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6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8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1 CIR Update/Tab5 - Bill Impacts/"/>
    </mc:Choice>
  </mc:AlternateContent>
  <xr:revisionPtr revIDLastSave="0" documentId="13_ncr:1_{5A8CC13B-A4A6-429C-8B16-4195B2F8C429}" xr6:coauthVersionLast="36" xr6:coauthVersionMax="36" xr10:uidLastSave="{00000000-0000-0000-0000-000000000000}"/>
  <bookViews>
    <workbookView xWindow="0" yWindow="0" windowWidth="19200" windowHeight="7950" xr2:uid="{2653CFC8-BC15-49E8-AB7C-042E73DD54A5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0" hidden="1">RESIDENTIAL!$B$20:$J$68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NAME1">'[4]1. Information Sheet'!$F$14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CSMUR!$B$11:$P$66</definedName>
    <definedName name="_xlnm.Print_Area" localSheetId="4">'GS 1,000-4,999 kW'!$B$11:$P$138</definedName>
    <definedName name="_xlnm.Print_Area" localSheetId="3">'GS 50-999 kW'!$B$11:$P$75</definedName>
    <definedName name="_xlnm.Print_Area" localSheetId="2">'GS&lt;50 kW'!$B$11:$P$140</definedName>
    <definedName name="_xlnm.Print_Area" localSheetId="5">'LARGE USE SERVICE'!$B$11:$P$74</definedName>
    <definedName name="_xlnm.Print_Area" localSheetId="0">RESIDENTIAL!$B$11:$P$128</definedName>
    <definedName name="_xlnm.Print_Area" localSheetId="6">'STREET LIGHTING SERVICE'!$B$11:$P$72</definedName>
    <definedName name="_xlnm.Print_Area" localSheetId="7">USL!$B$11:$P$68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4" l="1"/>
  <c r="I32" i="4" s="1"/>
  <c r="L32" i="4"/>
  <c r="M32" i="4" s="1"/>
  <c r="H96" i="5"/>
  <c r="I96" i="5" s="1"/>
  <c r="L96" i="5"/>
  <c r="M96" i="5" s="1"/>
  <c r="O96" i="5" l="1"/>
  <c r="O32" i="4"/>
  <c r="P32" i="4"/>
  <c r="P96" i="5"/>
  <c r="K67" i="8" l="1"/>
  <c r="G67" i="8"/>
  <c r="G62" i="8"/>
  <c r="K62" i="8" s="1"/>
  <c r="K59" i="8"/>
  <c r="M59" i="8" s="1"/>
  <c r="O59" i="8" s="1"/>
  <c r="G59" i="8"/>
  <c r="I59" i="8" s="1"/>
  <c r="K58" i="8"/>
  <c r="M58" i="8" s="1"/>
  <c r="G58" i="8"/>
  <c r="I58" i="8" s="1"/>
  <c r="L57" i="8"/>
  <c r="K57" i="8"/>
  <c r="H57" i="8"/>
  <c r="G57" i="8"/>
  <c r="L56" i="8"/>
  <c r="K56" i="8"/>
  <c r="H56" i="8"/>
  <c r="G56" i="8"/>
  <c r="K38" i="8" s="1"/>
  <c r="L55" i="8"/>
  <c r="K55" i="8"/>
  <c r="H55" i="8"/>
  <c r="G55" i="8"/>
  <c r="L54" i="8"/>
  <c r="K54" i="8"/>
  <c r="H54" i="8"/>
  <c r="G54" i="8"/>
  <c r="L53" i="8"/>
  <c r="K53" i="8"/>
  <c r="H53" i="8"/>
  <c r="G53" i="8"/>
  <c r="K52" i="8"/>
  <c r="M52" i="8" s="1"/>
  <c r="G52" i="8"/>
  <c r="I52" i="8" s="1"/>
  <c r="K51" i="8"/>
  <c r="G51" i="8"/>
  <c r="K50" i="8"/>
  <c r="G50" i="8"/>
  <c r="K49" i="8"/>
  <c r="G49" i="8"/>
  <c r="L46" i="8"/>
  <c r="M46" i="8" s="1"/>
  <c r="H46" i="8"/>
  <c r="H51" i="8" s="1"/>
  <c r="M44" i="8"/>
  <c r="I44" i="8"/>
  <c r="B44" i="8"/>
  <c r="M43" i="8"/>
  <c r="P43" i="8" s="1"/>
  <c r="B43" i="8"/>
  <c r="L42" i="8"/>
  <c r="M42" i="8" s="1"/>
  <c r="H42" i="8"/>
  <c r="I42" i="8" s="1"/>
  <c r="B42" i="8"/>
  <c r="L41" i="8"/>
  <c r="M41" i="8" s="1"/>
  <c r="I41" i="8"/>
  <c r="B41" i="8"/>
  <c r="L40" i="8"/>
  <c r="M40" i="8" s="1"/>
  <c r="I40" i="8"/>
  <c r="H40" i="8"/>
  <c r="B40" i="8"/>
  <c r="L39" i="8"/>
  <c r="M39" i="8" s="1"/>
  <c r="I39" i="8"/>
  <c r="B39" i="8"/>
  <c r="L38" i="8"/>
  <c r="H38" i="8"/>
  <c r="L36" i="8"/>
  <c r="M36" i="8" s="1"/>
  <c r="H36" i="8"/>
  <c r="I36" i="8" s="1"/>
  <c r="L35" i="8"/>
  <c r="M35" i="8" s="1"/>
  <c r="H35" i="8"/>
  <c r="I35" i="8" s="1"/>
  <c r="M34" i="8"/>
  <c r="I34" i="8"/>
  <c r="M33" i="8"/>
  <c r="I33" i="8"/>
  <c r="L32" i="8"/>
  <c r="M32" i="8" s="1"/>
  <c r="H32" i="8"/>
  <c r="I32" i="8" s="1"/>
  <c r="L31" i="8"/>
  <c r="M31" i="8" s="1"/>
  <c r="H31" i="8"/>
  <c r="I31" i="8" s="1"/>
  <c r="L30" i="8"/>
  <c r="M30" i="8" s="1"/>
  <c r="H30" i="8"/>
  <c r="I30" i="8"/>
  <c r="L29" i="8"/>
  <c r="M29" i="8" s="1"/>
  <c r="H29" i="8"/>
  <c r="I29" i="8" s="1"/>
  <c r="L28" i="8"/>
  <c r="M28" i="8" s="1"/>
  <c r="H28" i="8"/>
  <c r="I28" i="8" s="1"/>
  <c r="L27" i="8"/>
  <c r="M27" i="8" s="1"/>
  <c r="H27" i="8"/>
  <c r="I27" i="8" s="1"/>
  <c r="L26" i="8"/>
  <c r="M26" i="8" s="1"/>
  <c r="H26" i="8"/>
  <c r="I26" i="8" s="1"/>
  <c r="L25" i="8"/>
  <c r="M25" i="8" s="1"/>
  <c r="H25" i="8"/>
  <c r="I25" i="8" s="1"/>
  <c r="M24" i="8"/>
  <c r="I24" i="8"/>
  <c r="M23" i="8"/>
  <c r="I23" i="8"/>
  <c r="K71" i="7"/>
  <c r="L48" i="7" s="1"/>
  <c r="G71" i="7"/>
  <c r="H37" i="7" s="1"/>
  <c r="P66" i="7"/>
  <c r="O66" i="7"/>
  <c r="G66" i="7"/>
  <c r="K66" i="7" s="1"/>
  <c r="P61" i="7"/>
  <c r="O61" i="7"/>
  <c r="G61" i="7"/>
  <c r="K61" i="7" s="1"/>
  <c r="L58" i="7"/>
  <c r="K58" i="7"/>
  <c r="M58" i="7" s="1"/>
  <c r="H58" i="7"/>
  <c r="G58" i="7"/>
  <c r="K37" i="7" s="1"/>
  <c r="K57" i="7"/>
  <c r="M57" i="7" s="1"/>
  <c r="G57" i="7"/>
  <c r="I57" i="7" s="1"/>
  <c r="L56" i="7"/>
  <c r="K56" i="7"/>
  <c r="H56" i="7"/>
  <c r="G56" i="7"/>
  <c r="L55" i="7"/>
  <c r="K55" i="7"/>
  <c r="H55" i="7"/>
  <c r="G55" i="7"/>
  <c r="L54" i="7"/>
  <c r="K54" i="7"/>
  <c r="H54" i="7"/>
  <c r="G54" i="7"/>
  <c r="L53" i="7"/>
  <c r="K53" i="7"/>
  <c r="H53" i="7"/>
  <c r="G53" i="7"/>
  <c r="L52" i="7"/>
  <c r="K52" i="7"/>
  <c r="H52" i="7"/>
  <c r="G52" i="7"/>
  <c r="K51" i="7"/>
  <c r="M51" i="7" s="1"/>
  <c r="G51" i="7"/>
  <c r="I51" i="7" s="1"/>
  <c r="K50" i="7"/>
  <c r="G50" i="7"/>
  <c r="K49" i="7"/>
  <c r="G49" i="7"/>
  <c r="K48" i="7"/>
  <c r="H48" i="7"/>
  <c r="G48" i="7"/>
  <c r="M46" i="7"/>
  <c r="L46" i="7"/>
  <c r="H46" i="7"/>
  <c r="I46" i="7" s="1"/>
  <c r="L45" i="7"/>
  <c r="M45" i="7" s="1"/>
  <c r="H45" i="7"/>
  <c r="I45" i="7" s="1"/>
  <c r="L43" i="7"/>
  <c r="M43" i="7" s="1"/>
  <c r="H43" i="7"/>
  <c r="I43" i="7" s="1"/>
  <c r="B43" i="7"/>
  <c r="L42" i="7"/>
  <c r="M42" i="7" s="1"/>
  <c r="I42" i="7"/>
  <c r="B42" i="7"/>
  <c r="L41" i="7"/>
  <c r="M41" i="7" s="1"/>
  <c r="H41" i="7"/>
  <c r="I41" i="7" s="1"/>
  <c r="B41" i="7"/>
  <c r="L40" i="7"/>
  <c r="M40" i="7" s="1"/>
  <c r="I40" i="7"/>
  <c r="B40" i="7"/>
  <c r="L39" i="7"/>
  <c r="M39" i="7" s="1"/>
  <c r="H39" i="7"/>
  <c r="I39" i="7" s="1"/>
  <c r="B39" i="7"/>
  <c r="L38" i="7"/>
  <c r="M38" i="7" s="1"/>
  <c r="I38" i="7"/>
  <c r="B38" i="7"/>
  <c r="L35" i="7"/>
  <c r="M35" i="7" s="1"/>
  <c r="H35" i="7"/>
  <c r="I35" i="7" s="1"/>
  <c r="L34" i="7"/>
  <c r="M34" i="7" s="1"/>
  <c r="H34" i="7"/>
  <c r="I34" i="7" s="1"/>
  <c r="L33" i="7"/>
  <c r="M33" i="7" s="1"/>
  <c r="H33" i="7"/>
  <c r="I33" i="7" s="1"/>
  <c r="L32" i="7"/>
  <c r="M32" i="7" s="1"/>
  <c r="H32" i="7"/>
  <c r="I32" i="7" s="1"/>
  <c r="L31" i="7"/>
  <c r="M31" i="7" s="1"/>
  <c r="H31" i="7"/>
  <c r="L30" i="7"/>
  <c r="M30" i="7" s="1"/>
  <c r="H30" i="7"/>
  <c r="L29" i="7"/>
  <c r="M29" i="7"/>
  <c r="H29" i="7"/>
  <c r="L28" i="7"/>
  <c r="M28" i="7" s="1"/>
  <c r="H28" i="7"/>
  <c r="L27" i="7"/>
  <c r="M27" i="7" s="1"/>
  <c r="H27" i="7"/>
  <c r="L26" i="7"/>
  <c r="M26" i="7" s="1"/>
  <c r="H26" i="7"/>
  <c r="I26" i="7" s="1"/>
  <c r="L25" i="7"/>
  <c r="M25" i="7" s="1"/>
  <c r="H25" i="7"/>
  <c r="I25" i="7" s="1"/>
  <c r="L24" i="7"/>
  <c r="M24" i="7" s="1"/>
  <c r="H24" i="7"/>
  <c r="I24" i="7"/>
  <c r="P68" i="6"/>
  <c r="O68" i="6"/>
  <c r="G68" i="6"/>
  <c r="K68" i="6" s="1"/>
  <c r="P63" i="6"/>
  <c r="O63" i="6"/>
  <c r="G63" i="6"/>
  <c r="K63" i="6" s="1"/>
  <c r="L60" i="6"/>
  <c r="K60" i="6"/>
  <c r="H60" i="6"/>
  <c r="G60" i="6"/>
  <c r="K59" i="6"/>
  <c r="M59" i="6" s="1"/>
  <c r="G59" i="6"/>
  <c r="I59" i="6" s="1"/>
  <c r="L58" i="6"/>
  <c r="K58" i="6"/>
  <c r="H58" i="6"/>
  <c r="G58" i="6"/>
  <c r="I58" i="6" s="1"/>
  <c r="L57" i="6"/>
  <c r="K57" i="6"/>
  <c r="H57" i="6"/>
  <c r="G57" i="6"/>
  <c r="L56" i="6"/>
  <c r="K56" i="6"/>
  <c r="H56" i="6"/>
  <c r="G56" i="6"/>
  <c r="L55" i="6"/>
  <c r="K55" i="6"/>
  <c r="H55" i="6"/>
  <c r="G55" i="6"/>
  <c r="L54" i="6"/>
  <c r="K54" i="6"/>
  <c r="H54" i="6"/>
  <c r="G54" i="6"/>
  <c r="I54" i="6" s="1"/>
  <c r="K53" i="6"/>
  <c r="M53" i="6" s="1"/>
  <c r="G53" i="6"/>
  <c r="I53" i="6" s="1"/>
  <c r="M52" i="6"/>
  <c r="G52" i="6"/>
  <c r="I52" i="6" s="1"/>
  <c r="K51" i="6"/>
  <c r="G51" i="6"/>
  <c r="L50" i="6"/>
  <c r="L51" i="6" s="1"/>
  <c r="K50" i="6"/>
  <c r="H50" i="6"/>
  <c r="G50" i="6"/>
  <c r="L48" i="6"/>
  <c r="M48" i="6" s="1"/>
  <c r="H48" i="6"/>
  <c r="I48" i="6" s="1"/>
  <c r="L47" i="6"/>
  <c r="M47" i="6" s="1"/>
  <c r="H47" i="6"/>
  <c r="I47" i="6" s="1"/>
  <c r="M45" i="6"/>
  <c r="I45" i="6"/>
  <c r="B45" i="6"/>
  <c r="M44" i="6"/>
  <c r="I44" i="6"/>
  <c r="P44" i="6" s="1"/>
  <c r="B44" i="6"/>
  <c r="M43" i="6"/>
  <c r="I43" i="6"/>
  <c r="B43" i="6"/>
  <c r="M42" i="6"/>
  <c r="I42" i="6"/>
  <c r="B42" i="6"/>
  <c r="L41" i="6"/>
  <c r="M41" i="6" s="1"/>
  <c r="H41" i="6"/>
  <c r="I41" i="6" s="1"/>
  <c r="B41" i="6"/>
  <c r="L40" i="6"/>
  <c r="M40" i="6" s="1"/>
  <c r="I40" i="6"/>
  <c r="B40" i="6"/>
  <c r="L39" i="6"/>
  <c r="M39" i="6" s="1"/>
  <c r="H39" i="6"/>
  <c r="I39" i="6" s="1"/>
  <c r="B39" i="6"/>
  <c r="L38" i="6"/>
  <c r="M38" i="6" s="1"/>
  <c r="I38" i="6"/>
  <c r="B38" i="6"/>
  <c r="L37" i="6"/>
  <c r="H37" i="6"/>
  <c r="L35" i="6"/>
  <c r="M35" i="6" s="1"/>
  <c r="H35" i="6"/>
  <c r="I35" i="6" s="1"/>
  <c r="B35" i="6"/>
  <c r="L34" i="6"/>
  <c r="M34" i="6" s="1"/>
  <c r="H34" i="6"/>
  <c r="I34" i="6" s="1"/>
  <c r="L33" i="6"/>
  <c r="M33" i="6" s="1"/>
  <c r="H33" i="6"/>
  <c r="I33" i="6" s="1"/>
  <c r="M32" i="6"/>
  <c r="I32" i="6"/>
  <c r="L31" i="6"/>
  <c r="M31" i="6" s="1"/>
  <c r="H31" i="6"/>
  <c r="I31" i="6" s="1"/>
  <c r="L30" i="6"/>
  <c r="M30" i="6" s="1"/>
  <c r="H30" i="6"/>
  <c r="L29" i="6"/>
  <c r="M29" i="6" s="1"/>
  <c r="H29" i="6"/>
  <c r="L28" i="6"/>
  <c r="H28" i="6"/>
  <c r="L27" i="6"/>
  <c r="M27" i="6" s="1"/>
  <c r="H27" i="6"/>
  <c r="L26" i="6"/>
  <c r="H26" i="6"/>
  <c r="L25" i="6"/>
  <c r="M25" i="6" s="1"/>
  <c r="H25" i="6"/>
  <c r="I25" i="6" s="1"/>
  <c r="L24" i="6"/>
  <c r="M24" i="6" s="1"/>
  <c r="H24" i="6"/>
  <c r="I24" i="6" s="1"/>
  <c r="M23" i="6"/>
  <c r="I23" i="6"/>
  <c r="K138" i="5"/>
  <c r="G138" i="5"/>
  <c r="P133" i="5"/>
  <c r="O133" i="5"/>
  <c r="G133" i="5"/>
  <c r="K133" i="5" s="1"/>
  <c r="P128" i="5"/>
  <c r="O128" i="5"/>
  <c r="G128" i="5"/>
  <c r="K128" i="5" s="1"/>
  <c r="L125" i="5"/>
  <c r="K125" i="5"/>
  <c r="H125" i="5"/>
  <c r="G125" i="5"/>
  <c r="K124" i="5"/>
  <c r="M124" i="5" s="1"/>
  <c r="G124" i="5"/>
  <c r="I124" i="5" s="1"/>
  <c r="L123" i="5"/>
  <c r="K123" i="5"/>
  <c r="H123" i="5"/>
  <c r="G123" i="5"/>
  <c r="L122" i="5"/>
  <c r="K122" i="5"/>
  <c r="H122" i="5"/>
  <c r="G122" i="5"/>
  <c r="L121" i="5"/>
  <c r="K121" i="5"/>
  <c r="H121" i="5"/>
  <c r="G121" i="5"/>
  <c r="L120" i="5"/>
  <c r="K120" i="5"/>
  <c r="H120" i="5"/>
  <c r="G120" i="5"/>
  <c r="L119" i="5"/>
  <c r="K119" i="5"/>
  <c r="H119" i="5"/>
  <c r="G119" i="5"/>
  <c r="K118" i="5"/>
  <c r="M118" i="5" s="1"/>
  <c r="G118" i="5"/>
  <c r="I118" i="5" s="1"/>
  <c r="K117" i="5"/>
  <c r="G117" i="5"/>
  <c r="K116" i="5"/>
  <c r="G116" i="5"/>
  <c r="K115" i="5"/>
  <c r="H115" i="5"/>
  <c r="G115" i="5"/>
  <c r="L113" i="5"/>
  <c r="M113" i="5" s="1"/>
  <c r="H113" i="5"/>
  <c r="I113" i="5" s="1"/>
  <c r="L112" i="5"/>
  <c r="M112" i="5" s="1"/>
  <c r="H112" i="5"/>
  <c r="I112" i="5" s="1"/>
  <c r="L110" i="5"/>
  <c r="M110" i="5" s="1"/>
  <c r="H110" i="5"/>
  <c r="I110" i="5" s="1"/>
  <c r="B110" i="5"/>
  <c r="L109" i="5"/>
  <c r="M109" i="5" s="1"/>
  <c r="I109" i="5"/>
  <c r="B109" i="5"/>
  <c r="L108" i="5"/>
  <c r="M108" i="5" s="1"/>
  <c r="H108" i="5"/>
  <c r="I108" i="5" s="1"/>
  <c r="B108" i="5"/>
  <c r="L107" i="5"/>
  <c r="M107" i="5" s="1"/>
  <c r="I107" i="5"/>
  <c r="B107" i="5"/>
  <c r="L106" i="5"/>
  <c r="M106" i="5" s="1"/>
  <c r="H106" i="5"/>
  <c r="I106" i="5" s="1"/>
  <c r="B106" i="5"/>
  <c r="L105" i="5"/>
  <c r="M105" i="5" s="1"/>
  <c r="I105" i="5"/>
  <c r="B105" i="5"/>
  <c r="L104" i="5"/>
  <c r="M104" i="5" s="1"/>
  <c r="H104" i="5"/>
  <c r="I104" i="5" s="1"/>
  <c r="B104" i="5"/>
  <c r="L103" i="5"/>
  <c r="M103" i="5" s="1"/>
  <c r="I103" i="5"/>
  <c r="B103" i="5"/>
  <c r="H102" i="5"/>
  <c r="L100" i="5"/>
  <c r="M100" i="5" s="1"/>
  <c r="H100" i="5"/>
  <c r="I100" i="5" s="1"/>
  <c r="B100" i="5"/>
  <c r="L99" i="5"/>
  <c r="M99" i="5" s="1"/>
  <c r="H99" i="5"/>
  <c r="I99" i="5" s="1"/>
  <c r="L98" i="5"/>
  <c r="M98" i="5" s="1"/>
  <c r="H98" i="5"/>
  <c r="I98" i="5" s="1"/>
  <c r="M97" i="5"/>
  <c r="I97" i="5"/>
  <c r="L95" i="5"/>
  <c r="H95" i="5"/>
  <c r="I95" i="5" s="1"/>
  <c r="L94" i="5"/>
  <c r="M94" i="5" s="1"/>
  <c r="H94" i="5"/>
  <c r="I94" i="5" s="1"/>
  <c r="L93" i="5"/>
  <c r="H93" i="5"/>
  <c r="I93" i="5" s="1"/>
  <c r="L92" i="5"/>
  <c r="H92" i="5"/>
  <c r="I92" i="5" s="1"/>
  <c r="L91" i="5"/>
  <c r="H91" i="5"/>
  <c r="I91" i="5" s="1"/>
  <c r="L90" i="5"/>
  <c r="M90" i="5" s="1"/>
  <c r="H90" i="5"/>
  <c r="I90" i="5" s="1"/>
  <c r="L89" i="5"/>
  <c r="H89" i="5"/>
  <c r="I89" i="5" s="1"/>
  <c r="M88" i="5"/>
  <c r="I88" i="5"/>
  <c r="K73" i="5"/>
  <c r="G73" i="5"/>
  <c r="H50" i="5" s="1"/>
  <c r="H51" i="5" s="1"/>
  <c r="P68" i="5"/>
  <c r="O68" i="5"/>
  <c r="G68" i="5"/>
  <c r="K68" i="5" s="1"/>
  <c r="P63" i="5"/>
  <c r="O63" i="5"/>
  <c r="G63" i="5"/>
  <c r="K63" i="5" s="1"/>
  <c r="L60" i="5"/>
  <c r="K60" i="5"/>
  <c r="H60" i="5"/>
  <c r="G60" i="5"/>
  <c r="K59" i="5"/>
  <c r="M59" i="5" s="1"/>
  <c r="G59" i="5"/>
  <c r="I59" i="5" s="1"/>
  <c r="L58" i="5"/>
  <c r="K58" i="5"/>
  <c r="H58" i="5"/>
  <c r="G58" i="5"/>
  <c r="L57" i="5"/>
  <c r="K57" i="5"/>
  <c r="H57" i="5"/>
  <c r="G57" i="5"/>
  <c r="L56" i="5"/>
  <c r="K56" i="5"/>
  <c r="H56" i="5"/>
  <c r="G56" i="5"/>
  <c r="L55" i="5"/>
  <c r="K55" i="5"/>
  <c r="H55" i="5"/>
  <c r="G55" i="5"/>
  <c r="L54" i="5"/>
  <c r="K54" i="5"/>
  <c r="H54" i="5"/>
  <c r="G54" i="5"/>
  <c r="K53" i="5"/>
  <c r="M53" i="5" s="1"/>
  <c r="G53" i="5"/>
  <c r="I53" i="5" s="1"/>
  <c r="K52" i="5"/>
  <c r="M52" i="5" s="1"/>
  <c r="G52" i="5"/>
  <c r="I52" i="5" s="1"/>
  <c r="K51" i="5"/>
  <c r="G51" i="5"/>
  <c r="L50" i="5"/>
  <c r="K50" i="5"/>
  <c r="G50" i="5"/>
  <c r="L48" i="5"/>
  <c r="M48" i="5" s="1"/>
  <c r="H48" i="5"/>
  <c r="I48" i="5" s="1"/>
  <c r="L47" i="5"/>
  <c r="M47" i="5" s="1"/>
  <c r="H47" i="5"/>
  <c r="I47" i="5" s="1"/>
  <c r="M45" i="5"/>
  <c r="I45" i="5"/>
  <c r="B45" i="5"/>
  <c r="M44" i="5"/>
  <c r="I44" i="5"/>
  <c r="B44" i="5"/>
  <c r="M43" i="5"/>
  <c r="I43" i="5"/>
  <c r="B43" i="5"/>
  <c r="M42" i="5"/>
  <c r="I42" i="5"/>
  <c r="B42" i="5"/>
  <c r="L41" i="5"/>
  <c r="M41" i="5" s="1"/>
  <c r="H41" i="5"/>
  <c r="I41" i="5" s="1"/>
  <c r="B41" i="5"/>
  <c r="L40" i="5"/>
  <c r="M40" i="5" s="1"/>
  <c r="I40" i="5"/>
  <c r="B40" i="5"/>
  <c r="L39" i="5"/>
  <c r="M39" i="5" s="1"/>
  <c r="H39" i="5"/>
  <c r="I39" i="5" s="1"/>
  <c r="B39" i="5"/>
  <c r="L38" i="5"/>
  <c r="M38" i="5" s="1"/>
  <c r="I38" i="5"/>
  <c r="B38" i="5"/>
  <c r="L37" i="5"/>
  <c r="L35" i="5"/>
  <c r="M35" i="5" s="1"/>
  <c r="H35" i="5"/>
  <c r="I35" i="5" s="1"/>
  <c r="B35" i="5"/>
  <c r="L34" i="5"/>
  <c r="M34" i="5" s="1"/>
  <c r="H34" i="5"/>
  <c r="I34" i="5" s="1"/>
  <c r="L33" i="5"/>
  <c r="M33" i="5" s="1"/>
  <c r="H33" i="5"/>
  <c r="I33" i="5" s="1"/>
  <c r="M32" i="5"/>
  <c r="I32" i="5"/>
  <c r="L31" i="5"/>
  <c r="M31" i="5" s="1"/>
  <c r="H31" i="5"/>
  <c r="I31" i="5" s="1"/>
  <c r="L30" i="5"/>
  <c r="M30" i="5" s="1"/>
  <c r="H30" i="5"/>
  <c r="I30" i="5" s="1"/>
  <c r="L29" i="5"/>
  <c r="M29" i="5" s="1"/>
  <c r="H29" i="5"/>
  <c r="I29" i="5" s="1"/>
  <c r="L28" i="5"/>
  <c r="M28" i="5" s="1"/>
  <c r="H28" i="5"/>
  <c r="I28" i="5" s="1"/>
  <c r="L27" i="5"/>
  <c r="M27" i="5" s="1"/>
  <c r="H27" i="5"/>
  <c r="I27" i="5" s="1"/>
  <c r="L26" i="5"/>
  <c r="M26" i="5" s="1"/>
  <c r="H26" i="5"/>
  <c r="I26" i="5" s="1"/>
  <c r="L25" i="5"/>
  <c r="M25" i="5" s="1"/>
  <c r="H25" i="5"/>
  <c r="I25" i="5" s="1"/>
  <c r="L24" i="5"/>
  <c r="M24" i="5" s="1"/>
  <c r="H24" i="5"/>
  <c r="I24" i="5" s="1"/>
  <c r="M23" i="5"/>
  <c r="I23" i="5"/>
  <c r="K75" i="4"/>
  <c r="L52" i="4" s="1"/>
  <c r="G75" i="4"/>
  <c r="H39" i="4" s="1"/>
  <c r="P70" i="4"/>
  <c r="O70" i="4"/>
  <c r="G70" i="4"/>
  <c r="K70" i="4" s="1"/>
  <c r="P65" i="4"/>
  <c r="O65" i="4"/>
  <c r="G65" i="4"/>
  <c r="K65" i="4" s="1"/>
  <c r="L62" i="4"/>
  <c r="H62" i="4"/>
  <c r="G62" i="4"/>
  <c r="K62" i="4" s="1"/>
  <c r="M61" i="4"/>
  <c r="L61" i="4"/>
  <c r="G61" i="4"/>
  <c r="K61" i="4" s="1"/>
  <c r="L60" i="4"/>
  <c r="H60" i="4"/>
  <c r="G60" i="4"/>
  <c r="K60" i="4" s="1"/>
  <c r="L59" i="4"/>
  <c r="H59" i="4"/>
  <c r="G59" i="4"/>
  <c r="K59" i="4" s="1"/>
  <c r="L58" i="4"/>
  <c r="H58" i="4"/>
  <c r="G58" i="4"/>
  <c r="K58" i="4" s="1"/>
  <c r="L57" i="4"/>
  <c r="H57" i="4"/>
  <c r="G57" i="4"/>
  <c r="K57" i="4" s="1"/>
  <c r="L56" i="4"/>
  <c r="H56" i="4"/>
  <c r="G56" i="4"/>
  <c r="K56" i="4" s="1"/>
  <c r="G55" i="4"/>
  <c r="K55" i="4" s="1"/>
  <c r="M55" i="4" s="1"/>
  <c r="G54" i="4"/>
  <c r="K54" i="4" s="1"/>
  <c r="G53" i="4"/>
  <c r="K53" i="4" s="1"/>
  <c r="G52" i="4"/>
  <c r="K52" i="4" s="1"/>
  <c r="L50" i="4"/>
  <c r="M50" i="4" s="1"/>
  <c r="H50" i="4"/>
  <c r="I50" i="4" s="1"/>
  <c r="L49" i="4"/>
  <c r="M49" i="4" s="1"/>
  <c r="H49" i="4"/>
  <c r="I49" i="4" s="1"/>
  <c r="L47" i="4"/>
  <c r="M47" i="4" s="1"/>
  <c r="H47" i="4"/>
  <c r="I47" i="4" s="1"/>
  <c r="B47" i="4"/>
  <c r="L46" i="4"/>
  <c r="M46" i="4" s="1"/>
  <c r="I46" i="4"/>
  <c r="B46" i="4"/>
  <c r="L45" i="4"/>
  <c r="M45" i="4" s="1"/>
  <c r="H45" i="4"/>
  <c r="I45" i="4" s="1"/>
  <c r="B45" i="4"/>
  <c r="L44" i="4"/>
  <c r="M44" i="4" s="1"/>
  <c r="I44" i="4"/>
  <c r="B44" i="4"/>
  <c r="L43" i="4"/>
  <c r="M43" i="4" s="1"/>
  <c r="H43" i="4"/>
  <c r="I43" i="4" s="1"/>
  <c r="L42" i="4"/>
  <c r="M42" i="4" s="1"/>
  <c r="I42" i="4"/>
  <c r="L41" i="4"/>
  <c r="M41" i="4" s="1"/>
  <c r="H41" i="4"/>
  <c r="I41" i="4" s="1"/>
  <c r="B41" i="4"/>
  <c r="L40" i="4"/>
  <c r="M40" i="4" s="1"/>
  <c r="I40" i="4"/>
  <c r="B40" i="4"/>
  <c r="L37" i="4"/>
  <c r="H37" i="4"/>
  <c r="I37" i="4" s="1"/>
  <c r="B37" i="4"/>
  <c r="L36" i="4"/>
  <c r="M36" i="4" s="1"/>
  <c r="H36" i="4"/>
  <c r="I36" i="4" s="1"/>
  <c r="L35" i="4"/>
  <c r="H35" i="4"/>
  <c r="I35" i="4" s="1"/>
  <c r="M34" i="4"/>
  <c r="I34" i="4"/>
  <c r="L33" i="4"/>
  <c r="M33" i="4" s="1"/>
  <c r="H33" i="4"/>
  <c r="I33" i="4" s="1"/>
  <c r="L31" i="4"/>
  <c r="M31" i="4" s="1"/>
  <c r="H31" i="4"/>
  <c r="I31" i="4" s="1"/>
  <c r="L30" i="4"/>
  <c r="M30" i="4" s="1"/>
  <c r="H30" i="4"/>
  <c r="I30" i="4" s="1"/>
  <c r="L29" i="4"/>
  <c r="M29" i="4" s="1"/>
  <c r="H29" i="4"/>
  <c r="I29" i="4" s="1"/>
  <c r="L28" i="4"/>
  <c r="M28" i="4" s="1"/>
  <c r="H28" i="4"/>
  <c r="I28" i="4" s="1"/>
  <c r="L27" i="4"/>
  <c r="M27" i="4" s="1"/>
  <c r="H27" i="4"/>
  <c r="I27" i="4" s="1"/>
  <c r="M26" i="4"/>
  <c r="I26" i="4"/>
  <c r="L25" i="4"/>
  <c r="H25" i="4"/>
  <c r="I25" i="4" s="1"/>
  <c r="L24" i="4"/>
  <c r="M24" i="4" s="1"/>
  <c r="H24" i="4"/>
  <c r="I24" i="4" s="1"/>
  <c r="M23" i="4"/>
  <c r="I23" i="4"/>
  <c r="K140" i="3"/>
  <c r="L114" i="3" s="1"/>
  <c r="G140" i="3"/>
  <c r="H114" i="3" s="1"/>
  <c r="G135" i="3"/>
  <c r="K135" i="3" s="1"/>
  <c r="G130" i="3"/>
  <c r="K130" i="3" s="1"/>
  <c r="K127" i="3"/>
  <c r="M127" i="3" s="1"/>
  <c r="G127" i="3"/>
  <c r="I127" i="3" s="1"/>
  <c r="K126" i="3"/>
  <c r="M126" i="3" s="1"/>
  <c r="G126" i="3"/>
  <c r="I126" i="3" s="1"/>
  <c r="L125" i="3"/>
  <c r="K125" i="3"/>
  <c r="H125" i="3"/>
  <c r="G125" i="3"/>
  <c r="L124" i="3"/>
  <c r="K124" i="3"/>
  <c r="H124" i="3"/>
  <c r="G124" i="3"/>
  <c r="L123" i="3"/>
  <c r="K123" i="3"/>
  <c r="H123" i="3"/>
  <c r="G123" i="3"/>
  <c r="L122" i="3"/>
  <c r="K122" i="3"/>
  <c r="H122" i="3"/>
  <c r="G122" i="3"/>
  <c r="L121" i="3"/>
  <c r="K121" i="3"/>
  <c r="H121" i="3"/>
  <c r="G121" i="3"/>
  <c r="K120" i="3"/>
  <c r="M120" i="3" s="1"/>
  <c r="G120" i="3"/>
  <c r="I120" i="3" s="1"/>
  <c r="K119" i="3"/>
  <c r="G119" i="3"/>
  <c r="K118" i="3"/>
  <c r="G118" i="3"/>
  <c r="K117" i="3"/>
  <c r="G117" i="3"/>
  <c r="G112" i="3"/>
  <c r="K112" i="3" s="1"/>
  <c r="M112" i="3" s="1"/>
  <c r="M111" i="3"/>
  <c r="I111" i="3"/>
  <c r="B111" i="3"/>
  <c r="M110" i="3"/>
  <c r="P110" i="3" s="1"/>
  <c r="B110" i="3"/>
  <c r="L109" i="3"/>
  <c r="M109" i="3" s="1"/>
  <c r="H109" i="3"/>
  <c r="I109" i="3" s="1"/>
  <c r="B109" i="3"/>
  <c r="L108" i="3"/>
  <c r="M108" i="3" s="1"/>
  <c r="B108" i="3"/>
  <c r="L107" i="3"/>
  <c r="M107" i="3" s="1"/>
  <c r="H107" i="3"/>
  <c r="I107" i="3" s="1"/>
  <c r="B107" i="3"/>
  <c r="L106" i="3"/>
  <c r="M106" i="3" s="1"/>
  <c r="O106" i="3" s="1"/>
  <c r="B106" i="3"/>
  <c r="L103" i="3"/>
  <c r="M103" i="3" s="1"/>
  <c r="H103" i="3"/>
  <c r="I103" i="3" s="1"/>
  <c r="B103" i="3"/>
  <c r="L102" i="3"/>
  <c r="M102" i="3" s="1"/>
  <c r="H102" i="3"/>
  <c r="I102" i="3" s="1"/>
  <c r="L101" i="3"/>
  <c r="M101" i="3" s="1"/>
  <c r="H101" i="3"/>
  <c r="I101" i="3" s="1"/>
  <c r="M100" i="3"/>
  <c r="I100" i="3"/>
  <c r="L99" i="3"/>
  <c r="H99" i="3"/>
  <c r="L98" i="3"/>
  <c r="H98" i="3"/>
  <c r="L97" i="3"/>
  <c r="M97" i="3" s="1"/>
  <c r="H97" i="3"/>
  <c r="I97" i="3" s="1"/>
  <c r="L96" i="3"/>
  <c r="M96" i="3" s="1"/>
  <c r="H96" i="3"/>
  <c r="I96" i="3" s="1"/>
  <c r="L95" i="3"/>
  <c r="M95" i="3" s="1"/>
  <c r="H95" i="3"/>
  <c r="I95" i="3" s="1"/>
  <c r="L94" i="3"/>
  <c r="M94" i="3" s="1"/>
  <c r="H94" i="3"/>
  <c r="I94" i="3" s="1"/>
  <c r="M93" i="3"/>
  <c r="I93" i="3"/>
  <c r="L92" i="3"/>
  <c r="M92" i="3" s="1"/>
  <c r="H92" i="3"/>
  <c r="I92" i="3" s="1"/>
  <c r="L91" i="3"/>
  <c r="M91" i="3" s="1"/>
  <c r="H91" i="3"/>
  <c r="I91" i="3" s="1"/>
  <c r="L90" i="3"/>
  <c r="M90" i="3" s="1"/>
  <c r="H90" i="3"/>
  <c r="I90" i="3" s="1"/>
  <c r="M89" i="3"/>
  <c r="I89" i="3"/>
  <c r="K74" i="3"/>
  <c r="L48" i="3" s="1"/>
  <c r="G74" i="3"/>
  <c r="H48" i="3" s="1"/>
  <c r="H53" i="3" s="1"/>
  <c r="G69" i="3"/>
  <c r="K69" i="3" s="1"/>
  <c r="G64" i="3"/>
  <c r="K64" i="3" s="1"/>
  <c r="K61" i="3"/>
  <c r="M61" i="3" s="1"/>
  <c r="G61" i="3"/>
  <c r="I61" i="3" s="1"/>
  <c r="K60" i="3"/>
  <c r="M60" i="3" s="1"/>
  <c r="G60" i="3"/>
  <c r="I60" i="3" s="1"/>
  <c r="L59" i="3"/>
  <c r="K59" i="3"/>
  <c r="H59" i="3"/>
  <c r="G59" i="3"/>
  <c r="L58" i="3"/>
  <c r="K58" i="3"/>
  <c r="H58" i="3"/>
  <c r="G58" i="3"/>
  <c r="L57" i="3"/>
  <c r="K57" i="3"/>
  <c r="H57" i="3"/>
  <c r="G57" i="3"/>
  <c r="L56" i="3"/>
  <c r="K56" i="3"/>
  <c r="H56" i="3"/>
  <c r="G56" i="3"/>
  <c r="L55" i="3"/>
  <c r="K55" i="3"/>
  <c r="H55" i="3"/>
  <c r="G55" i="3"/>
  <c r="K54" i="3"/>
  <c r="M54" i="3" s="1"/>
  <c r="G54" i="3"/>
  <c r="I54" i="3" s="1"/>
  <c r="K53" i="3"/>
  <c r="G53" i="3"/>
  <c r="K52" i="3"/>
  <c r="G52" i="3"/>
  <c r="K51" i="3"/>
  <c r="G51" i="3"/>
  <c r="G46" i="3"/>
  <c r="K46" i="3" s="1"/>
  <c r="M46" i="3" s="1"/>
  <c r="M45" i="3"/>
  <c r="I45" i="3"/>
  <c r="B45" i="3"/>
  <c r="M44" i="3"/>
  <c r="I44" i="3"/>
  <c r="B44" i="3"/>
  <c r="L43" i="3"/>
  <c r="M43" i="3" s="1"/>
  <c r="H43" i="3"/>
  <c r="I43" i="3" s="1"/>
  <c r="B43" i="3"/>
  <c r="L42" i="3"/>
  <c r="M42" i="3" s="1"/>
  <c r="I42" i="3"/>
  <c r="B42" i="3"/>
  <c r="L41" i="3"/>
  <c r="M41" i="3" s="1"/>
  <c r="H41" i="3"/>
  <c r="I41" i="3" s="1"/>
  <c r="B41" i="3"/>
  <c r="L40" i="3"/>
  <c r="M40" i="3" s="1"/>
  <c r="I40" i="3"/>
  <c r="B40" i="3"/>
  <c r="L37" i="3"/>
  <c r="M37" i="3" s="1"/>
  <c r="H37" i="3"/>
  <c r="I37" i="3" s="1"/>
  <c r="B37" i="3"/>
  <c r="L36" i="3"/>
  <c r="M36" i="3" s="1"/>
  <c r="H36" i="3"/>
  <c r="I36" i="3" s="1"/>
  <c r="L35" i="3"/>
  <c r="M35" i="3" s="1"/>
  <c r="H35" i="3"/>
  <c r="I35" i="3" s="1"/>
  <c r="M34" i="3"/>
  <c r="I34" i="3"/>
  <c r="L33" i="3"/>
  <c r="M33" i="3" s="1"/>
  <c r="H33" i="3"/>
  <c r="I33" i="3" s="1"/>
  <c r="L32" i="3"/>
  <c r="M32" i="3" s="1"/>
  <c r="H32" i="3"/>
  <c r="I32" i="3" s="1"/>
  <c r="L31" i="3"/>
  <c r="M31" i="3" s="1"/>
  <c r="H31" i="3"/>
  <c r="I31" i="3" s="1"/>
  <c r="L30" i="3"/>
  <c r="H30" i="3"/>
  <c r="I30" i="3" s="1"/>
  <c r="L29" i="3"/>
  <c r="M29" i="3" s="1"/>
  <c r="H29" i="3"/>
  <c r="I29" i="3" s="1"/>
  <c r="L28" i="3"/>
  <c r="H28" i="3"/>
  <c r="I28" i="3" s="1"/>
  <c r="M27" i="3"/>
  <c r="I27" i="3"/>
  <c r="L26" i="3"/>
  <c r="M26" i="3" s="1"/>
  <c r="H26" i="3"/>
  <c r="I26" i="3" s="1"/>
  <c r="L25" i="3"/>
  <c r="M25" i="3" s="1"/>
  <c r="H25" i="3"/>
  <c r="I25" i="3" s="1"/>
  <c r="L24" i="3"/>
  <c r="M24" i="3" s="1"/>
  <c r="H24" i="3"/>
  <c r="I24" i="3" s="1"/>
  <c r="M23" i="3"/>
  <c r="I23" i="3"/>
  <c r="K65" i="2"/>
  <c r="L35" i="2" s="1"/>
  <c r="G65" i="2"/>
  <c r="H35" i="2" s="1"/>
  <c r="G60" i="2"/>
  <c r="K60" i="2" s="1"/>
  <c r="L57" i="2"/>
  <c r="G57" i="2"/>
  <c r="K57" i="2" s="1"/>
  <c r="M57" i="2" s="1"/>
  <c r="L56" i="2"/>
  <c r="G56" i="2"/>
  <c r="K56" i="2" s="1"/>
  <c r="L55" i="2"/>
  <c r="H55" i="2"/>
  <c r="G55" i="2"/>
  <c r="K55" i="2" s="1"/>
  <c r="L54" i="2"/>
  <c r="H54" i="2"/>
  <c r="G54" i="2"/>
  <c r="K54" i="2" s="1"/>
  <c r="H53" i="2"/>
  <c r="G53" i="2"/>
  <c r="K53" i="2" s="1"/>
  <c r="H52" i="2"/>
  <c r="G52" i="2"/>
  <c r="K52" i="2" s="1"/>
  <c r="L51" i="2"/>
  <c r="G51" i="2"/>
  <c r="I51" i="2" s="1"/>
  <c r="G50" i="2"/>
  <c r="K50" i="2" s="1"/>
  <c r="M50" i="2" s="1"/>
  <c r="G49" i="2"/>
  <c r="K49" i="2" s="1"/>
  <c r="G48" i="2"/>
  <c r="K48" i="2" s="1"/>
  <c r="G47" i="2"/>
  <c r="K47" i="2" s="1"/>
  <c r="G42" i="2"/>
  <c r="I42" i="2" s="1"/>
  <c r="M41" i="2"/>
  <c r="I41" i="2"/>
  <c r="B41" i="2"/>
  <c r="M40" i="2"/>
  <c r="I40" i="2"/>
  <c r="B40" i="2"/>
  <c r="L39" i="2"/>
  <c r="M39" i="2" s="1"/>
  <c r="H39" i="2"/>
  <c r="I39" i="2" s="1"/>
  <c r="B39" i="2"/>
  <c r="L38" i="2"/>
  <c r="M38" i="2" s="1"/>
  <c r="I38" i="2"/>
  <c r="B38" i="2"/>
  <c r="L37" i="2"/>
  <c r="M37" i="2" s="1"/>
  <c r="H37" i="2"/>
  <c r="I37" i="2" s="1"/>
  <c r="B37" i="2"/>
  <c r="L36" i="2"/>
  <c r="M36" i="2" s="1"/>
  <c r="I36" i="2"/>
  <c r="B36" i="2"/>
  <c r="L33" i="2"/>
  <c r="M33" i="2" s="1"/>
  <c r="H33" i="2"/>
  <c r="I33" i="2" s="1"/>
  <c r="B33" i="2"/>
  <c r="L32" i="2"/>
  <c r="M32" i="2" s="1"/>
  <c r="H32" i="2"/>
  <c r="I32" i="2" s="1"/>
  <c r="M31" i="2"/>
  <c r="I31" i="2"/>
  <c r="M30" i="2"/>
  <c r="I30" i="2"/>
  <c r="M29" i="2"/>
  <c r="I29" i="2"/>
  <c r="P29" i="2" s="1"/>
  <c r="M28" i="2"/>
  <c r="I28" i="2"/>
  <c r="M27" i="2"/>
  <c r="I27" i="2"/>
  <c r="M26" i="2"/>
  <c r="I26" i="2"/>
  <c r="M25" i="2"/>
  <c r="I25" i="2"/>
  <c r="P25" i="2" s="1"/>
  <c r="M24" i="2"/>
  <c r="I24" i="2"/>
  <c r="M23" i="2"/>
  <c r="I23" i="2"/>
  <c r="K123" i="1"/>
  <c r="L120" i="1"/>
  <c r="K120" i="1"/>
  <c r="G120" i="1"/>
  <c r="I120" i="1" s="1"/>
  <c r="L119" i="1"/>
  <c r="K119" i="1"/>
  <c r="G119" i="1"/>
  <c r="I119" i="1" s="1"/>
  <c r="K118" i="1"/>
  <c r="H118" i="1"/>
  <c r="L118" i="1" s="1"/>
  <c r="M118" i="1" s="1"/>
  <c r="G118" i="1"/>
  <c r="K117" i="1"/>
  <c r="H117" i="1"/>
  <c r="L117" i="1" s="1"/>
  <c r="G117" i="1"/>
  <c r="K116" i="1"/>
  <c r="H116" i="1"/>
  <c r="L116" i="1" s="1"/>
  <c r="G116" i="1"/>
  <c r="K115" i="1"/>
  <c r="H115" i="1"/>
  <c r="L115" i="1" s="1"/>
  <c r="G115" i="1"/>
  <c r="K114" i="1"/>
  <c r="H114" i="1"/>
  <c r="L114" i="1" s="1"/>
  <c r="M114" i="1" s="1"/>
  <c r="G114" i="1"/>
  <c r="K113" i="1"/>
  <c r="M113" i="1" s="1"/>
  <c r="G113" i="1"/>
  <c r="I113" i="1" s="1"/>
  <c r="K112" i="1"/>
  <c r="G112" i="1"/>
  <c r="K111" i="1"/>
  <c r="G111" i="1"/>
  <c r="K110" i="1"/>
  <c r="G110" i="1"/>
  <c r="L107" i="1"/>
  <c r="M107" i="1" s="1"/>
  <c r="H107" i="1"/>
  <c r="H112" i="1" s="1"/>
  <c r="G105" i="1"/>
  <c r="I105" i="1" s="1"/>
  <c r="M104" i="1"/>
  <c r="I104" i="1"/>
  <c r="B104" i="1"/>
  <c r="M103" i="1"/>
  <c r="I103" i="1"/>
  <c r="B103" i="1"/>
  <c r="L102" i="1"/>
  <c r="M102" i="1" s="1"/>
  <c r="H102" i="1"/>
  <c r="I102" i="1" s="1"/>
  <c r="B102" i="1"/>
  <c r="L101" i="1"/>
  <c r="M101" i="1" s="1"/>
  <c r="I101" i="1"/>
  <c r="B101" i="1"/>
  <c r="L100" i="1"/>
  <c r="M100" i="1" s="1"/>
  <c r="H100" i="1"/>
  <c r="I100" i="1" s="1"/>
  <c r="B100" i="1"/>
  <c r="L99" i="1"/>
  <c r="M99" i="1" s="1"/>
  <c r="I99" i="1"/>
  <c r="B99" i="1"/>
  <c r="L98" i="1"/>
  <c r="H98" i="1"/>
  <c r="L96" i="1"/>
  <c r="M96" i="1" s="1"/>
  <c r="H96" i="1"/>
  <c r="I96" i="1" s="1"/>
  <c r="B96" i="1"/>
  <c r="L95" i="1"/>
  <c r="M95" i="1" s="1"/>
  <c r="H95" i="1"/>
  <c r="I95" i="1" s="1"/>
  <c r="M94" i="1"/>
  <c r="I94" i="1"/>
  <c r="M93" i="1"/>
  <c r="I93" i="1"/>
  <c r="M92" i="1"/>
  <c r="I92" i="1"/>
  <c r="M91" i="1"/>
  <c r="I91" i="1"/>
  <c r="M90" i="1"/>
  <c r="I90" i="1"/>
  <c r="M89" i="1"/>
  <c r="I89" i="1"/>
  <c r="M88" i="1"/>
  <c r="I88" i="1"/>
  <c r="M87" i="1"/>
  <c r="I87" i="1"/>
  <c r="M86" i="1"/>
  <c r="I86" i="1"/>
  <c r="M85" i="1"/>
  <c r="I85" i="1"/>
  <c r="M84" i="1"/>
  <c r="I84" i="1"/>
  <c r="M83" i="1"/>
  <c r="I83" i="1"/>
  <c r="K63" i="1"/>
  <c r="L60" i="1"/>
  <c r="K60" i="1"/>
  <c r="I60" i="1"/>
  <c r="L59" i="1"/>
  <c r="K59" i="1"/>
  <c r="I59" i="1"/>
  <c r="L58" i="1"/>
  <c r="K58" i="1"/>
  <c r="I58" i="1"/>
  <c r="L57" i="1"/>
  <c r="K57" i="1"/>
  <c r="I57" i="1"/>
  <c r="K56" i="1"/>
  <c r="H56" i="1"/>
  <c r="I56" i="1" s="1"/>
  <c r="K55" i="1"/>
  <c r="H55" i="1"/>
  <c r="L55" i="1" s="1"/>
  <c r="K54" i="1"/>
  <c r="H54" i="1"/>
  <c r="L54" i="1" s="1"/>
  <c r="K53" i="1"/>
  <c r="M53" i="1" s="1"/>
  <c r="I53" i="1"/>
  <c r="K52" i="1"/>
  <c r="H52" i="1"/>
  <c r="I52" i="1" s="1"/>
  <c r="K51" i="1"/>
  <c r="H51" i="1"/>
  <c r="I51" i="1" s="1"/>
  <c r="K50" i="1"/>
  <c r="H50" i="1"/>
  <c r="I50" i="1" s="1"/>
  <c r="H48" i="1"/>
  <c r="I48" i="1" s="1"/>
  <c r="L47" i="1"/>
  <c r="L48" i="1" s="1"/>
  <c r="M48" i="1" s="1"/>
  <c r="H47" i="1"/>
  <c r="I47" i="1" s="1"/>
  <c r="K45" i="1"/>
  <c r="M45" i="1" s="1"/>
  <c r="I45" i="1"/>
  <c r="M44" i="1"/>
  <c r="I44" i="1"/>
  <c r="M43" i="1"/>
  <c r="I43" i="1"/>
  <c r="L42" i="1"/>
  <c r="M42" i="1" s="1"/>
  <c r="H42" i="1"/>
  <c r="I42" i="1" s="1"/>
  <c r="L41" i="1"/>
  <c r="M41" i="1" s="1"/>
  <c r="I41" i="1"/>
  <c r="L40" i="1"/>
  <c r="M40" i="1" s="1"/>
  <c r="H40" i="1"/>
  <c r="I40" i="1" s="1"/>
  <c r="L39" i="1"/>
  <c r="M39" i="1" s="1"/>
  <c r="I39" i="1"/>
  <c r="L38" i="1"/>
  <c r="H38" i="1"/>
  <c r="G38" i="1"/>
  <c r="K39" i="3" s="1"/>
  <c r="L36" i="1"/>
  <c r="M36" i="1" s="1"/>
  <c r="I36" i="1"/>
  <c r="L35" i="1"/>
  <c r="M35" i="1" s="1"/>
  <c r="I35" i="1"/>
  <c r="M34" i="1"/>
  <c r="I34" i="1"/>
  <c r="M33" i="1"/>
  <c r="I33" i="1"/>
  <c r="M32" i="1"/>
  <c r="I32" i="1"/>
  <c r="M31" i="1"/>
  <c r="I31" i="1"/>
  <c r="M30" i="1"/>
  <c r="I30" i="1"/>
  <c r="M29" i="1"/>
  <c r="I29" i="1"/>
  <c r="M28" i="1"/>
  <c r="I28" i="1"/>
  <c r="M27" i="1"/>
  <c r="I27" i="1"/>
  <c r="M26" i="1"/>
  <c r="I26" i="1"/>
  <c r="M25" i="1"/>
  <c r="I25" i="1"/>
  <c r="M24" i="1"/>
  <c r="I24" i="1"/>
  <c r="M23" i="1"/>
  <c r="I23" i="1"/>
  <c r="K98" i="1" l="1"/>
  <c r="O24" i="6"/>
  <c r="I117" i="1"/>
  <c r="O39" i="7"/>
  <c r="O50" i="4"/>
  <c r="O38" i="7"/>
  <c r="O40" i="2"/>
  <c r="O33" i="6"/>
  <c r="P33" i="6" s="1"/>
  <c r="O46" i="7"/>
  <c r="O31" i="6"/>
  <c r="H105" i="3"/>
  <c r="P38" i="6"/>
  <c r="O30" i="8"/>
  <c r="O26" i="8"/>
  <c r="O35" i="8"/>
  <c r="P35" i="8" s="1"/>
  <c r="O24" i="8"/>
  <c r="P24" i="8" s="1"/>
  <c r="O32" i="8"/>
  <c r="O34" i="8"/>
  <c r="O43" i="8"/>
  <c r="O25" i="8"/>
  <c r="O29" i="8"/>
  <c r="O31" i="8"/>
  <c r="O44" i="8"/>
  <c r="O28" i="8"/>
  <c r="P28" i="8" s="1"/>
  <c r="O27" i="8"/>
  <c r="O41" i="7"/>
  <c r="O34" i="7"/>
  <c r="P42" i="7"/>
  <c r="O43" i="7"/>
  <c r="G37" i="7"/>
  <c r="P33" i="7"/>
  <c r="O26" i="7"/>
  <c r="P32" i="7"/>
  <c r="O42" i="7"/>
  <c r="O25" i="7"/>
  <c r="P34" i="7"/>
  <c r="P38" i="7"/>
  <c r="O40" i="7"/>
  <c r="O40" i="6"/>
  <c r="O45" i="6"/>
  <c r="M50" i="6"/>
  <c r="O39" i="6"/>
  <c r="O25" i="6"/>
  <c r="P42" i="6"/>
  <c r="P35" i="6"/>
  <c r="P43" i="6"/>
  <c r="O44" i="6"/>
  <c r="I55" i="6"/>
  <c r="I56" i="6"/>
  <c r="I57" i="6"/>
  <c r="O42" i="6"/>
  <c r="P45" i="6"/>
  <c r="I60" i="6"/>
  <c r="O35" i="6"/>
  <c r="P35" i="5"/>
  <c r="O107" i="5"/>
  <c r="O24" i="5"/>
  <c r="O26" i="5"/>
  <c r="P26" i="5" s="1"/>
  <c r="O28" i="5"/>
  <c r="O30" i="5"/>
  <c r="O31" i="5"/>
  <c r="P105" i="5"/>
  <c r="H52" i="4"/>
  <c r="I52" i="4" s="1"/>
  <c r="O44" i="4"/>
  <c r="O43" i="4"/>
  <c r="P24" i="4"/>
  <c r="P26" i="4"/>
  <c r="P46" i="4"/>
  <c r="O110" i="3"/>
  <c r="P45" i="3"/>
  <c r="P27" i="3"/>
  <c r="P111" i="3"/>
  <c r="M54" i="2"/>
  <c r="M58" i="5"/>
  <c r="H44" i="2"/>
  <c r="H49" i="2" s="1"/>
  <c r="M52" i="7"/>
  <c r="M53" i="7"/>
  <c r="O53" i="7" s="1"/>
  <c r="P53" i="7" s="1"/>
  <c r="M54" i="7"/>
  <c r="M55" i="7"/>
  <c r="M56" i="7"/>
  <c r="I58" i="7"/>
  <c r="K37" i="6"/>
  <c r="M37" i="6" s="1"/>
  <c r="G38" i="8"/>
  <c r="P93" i="1"/>
  <c r="P95" i="1"/>
  <c r="I115" i="1"/>
  <c r="O115" i="1" s="1"/>
  <c r="P115" i="1" s="1"/>
  <c r="M116" i="1"/>
  <c r="G37" i="6"/>
  <c r="M51" i="6"/>
  <c r="I34" i="2"/>
  <c r="O39" i="2"/>
  <c r="P33" i="2"/>
  <c r="O37" i="2"/>
  <c r="P37" i="2" s="1"/>
  <c r="O38" i="2"/>
  <c r="O32" i="2"/>
  <c r="O24" i="2"/>
  <c r="O95" i="3"/>
  <c r="O101" i="3"/>
  <c r="P40" i="3"/>
  <c r="P32" i="3"/>
  <c r="O44" i="3"/>
  <c r="P93" i="3"/>
  <c r="O100" i="3"/>
  <c r="P100" i="3" s="1"/>
  <c r="O40" i="4"/>
  <c r="O27" i="4"/>
  <c r="O42" i="4"/>
  <c r="O47" i="4"/>
  <c r="P47" i="4" s="1"/>
  <c r="O29" i="4"/>
  <c r="O31" i="4"/>
  <c r="P33" i="4"/>
  <c r="O106" i="5"/>
  <c r="P106" i="5" s="1"/>
  <c r="P103" i="5"/>
  <c r="O25" i="5"/>
  <c r="O27" i="5"/>
  <c r="P27" i="5" s="1"/>
  <c r="O29" i="5"/>
  <c r="O100" i="5"/>
  <c r="O113" i="5"/>
  <c r="H37" i="5"/>
  <c r="O108" i="5"/>
  <c r="P108" i="5" s="1"/>
  <c r="O34" i="5"/>
  <c r="O35" i="5"/>
  <c r="O41" i="5"/>
  <c r="P41" i="5" s="1"/>
  <c r="O33" i="5"/>
  <c r="P33" i="5" s="1"/>
  <c r="O39" i="5"/>
  <c r="P39" i="5" s="1"/>
  <c r="P43" i="5"/>
  <c r="O44" i="5"/>
  <c r="M54" i="5"/>
  <c r="M55" i="5"/>
  <c r="M56" i="5"/>
  <c r="M57" i="5"/>
  <c r="O105" i="5"/>
  <c r="O98" i="5"/>
  <c r="P98" i="5" s="1"/>
  <c r="O103" i="5"/>
  <c r="O104" i="5"/>
  <c r="P104" i="5" s="1"/>
  <c r="O112" i="5"/>
  <c r="P112" i="5" s="1"/>
  <c r="O42" i="5"/>
  <c r="P45" i="5"/>
  <c r="I56" i="5"/>
  <c r="O90" i="5"/>
  <c r="O94" i="5"/>
  <c r="O97" i="5"/>
  <c r="P97" i="5" s="1"/>
  <c r="O109" i="5"/>
  <c r="M125" i="5"/>
  <c r="P40" i="4"/>
  <c r="O41" i="4"/>
  <c r="P41" i="4" s="1"/>
  <c r="O46" i="4"/>
  <c r="P42" i="4"/>
  <c r="O45" i="4"/>
  <c r="P30" i="4"/>
  <c r="O34" i="4"/>
  <c r="P34" i="4" s="1"/>
  <c r="O36" i="4"/>
  <c r="P36" i="4" s="1"/>
  <c r="P44" i="3"/>
  <c r="M55" i="3"/>
  <c r="M56" i="3"/>
  <c r="M57" i="3"/>
  <c r="M58" i="3"/>
  <c r="M59" i="3"/>
  <c r="P90" i="3"/>
  <c r="O91" i="3"/>
  <c r="O32" i="3"/>
  <c r="P33" i="3"/>
  <c r="O40" i="3"/>
  <c r="O107" i="3"/>
  <c r="O33" i="3"/>
  <c r="I38" i="3"/>
  <c r="O34" i="3"/>
  <c r="P34" i="3" s="1"/>
  <c r="P95" i="3"/>
  <c r="P97" i="3"/>
  <c r="P25" i="3"/>
  <c r="P103" i="3"/>
  <c r="P24" i="3"/>
  <c r="O29" i="3"/>
  <c r="P29" i="3" s="1"/>
  <c r="O36" i="3"/>
  <c r="O37" i="3"/>
  <c r="O45" i="3"/>
  <c r="O111" i="3"/>
  <c r="O41" i="3"/>
  <c r="O94" i="3"/>
  <c r="P94" i="3" s="1"/>
  <c r="O96" i="3"/>
  <c r="O23" i="2"/>
  <c r="P40" i="2"/>
  <c r="O41" i="2"/>
  <c r="M55" i="2"/>
  <c r="P24" i="2"/>
  <c r="P28" i="2"/>
  <c r="P30" i="2"/>
  <c r="P32" i="2"/>
  <c r="O36" i="2"/>
  <c r="O40" i="1"/>
  <c r="P40" i="1" s="1"/>
  <c r="P59" i="5"/>
  <c r="O52" i="8"/>
  <c r="P52" i="8" s="1"/>
  <c r="L56" i="1"/>
  <c r="P84" i="1"/>
  <c r="P90" i="1"/>
  <c r="P92" i="1"/>
  <c r="M58" i="1"/>
  <c r="I48" i="7"/>
  <c r="O58" i="7"/>
  <c r="P58" i="7" s="1"/>
  <c r="I37" i="7"/>
  <c r="I38" i="8"/>
  <c r="M38" i="8"/>
  <c r="O43" i="1"/>
  <c r="H39" i="3"/>
  <c r="I59" i="3"/>
  <c r="I51" i="5"/>
  <c r="M54" i="1"/>
  <c r="O101" i="1"/>
  <c r="K51" i="2"/>
  <c r="M51" i="2" s="1"/>
  <c r="O126" i="3"/>
  <c r="O45" i="1"/>
  <c r="I58" i="3"/>
  <c r="O58" i="3" s="1"/>
  <c r="P58" i="3" s="1"/>
  <c r="L105" i="3"/>
  <c r="O53" i="5"/>
  <c r="P53" i="5" s="1"/>
  <c r="O59" i="6"/>
  <c r="M60" i="6"/>
  <c r="O100" i="1"/>
  <c r="P100" i="1" s="1"/>
  <c r="P103" i="1"/>
  <c r="M115" i="1"/>
  <c r="I118" i="1"/>
  <c r="I44" i="2"/>
  <c r="P127" i="3"/>
  <c r="L37" i="7"/>
  <c r="M37" i="7" s="1"/>
  <c r="O39" i="1"/>
  <c r="O42" i="1"/>
  <c r="P42" i="1" s="1"/>
  <c r="I54" i="1"/>
  <c r="O96" i="1"/>
  <c r="G98" i="1"/>
  <c r="I98" i="1" s="1"/>
  <c r="M50" i="5"/>
  <c r="O54" i="3"/>
  <c r="P54" i="3" s="1"/>
  <c r="O44" i="1"/>
  <c r="M56" i="1"/>
  <c r="O56" i="1" s="1"/>
  <c r="M60" i="1"/>
  <c r="O60" i="1" s="1"/>
  <c r="O24" i="1"/>
  <c r="O26" i="1"/>
  <c r="O28" i="1"/>
  <c r="P28" i="1" s="1"/>
  <c r="O30" i="1"/>
  <c r="O32" i="1"/>
  <c r="O33" i="1"/>
  <c r="O35" i="1"/>
  <c r="I38" i="1"/>
  <c r="K105" i="1"/>
  <c r="M105" i="1" s="1"/>
  <c r="M119" i="1"/>
  <c r="P119" i="1" s="1"/>
  <c r="I49" i="2"/>
  <c r="I53" i="2"/>
  <c r="I46" i="3"/>
  <c r="O46" i="3" s="1"/>
  <c r="P46" i="3" s="1"/>
  <c r="I55" i="3"/>
  <c r="O55" i="3" s="1"/>
  <c r="P55" i="3" s="1"/>
  <c r="I56" i="3"/>
  <c r="M121" i="3"/>
  <c r="M123" i="3"/>
  <c r="M125" i="3"/>
  <c r="L39" i="4"/>
  <c r="I55" i="4"/>
  <c r="O55" i="4" s="1"/>
  <c r="P55" i="4" s="1"/>
  <c r="I119" i="5"/>
  <c r="I120" i="5"/>
  <c r="I121" i="5"/>
  <c r="I122" i="5"/>
  <c r="I123" i="5"/>
  <c r="K38" i="1"/>
  <c r="M38" i="1" s="1"/>
  <c r="P85" i="1"/>
  <c r="P87" i="1"/>
  <c r="P91" i="1"/>
  <c r="I116" i="1"/>
  <c r="M117" i="1"/>
  <c r="O117" i="1" s="1"/>
  <c r="P117" i="1" s="1"/>
  <c r="P61" i="3"/>
  <c r="I62" i="4"/>
  <c r="I50" i="5"/>
  <c r="I51" i="8"/>
  <c r="P60" i="3"/>
  <c r="O95" i="1"/>
  <c r="L119" i="3"/>
  <c r="M119" i="3" s="1"/>
  <c r="M114" i="3"/>
  <c r="P58" i="8"/>
  <c r="P52" i="6"/>
  <c r="O52" i="6"/>
  <c r="P59" i="8"/>
  <c r="P35" i="1"/>
  <c r="L50" i="1"/>
  <c r="M50" i="1" s="1"/>
  <c r="O50" i="1" s="1"/>
  <c r="P50" i="1" s="1"/>
  <c r="M59" i="1"/>
  <c r="O59" i="1" s="1"/>
  <c r="O84" i="1"/>
  <c r="O86" i="1"/>
  <c r="P86" i="1" s="1"/>
  <c r="O88" i="1"/>
  <c r="P88" i="1" s="1"/>
  <c r="O90" i="1"/>
  <c r="O92" i="1"/>
  <c r="O93" i="1"/>
  <c r="M98" i="1"/>
  <c r="O99" i="1"/>
  <c r="P104" i="1"/>
  <c r="I107" i="1"/>
  <c r="O107" i="1" s="1"/>
  <c r="P107" i="1" s="1"/>
  <c r="I54" i="2"/>
  <c r="O54" i="2" s="1"/>
  <c r="P54" i="2" s="1"/>
  <c r="I55" i="2"/>
  <c r="I56" i="2"/>
  <c r="I57" i="3"/>
  <c r="O57" i="3" s="1"/>
  <c r="P57" i="3" s="1"/>
  <c r="L51" i="5"/>
  <c r="M51" i="5" s="1"/>
  <c r="O51" i="5" s="1"/>
  <c r="I55" i="5"/>
  <c r="O55" i="5" s="1"/>
  <c r="P55" i="5" s="1"/>
  <c r="I58" i="5"/>
  <c r="I60" i="5"/>
  <c r="I115" i="5"/>
  <c r="M120" i="5"/>
  <c r="I37" i="6"/>
  <c r="I52" i="7"/>
  <c r="I53" i="7"/>
  <c r="I54" i="7"/>
  <c r="O54" i="7" s="1"/>
  <c r="P54" i="7" s="1"/>
  <c r="I55" i="7"/>
  <c r="I56" i="7"/>
  <c r="M53" i="8"/>
  <c r="M54" i="8"/>
  <c r="M55" i="8"/>
  <c r="M56" i="8"/>
  <c r="M57" i="8"/>
  <c r="O54" i="1"/>
  <c r="P54" i="1" s="1"/>
  <c r="O58" i="1"/>
  <c r="P58" i="1" s="1"/>
  <c r="I97" i="1"/>
  <c r="I112" i="1"/>
  <c r="L44" i="2"/>
  <c r="M44" i="2" s="1"/>
  <c r="O44" i="2" s="1"/>
  <c r="M56" i="2"/>
  <c r="I121" i="3"/>
  <c r="I122" i="3"/>
  <c r="I123" i="3"/>
  <c r="I124" i="3"/>
  <c r="I125" i="3"/>
  <c r="M56" i="4"/>
  <c r="M57" i="4"/>
  <c r="M58" i="4"/>
  <c r="M59" i="4"/>
  <c r="M60" i="4"/>
  <c r="P52" i="5"/>
  <c r="P124" i="5"/>
  <c r="I125" i="5"/>
  <c r="I50" i="6"/>
  <c r="O50" i="6" s="1"/>
  <c r="P50" i="6" s="1"/>
  <c r="O53" i="1"/>
  <c r="P53" i="1" s="1"/>
  <c r="P25" i="1"/>
  <c r="P27" i="1"/>
  <c r="P31" i="1"/>
  <c r="P43" i="1"/>
  <c r="P45" i="1"/>
  <c r="M47" i="1"/>
  <c r="O47" i="1" s="1"/>
  <c r="P47" i="1" s="1"/>
  <c r="L52" i="1"/>
  <c r="M52" i="1" s="1"/>
  <c r="O52" i="1" s="1"/>
  <c r="M55" i="1"/>
  <c r="M57" i="1"/>
  <c r="O57" i="1" s="1"/>
  <c r="O83" i="1"/>
  <c r="P83" i="1" s="1"/>
  <c r="O85" i="1"/>
  <c r="O87" i="1"/>
  <c r="O89" i="1"/>
  <c r="P89" i="1" s="1"/>
  <c r="O91" i="1"/>
  <c r="O94" i="1"/>
  <c r="P94" i="1" s="1"/>
  <c r="O103" i="1"/>
  <c r="M120" i="1"/>
  <c r="O120" i="1" s="1"/>
  <c r="K42" i="2"/>
  <c r="M42" i="2" s="1"/>
  <c r="O42" i="2" s="1"/>
  <c r="I52" i="2"/>
  <c r="I53" i="3"/>
  <c r="O61" i="3"/>
  <c r="O51" i="7"/>
  <c r="P51" i="7" s="1"/>
  <c r="I46" i="8"/>
  <c r="O46" i="8" s="1"/>
  <c r="P46" i="8" s="1"/>
  <c r="I53" i="8"/>
  <c r="O53" i="8" s="1"/>
  <c r="P53" i="8" s="1"/>
  <c r="I54" i="8"/>
  <c r="I55" i="8"/>
  <c r="I56" i="8"/>
  <c r="I57" i="8"/>
  <c r="I56" i="4"/>
  <c r="I57" i="4"/>
  <c r="I58" i="4"/>
  <c r="I59" i="4"/>
  <c r="I60" i="4"/>
  <c r="I54" i="5"/>
  <c r="I57" i="5"/>
  <c r="O37" i="6"/>
  <c r="M54" i="6"/>
  <c r="O54" i="6" s="1"/>
  <c r="P54" i="6" s="1"/>
  <c r="M55" i="6"/>
  <c r="M56" i="6"/>
  <c r="M57" i="6"/>
  <c r="O57" i="6" s="1"/>
  <c r="P57" i="6" s="1"/>
  <c r="M58" i="6"/>
  <c r="O58" i="6" s="1"/>
  <c r="P58" i="6" s="1"/>
  <c r="P57" i="7"/>
  <c r="O25" i="2"/>
  <c r="O27" i="2"/>
  <c r="P27" i="2" s="1"/>
  <c r="O29" i="2"/>
  <c r="O26" i="2"/>
  <c r="P26" i="2" s="1"/>
  <c r="O28" i="2"/>
  <c r="O30" i="2"/>
  <c r="O31" i="2"/>
  <c r="P31" i="2" s="1"/>
  <c r="P24" i="1"/>
  <c r="P26" i="1"/>
  <c r="P30" i="1"/>
  <c r="P32" i="1"/>
  <c r="P33" i="1"/>
  <c r="P36" i="1"/>
  <c r="O36" i="1"/>
  <c r="P41" i="1"/>
  <c r="O41" i="1"/>
  <c r="P44" i="1"/>
  <c r="O48" i="1"/>
  <c r="P48" i="1" s="1"/>
  <c r="P99" i="1"/>
  <c r="P38" i="2"/>
  <c r="O35" i="3"/>
  <c r="P35" i="3" s="1"/>
  <c r="O43" i="3"/>
  <c r="P43" i="3" s="1"/>
  <c r="P96" i="1"/>
  <c r="P101" i="1"/>
  <c r="O105" i="1"/>
  <c r="P105" i="1" s="1"/>
  <c r="P39" i="2"/>
  <c r="P41" i="2"/>
  <c r="P44" i="2"/>
  <c r="O26" i="3"/>
  <c r="P26" i="3" s="1"/>
  <c r="P31" i="3"/>
  <c r="O31" i="3"/>
  <c r="O42" i="3"/>
  <c r="P42" i="3"/>
  <c r="I37" i="1"/>
  <c r="O23" i="1"/>
  <c r="P23" i="1" s="1"/>
  <c r="M37" i="1"/>
  <c r="O25" i="1"/>
  <c r="O27" i="1"/>
  <c r="O29" i="1"/>
  <c r="P29" i="1" s="1"/>
  <c r="O31" i="1"/>
  <c r="O34" i="1"/>
  <c r="P34" i="1" s="1"/>
  <c r="P52" i="1"/>
  <c r="O102" i="1"/>
  <c r="P102" i="1" s="1"/>
  <c r="O104" i="1"/>
  <c r="O113" i="1"/>
  <c r="P113" i="1" s="1"/>
  <c r="O118" i="1"/>
  <c r="P118" i="1" s="1"/>
  <c r="O119" i="1"/>
  <c r="O33" i="2"/>
  <c r="P36" i="2"/>
  <c r="O24" i="3"/>
  <c r="O25" i="3"/>
  <c r="O27" i="3"/>
  <c r="P41" i="3"/>
  <c r="M97" i="1"/>
  <c r="P23" i="2"/>
  <c r="L48" i="2"/>
  <c r="M48" i="2" s="1"/>
  <c r="P36" i="3"/>
  <c r="G39" i="3"/>
  <c r="M48" i="3"/>
  <c r="L53" i="3"/>
  <c r="M53" i="3" s="1"/>
  <c r="L52" i="3"/>
  <c r="M52" i="3" s="1"/>
  <c r="L51" i="3"/>
  <c r="M51" i="3" s="1"/>
  <c r="L49" i="3"/>
  <c r="M49" i="3" s="1"/>
  <c r="O89" i="3"/>
  <c r="P89" i="3" s="1"/>
  <c r="P39" i="1"/>
  <c r="L51" i="1"/>
  <c r="M51" i="1" s="1"/>
  <c r="O51" i="1" s="1"/>
  <c r="I55" i="1"/>
  <c r="G35" i="2"/>
  <c r="K35" i="2" s="1"/>
  <c r="M35" i="2" s="1"/>
  <c r="H45" i="2"/>
  <c r="I45" i="2" s="1"/>
  <c r="H47" i="2"/>
  <c r="I47" i="2" s="1"/>
  <c r="H48" i="2"/>
  <c r="I48" i="2" s="1"/>
  <c r="I50" i="2"/>
  <c r="O50" i="2" s="1"/>
  <c r="L52" i="2"/>
  <c r="M52" i="2" s="1"/>
  <c r="L53" i="2"/>
  <c r="M53" i="2" s="1"/>
  <c r="I57" i="2"/>
  <c r="P57" i="2" s="1"/>
  <c r="M28" i="3"/>
  <c r="O28" i="3" s="1"/>
  <c r="O60" i="3"/>
  <c r="O90" i="3"/>
  <c r="P101" i="3"/>
  <c r="I114" i="3"/>
  <c r="O114" i="3" s="1"/>
  <c r="H119" i="3"/>
  <c r="I119" i="3" s="1"/>
  <c r="H118" i="3"/>
  <c r="I118" i="3" s="1"/>
  <c r="H117" i="3"/>
  <c r="I117" i="3" s="1"/>
  <c r="H115" i="3"/>
  <c r="I115" i="3" s="1"/>
  <c r="L108" i="1"/>
  <c r="M108" i="1" s="1"/>
  <c r="L110" i="1"/>
  <c r="M110" i="1" s="1"/>
  <c r="L111" i="1"/>
  <c r="M111" i="1" s="1"/>
  <c r="L112" i="1"/>
  <c r="M112" i="1" s="1"/>
  <c r="O112" i="1" s="1"/>
  <c r="I114" i="1"/>
  <c r="M34" i="2"/>
  <c r="P37" i="3"/>
  <c r="I38" i="4"/>
  <c r="H108" i="1"/>
  <c r="I108" i="1" s="1"/>
  <c r="H110" i="1"/>
  <c r="I110" i="1" s="1"/>
  <c r="H111" i="1"/>
  <c r="I111" i="1" s="1"/>
  <c r="O23" i="3"/>
  <c r="P23" i="3" s="1"/>
  <c r="M30" i="3"/>
  <c r="O30" i="3" s="1"/>
  <c r="L39" i="3"/>
  <c r="M39" i="3" s="1"/>
  <c r="P91" i="3"/>
  <c r="O92" i="3"/>
  <c r="P92" i="3" s="1"/>
  <c r="O93" i="3"/>
  <c r="P96" i="3"/>
  <c r="O103" i="3"/>
  <c r="I48" i="3"/>
  <c r="I98" i="3"/>
  <c r="M99" i="3"/>
  <c r="P106" i="3"/>
  <c r="P107" i="3"/>
  <c r="O120" i="3"/>
  <c r="P120" i="3" s="1"/>
  <c r="M124" i="3"/>
  <c r="O127" i="3"/>
  <c r="M25" i="4"/>
  <c r="O26" i="4"/>
  <c r="P29" i="4"/>
  <c r="O30" i="4"/>
  <c r="P31" i="4"/>
  <c r="M37" i="4"/>
  <c r="P43" i="4"/>
  <c r="O49" i="4"/>
  <c r="P49" i="4" s="1"/>
  <c r="O40" i="5"/>
  <c r="P40" i="5"/>
  <c r="P42" i="5"/>
  <c r="P44" i="4"/>
  <c r="M62" i="4"/>
  <c r="L54" i="4"/>
  <c r="M54" i="4" s="1"/>
  <c r="L53" i="4"/>
  <c r="M53" i="4" s="1"/>
  <c r="M52" i="4"/>
  <c r="P24" i="5"/>
  <c r="P25" i="5"/>
  <c r="P28" i="5"/>
  <c r="P29" i="5"/>
  <c r="P30" i="5"/>
  <c r="P31" i="5"/>
  <c r="O32" i="5"/>
  <c r="P32" i="5" s="1"/>
  <c r="P34" i="5"/>
  <c r="O43" i="5"/>
  <c r="M98" i="3"/>
  <c r="O98" i="3" s="1"/>
  <c r="I99" i="3"/>
  <c r="P99" i="3" s="1"/>
  <c r="P108" i="3"/>
  <c r="O108" i="3"/>
  <c r="M122" i="3"/>
  <c r="O23" i="4"/>
  <c r="P23" i="4" s="1"/>
  <c r="P27" i="4"/>
  <c r="O28" i="4"/>
  <c r="P28" i="4" s="1"/>
  <c r="O33" i="4"/>
  <c r="M35" i="4"/>
  <c r="P45" i="4"/>
  <c r="P50" i="4"/>
  <c r="I36" i="5"/>
  <c r="O38" i="5"/>
  <c r="P38" i="5"/>
  <c r="H49" i="3"/>
  <c r="I49" i="3" s="1"/>
  <c r="H51" i="3"/>
  <c r="I51" i="3" s="1"/>
  <c r="H52" i="3"/>
  <c r="I52" i="3" s="1"/>
  <c r="O97" i="3"/>
  <c r="O102" i="3"/>
  <c r="P102" i="3" s="1"/>
  <c r="O109" i="3"/>
  <c r="P109" i="3" s="1"/>
  <c r="P126" i="3"/>
  <c r="O24" i="4"/>
  <c r="M36" i="5"/>
  <c r="O23" i="5"/>
  <c r="P23" i="5" s="1"/>
  <c r="P44" i="5"/>
  <c r="O45" i="5"/>
  <c r="O47" i="5"/>
  <c r="P47" i="5" s="1"/>
  <c r="O48" i="5"/>
  <c r="P48" i="5" s="1"/>
  <c r="H54" i="4"/>
  <c r="I54" i="4" s="1"/>
  <c r="L115" i="5"/>
  <c r="L102" i="5"/>
  <c r="G39" i="4"/>
  <c r="I39" i="4" s="1"/>
  <c r="O59" i="5"/>
  <c r="I101" i="5"/>
  <c r="P90" i="5"/>
  <c r="M91" i="5"/>
  <c r="P94" i="5"/>
  <c r="P100" i="5"/>
  <c r="H116" i="5"/>
  <c r="M121" i="5"/>
  <c r="P24" i="6"/>
  <c r="M26" i="6"/>
  <c r="I112" i="3"/>
  <c r="O112" i="3" s="1"/>
  <c r="I61" i="4"/>
  <c r="P61" i="4" s="1"/>
  <c r="O52" i="5"/>
  <c r="M60" i="5"/>
  <c r="O88" i="5"/>
  <c r="P88" i="5" s="1"/>
  <c r="M92" i="5"/>
  <c r="O92" i="5" s="1"/>
  <c r="P109" i="5"/>
  <c r="O118" i="5"/>
  <c r="P118" i="5" s="1"/>
  <c r="M122" i="5"/>
  <c r="P25" i="6"/>
  <c r="M28" i="6"/>
  <c r="O34" i="6"/>
  <c r="P34" i="6" s="1"/>
  <c r="L115" i="3"/>
  <c r="M115" i="3" s="1"/>
  <c r="L117" i="3"/>
  <c r="M117" i="3" s="1"/>
  <c r="L118" i="3"/>
  <c r="M118" i="3" s="1"/>
  <c r="M89" i="5"/>
  <c r="M93" i="5"/>
  <c r="M95" i="5"/>
  <c r="O95" i="5" s="1"/>
  <c r="O99" i="5"/>
  <c r="P99" i="5" s="1"/>
  <c r="P107" i="5"/>
  <c r="O110" i="5"/>
  <c r="P110" i="5" s="1"/>
  <c r="P113" i="5"/>
  <c r="M119" i="5"/>
  <c r="M123" i="5"/>
  <c r="O124" i="5"/>
  <c r="O23" i="6"/>
  <c r="P23" i="6" s="1"/>
  <c r="P31" i="6"/>
  <c r="O38" i="6"/>
  <c r="I27" i="6"/>
  <c r="O27" i="6" s="1"/>
  <c r="I29" i="6"/>
  <c r="P29" i="6" s="1"/>
  <c r="O47" i="6"/>
  <c r="P47" i="6" s="1"/>
  <c r="O48" i="6"/>
  <c r="P48" i="6" s="1"/>
  <c r="P39" i="6"/>
  <c r="O43" i="6"/>
  <c r="O53" i="6"/>
  <c r="P53" i="6" s="1"/>
  <c r="M36" i="7"/>
  <c r="O24" i="7"/>
  <c r="I26" i="6"/>
  <c r="I28" i="6"/>
  <c r="I30" i="6"/>
  <c r="P30" i="6" s="1"/>
  <c r="O32" i="6"/>
  <c r="P32" i="6" s="1"/>
  <c r="P40" i="6"/>
  <c r="O41" i="6"/>
  <c r="P41" i="6" s="1"/>
  <c r="P59" i="6"/>
  <c r="P24" i="7"/>
  <c r="P25" i="7"/>
  <c r="P26" i="7"/>
  <c r="H51" i="6"/>
  <c r="I51" i="6" s="1"/>
  <c r="O36" i="8"/>
  <c r="O39" i="8"/>
  <c r="P39" i="8"/>
  <c r="O54" i="8"/>
  <c r="P54" i="8" s="1"/>
  <c r="I27" i="7"/>
  <c r="P27" i="7" s="1"/>
  <c r="I29" i="7"/>
  <c r="O29" i="7" s="1"/>
  <c r="I31" i="7"/>
  <c r="P31" i="7" s="1"/>
  <c r="O32" i="7"/>
  <c r="O35" i="7"/>
  <c r="P35" i="7" s="1"/>
  <c r="P39" i="7"/>
  <c r="P43" i="7"/>
  <c r="O45" i="7"/>
  <c r="P45" i="7" s="1"/>
  <c r="M37" i="8"/>
  <c r="P25" i="8"/>
  <c r="P26" i="8"/>
  <c r="P27" i="8"/>
  <c r="P29" i="8"/>
  <c r="P30" i="8"/>
  <c r="P31" i="8"/>
  <c r="P32" i="8"/>
  <c r="P34" i="8"/>
  <c r="P40" i="7"/>
  <c r="M48" i="7"/>
  <c r="L50" i="7"/>
  <c r="M50" i="7" s="1"/>
  <c r="L49" i="7"/>
  <c r="M49" i="7" s="1"/>
  <c r="P36" i="8"/>
  <c r="O40" i="8"/>
  <c r="P40" i="8" s="1"/>
  <c r="O41" i="8"/>
  <c r="P41" i="8"/>
  <c r="I28" i="7"/>
  <c r="O28" i="7" s="1"/>
  <c r="I30" i="7"/>
  <c r="P30" i="7" s="1"/>
  <c r="O33" i="7"/>
  <c r="P41" i="7"/>
  <c r="P46" i="7"/>
  <c r="O57" i="7"/>
  <c r="I37" i="8"/>
  <c r="O33" i="8"/>
  <c r="P33" i="8" s="1"/>
  <c r="O42" i="8"/>
  <c r="P42" i="8" s="1"/>
  <c r="P44" i="8"/>
  <c r="O58" i="8"/>
  <c r="H49" i="7"/>
  <c r="I49" i="7" s="1"/>
  <c r="H50" i="7"/>
  <c r="I50" i="7" s="1"/>
  <c r="O23" i="8"/>
  <c r="P23" i="8" s="1"/>
  <c r="L47" i="8"/>
  <c r="M47" i="8" s="1"/>
  <c r="L49" i="8"/>
  <c r="M49" i="8" s="1"/>
  <c r="L50" i="8"/>
  <c r="M50" i="8" s="1"/>
  <c r="L51" i="8"/>
  <c r="M51" i="8" s="1"/>
  <c r="O51" i="8" s="1"/>
  <c r="H47" i="8"/>
  <c r="I47" i="8" s="1"/>
  <c r="H49" i="8"/>
  <c r="I49" i="8" s="1"/>
  <c r="H50" i="8"/>
  <c r="I50" i="8" s="1"/>
  <c r="H53" i="4" l="1"/>
  <c r="I53" i="4" s="1"/>
  <c r="O48" i="7"/>
  <c r="O55" i="6"/>
  <c r="P55" i="6" s="1"/>
  <c r="P57" i="8"/>
  <c r="O116" i="1"/>
  <c r="P116" i="1" s="1"/>
  <c r="P59" i="1"/>
  <c r="O55" i="7"/>
  <c r="P55" i="7" s="1"/>
  <c r="O38" i="8"/>
  <c r="P38" i="8" s="1"/>
  <c r="O56" i="7"/>
  <c r="P56" i="7" s="1"/>
  <c r="O52" i="7"/>
  <c r="O56" i="6"/>
  <c r="P56" i="6" s="1"/>
  <c r="P28" i="6"/>
  <c r="O30" i="6"/>
  <c r="O26" i="6"/>
  <c r="P26" i="6" s="1"/>
  <c r="O58" i="5"/>
  <c r="P58" i="5" s="1"/>
  <c r="O54" i="5"/>
  <c r="P54" i="5" s="1"/>
  <c r="O125" i="5"/>
  <c r="P125" i="5" s="1"/>
  <c r="P51" i="5"/>
  <c r="O59" i="4"/>
  <c r="P59" i="4" s="1"/>
  <c r="O52" i="4"/>
  <c r="O119" i="3"/>
  <c r="O123" i="3"/>
  <c r="P123" i="3" s="1"/>
  <c r="O37" i="7"/>
  <c r="P37" i="7" s="1"/>
  <c r="P55" i="2"/>
  <c r="O57" i="5"/>
  <c r="P57" i="5" s="1"/>
  <c r="O56" i="8"/>
  <c r="P56" i="8" s="1"/>
  <c r="I106" i="1"/>
  <c r="O98" i="1"/>
  <c r="P98" i="1" s="1"/>
  <c r="O55" i="1"/>
  <c r="P55" i="1" s="1"/>
  <c r="O60" i="6"/>
  <c r="P60" i="6" s="1"/>
  <c r="P56" i="2"/>
  <c r="P52" i="7"/>
  <c r="O115" i="3"/>
  <c r="P115" i="3" s="1"/>
  <c r="O60" i="5"/>
  <c r="P60" i="5" s="1"/>
  <c r="P56" i="1"/>
  <c r="O55" i="2"/>
  <c r="O56" i="3"/>
  <c r="P56" i="3" s="1"/>
  <c r="O59" i="3"/>
  <c r="P59" i="3" s="1"/>
  <c r="O125" i="3"/>
  <c r="P125" i="3" s="1"/>
  <c r="O62" i="4"/>
  <c r="P62" i="4" s="1"/>
  <c r="O56" i="5"/>
  <c r="P56" i="5" s="1"/>
  <c r="O120" i="5"/>
  <c r="P120" i="5" s="1"/>
  <c r="P92" i="5"/>
  <c r="M38" i="3"/>
  <c r="M47" i="3" s="1"/>
  <c r="P28" i="3"/>
  <c r="O118" i="3"/>
  <c r="P118" i="3" s="1"/>
  <c r="P52" i="4"/>
  <c r="O50" i="5"/>
  <c r="P50" i="5" s="1"/>
  <c r="O55" i="8"/>
  <c r="P55" i="8" s="1"/>
  <c r="O53" i="2"/>
  <c r="P53" i="2" s="1"/>
  <c r="L47" i="2"/>
  <c r="M47" i="2" s="1"/>
  <c r="O47" i="2" s="1"/>
  <c r="P47" i="2" s="1"/>
  <c r="O51" i="2"/>
  <c r="P51" i="2" s="1"/>
  <c r="P60" i="1"/>
  <c r="O52" i="2"/>
  <c r="P52" i="2" s="1"/>
  <c r="L45" i="2"/>
  <c r="M45" i="2" s="1"/>
  <c r="O45" i="2" s="1"/>
  <c r="P57" i="1"/>
  <c r="O121" i="3"/>
  <c r="P121" i="3" s="1"/>
  <c r="O38" i="1"/>
  <c r="P38" i="1" s="1"/>
  <c r="O57" i="8"/>
  <c r="L49" i="2"/>
  <c r="M49" i="2" s="1"/>
  <c r="O49" i="2" s="1"/>
  <c r="O56" i="2"/>
  <c r="P42" i="2"/>
  <c r="P120" i="1"/>
  <c r="O61" i="4"/>
  <c r="O53" i="4"/>
  <c r="P53" i="4" s="1"/>
  <c r="O52" i="3"/>
  <c r="P52" i="3" s="1"/>
  <c r="O58" i="4"/>
  <c r="P58" i="4" s="1"/>
  <c r="O49" i="7"/>
  <c r="O57" i="4"/>
  <c r="P57" i="4" s="1"/>
  <c r="O47" i="8"/>
  <c r="P47" i="8" s="1"/>
  <c r="O60" i="4"/>
  <c r="P60" i="4" s="1"/>
  <c r="O56" i="4"/>
  <c r="P56" i="4" s="1"/>
  <c r="P37" i="6"/>
  <c r="M36" i="6"/>
  <c r="I104" i="3"/>
  <c r="O54" i="4"/>
  <c r="P54" i="4" s="1"/>
  <c r="P98" i="3"/>
  <c r="O50" i="8"/>
  <c r="P50" i="8" s="1"/>
  <c r="P28" i="7"/>
  <c r="O50" i="7"/>
  <c r="P50" i="7" s="1"/>
  <c r="M45" i="8"/>
  <c r="O37" i="8"/>
  <c r="P37" i="8" s="1"/>
  <c r="P48" i="7"/>
  <c r="O27" i="7"/>
  <c r="P27" i="6"/>
  <c r="O93" i="5"/>
  <c r="P93" i="5"/>
  <c r="O122" i="5"/>
  <c r="P122" i="5" s="1"/>
  <c r="O91" i="5"/>
  <c r="P91" i="5" s="1"/>
  <c r="G102" i="5"/>
  <c r="G37" i="5"/>
  <c r="K39" i="4"/>
  <c r="M39" i="4" s="1"/>
  <c r="O39" i="4" s="1"/>
  <c r="P95" i="5"/>
  <c r="O34" i="2"/>
  <c r="P34" i="2" s="1"/>
  <c r="M43" i="2"/>
  <c r="O110" i="1"/>
  <c r="P110" i="1" s="1"/>
  <c r="P30" i="3"/>
  <c r="O49" i="3"/>
  <c r="P49" i="3" s="1"/>
  <c r="O48" i="3"/>
  <c r="P48" i="3" s="1"/>
  <c r="G105" i="3"/>
  <c r="I105" i="3" s="1"/>
  <c r="K105" i="3"/>
  <c r="M105" i="3" s="1"/>
  <c r="I39" i="3"/>
  <c r="O39" i="3" s="1"/>
  <c r="O48" i="2"/>
  <c r="P48" i="2" s="1"/>
  <c r="M106" i="1"/>
  <c r="O97" i="1"/>
  <c r="P97" i="1" s="1"/>
  <c r="I35" i="2"/>
  <c r="O35" i="2" s="1"/>
  <c r="I109" i="1"/>
  <c r="I122" i="1" s="1"/>
  <c r="P51" i="1"/>
  <c r="I45" i="8"/>
  <c r="O119" i="5"/>
  <c r="P119" i="5" s="1"/>
  <c r="O35" i="4"/>
  <c r="P35" i="4" s="1"/>
  <c r="M38" i="4"/>
  <c r="O49" i="8"/>
  <c r="P49" i="8" s="1"/>
  <c r="P49" i="7"/>
  <c r="P51" i="8"/>
  <c r="P29" i="7"/>
  <c r="O31" i="7"/>
  <c r="O30" i="7"/>
  <c r="O29" i="6"/>
  <c r="O123" i="5"/>
  <c r="P123" i="5" s="1"/>
  <c r="O89" i="5"/>
  <c r="M101" i="5"/>
  <c r="P89" i="5"/>
  <c r="O117" i="3"/>
  <c r="P117" i="3" s="1"/>
  <c r="O28" i="6"/>
  <c r="P112" i="3"/>
  <c r="I36" i="6"/>
  <c r="I116" i="5"/>
  <c r="H117" i="5"/>
  <c r="I117" i="5" s="1"/>
  <c r="O36" i="5"/>
  <c r="P36" i="5" s="1"/>
  <c r="O37" i="4"/>
  <c r="P37" i="4"/>
  <c r="O124" i="3"/>
  <c r="P124" i="3" s="1"/>
  <c r="O108" i="1"/>
  <c r="P108" i="1" s="1"/>
  <c r="P119" i="3"/>
  <c r="P50" i="2"/>
  <c r="O51" i="3"/>
  <c r="P51" i="3" s="1"/>
  <c r="O114" i="1"/>
  <c r="P114" i="1" s="1"/>
  <c r="O37" i="1"/>
  <c r="P37" i="1" s="1"/>
  <c r="M46" i="1"/>
  <c r="P49" i="2"/>
  <c r="I46" i="1"/>
  <c r="I49" i="1" s="1"/>
  <c r="I62" i="1" s="1"/>
  <c r="I36" i="7"/>
  <c r="O36" i="7" s="1"/>
  <c r="M44" i="7"/>
  <c r="O122" i="3"/>
  <c r="P122" i="3" s="1"/>
  <c r="O99" i="3"/>
  <c r="I48" i="4"/>
  <c r="P114" i="3"/>
  <c r="O51" i="6"/>
  <c r="P51" i="6" s="1"/>
  <c r="O121" i="5"/>
  <c r="P121" i="5" s="1"/>
  <c r="L116" i="5"/>
  <c r="M115" i="5"/>
  <c r="O25" i="4"/>
  <c r="P25" i="4"/>
  <c r="O111" i="1"/>
  <c r="P111" i="1" s="1"/>
  <c r="M104" i="3"/>
  <c r="O53" i="3"/>
  <c r="P53" i="3" s="1"/>
  <c r="O57" i="2"/>
  <c r="P112" i="1"/>
  <c r="P45" i="2" l="1"/>
  <c r="O38" i="3"/>
  <c r="P38" i="3" s="1"/>
  <c r="I64" i="1"/>
  <c r="I63" i="1"/>
  <c r="M47" i="7"/>
  <c r="I46" i="6"/>
  <c r="O38" i="4"/>
  <c r="P38" i="4" s="1"/>
  <c r="M48" i="4"/>
  <c r="I48" i="8"/>
  <c r="P35" i="2"/>
  <c r="I43" i="2"/>
  <c r="K37" i="5"/>
  <c r="M37" i="5" s="1"/>
  <c r="I37" i="5"/>
  <c r="M113" i="3"/>
  <c r="O104" i="3"/>
  <c r="P46" i="1"/>
  <c r="O46" i="1"/>
  <c r="M49" i="1"/>
  <c r="M109" i="1"/>
  <c r="O106" i="1"/>
  <c r="P106" i="1" s="1"/>
  <c r="M46" i="2"/>
  <c r="I113" i="3"/>
  <c r="P104" i="3"/>
  <c r="P39" i="4"/>
  <c r="I51" i="4"/>
  <c r="M50" i="3"/>
  <c r="P39" i="3"/>
  <c r="I47" i="3"/>
  <c r="K102" i="5"/>
  <c r="M102" i="5" s="1"/>
  <c r="M111" i="5" s="1"/>
  <c r="I102" i="5"/>
  <c r="O36" i="6"/>
  <c r="P36" i="6" s="1"/>
  <c r="M46" i="6"/>
  <c r="L117" i="5"/>
  <c r="M117" i="5" s="1"/>
  <c r="O117" i="5" s="1"/>
  <c r="M116" i="5"/>
  <c r="O116" i="5" s="1"/>
  <c r="I124" i="1"/>
  <c r="I123" i="1"/>
  <c r="I125" i="1" s="1"/>
  <c r="O115" i="5"/>
  <c r="P115" i="5" s="1"/>
  <c r="P36" i="7"/>
  <c r="I44" i="7"/>
  <c r="O101" i="5"/>
  <c r="P101" i="5" s="1"/>
  <c r="O105" i="3"/>
  <c r="P105" i="3" s="1"/>
  <c r="M48" i="8"/>
  <c r="O45" i="8"/>
  <c r="P45" i="8" s="1"/>
  <c r="O102" i="5" l="1"/>
  <c r="M68" i="3"/>
  <c r="M63" i="3"/>
  <c r="O37" i="5"/>
  <c r="P37" i="5" s="1"/>
  <c r="M46" i="5"/>
  <c r="I61" i="8"/>
  <c r="I50" i="3"/>
  <c r="I116" i="3"/>
  <c r="O48" i="4"/>
  <c r="P48" i="4" s="1"/>
  <c r="M51" i="4"/>
  <c r="P117" i="5"/>
  <c r="I64" i="4"/>
  <c r="I69" i="4"/>
  <c r="M59" i="2"/>
  <c r="O49" i="1"/>
  <c r="P49" i="1" s="1"/>
  <c r="M62" i="1"/>
  <c r="O113" i="3"/>
  <c r="P113" i="3" s="1"/>
  <c r="M116" i="3"/>
  <c r="M65" i="7"/>
  <c r="M60" i="7"/>
  <c r="P116" i="5"/>
  <c r="I65" i="1"/>
  <c r="M114" i="5"/>
  <c r="I49" i="6"/>
  <c r="M61" i="8"/>
  <c r="O48" i="8"/>
  <c r="P48" i="8" s="1"/>
  <c r="O46" i="6"/>
  <c r="P46" i="6" s="1"/>
  <c r="M49" i="6"/>
  <c r="O109" i="1"/>
  <c r="M122" i="1"/>
  <c r="I46" i="2"/>
  <c r="O46" i="2" s="1"/>
  <c r="P109" i="1"/>
  <c r="I47" i="7"/>
  <c r="O47" i="7" s="1"/>
  <c r="P102" i="5"/>
  <c r="I111" i="5"/>
  <c r="O47" i="3"/>
  <c r="P47" i="3" s="1"/>
  <c r="O43" i="2"/>
  <c r="P43" i="2" s="1"/>
  <c r="I46" i="5"/>
  <c r="O44" i="7"/>
  <c r="P44" i="7" s="1"/>
  <c r="I62" i="6" l="1"/>
  <c r="I67" i="6"/>
  <c r="I66" i="4"/>
  <c r="M64" i="4"/>
  <c r="O51" i="4"/>
  <c r="M69" i="4"/>
  <c r="O69" i="4" s="1"/>
  <c r="P69" i="4" s="1"/>
  <c r="I63" i="8"/>
  <c r="I62" i="8"/>
  <c r="I64" i="8" s="1"/>
  <c r="M65" i="3"/>
  <c r="M64" i="3"/>
  <c r="M66" i="3" s="1"/>
  <c r="M124" i="1"/>
  <c r="M123" i="1"/>
  <c r="M125" i="1" s="1"/>
  <c r="O122" i="1"/>
  <c r="P122" i="1"/>
  <c r="O116" i="3"/>
  <c r="P116" i="3" s="1"/>
  <c r="M134" i="3"/>
  <c r="M129" i="3"/>
  <c r="M61" i="2"/>
  <c r="M60" i="2"/>
  <c r="P51" i="4"/>
  <c r="I68" i="3"/>
  <c r="O68" i="3" s="1"/>
  <c r="I63" i="3"/>
  <c r="M70" i="3"/>
  <c r="M69" i="3"/>
  <c r="P47" i="7"/>
  <c r="I65" i="7"/>
  <c r="O65" i="7" s="1"/>
  <c r="I60" i="7"/>
  <c r="O60" i="7" s="1"/>
  <c r="I49" i="5"/>
  <c r="I114" i="5"/>
  <c r="O114" i="5" s="1"/>
  <c r="M63" i="8"/>
  <c r="M62" i="8"/>
  <c r="O61" i="8"/>
  <c r="P61" i="8" s="1"/>
  <c r="M127" i="5"/>
  <c r="M132" i="5"/>
  <c r="M62" i="7"/>
  <c r="O46" i="5"/>
  <c r="P46" i="5" s="1"/>
  <c r="M49" i="5"/>
  <c r="O50" i="3"/>
  <c r="P50" i="3" s="1"/>
  <c r="P46" i="2"/>
  <c r="I59" i="2"/>
  <c r="M62" i="6"/>
  <c r="O49" i="6"/>
  <c r="P49" i="6" s="1"/>
  <c r="M67" i="6"/>
  <c r="O111" i="5"/>
  <c r="P111" i="5" s="1"/>
  <c r="M67" i="7"/>
  <c r="O62" i="1"/>
  <c r="P62" i="1" s="1"/>
  <c r="M64" i="1"/>
  <c r="M63" i="1"/>
  <c r="I71" i="4"/>
  <c r="I134" i="3"/>
  <c r="I129" i="3"/>
  <c r="M71" i="3" l="1"/>
  <c r="O63" i="8"/>
  <c r="O62" i="8"/>
  <c r="M65" i="1"/>
  <c r="M62" i="2"/>
  <c r="I72" i="4"/>
  <c r="O125" i="1"/>
  <c r="P125" i="1" s="1"/>
  <c r="O65" i="1"/>
  <c r="I136" i="3"/>
  <c r="I135" i="3"/>
  <c r="I61" i="2"/>
  <c r="O61" i="2" s="1"/>
  <c r="I60" i="2"/>
  <c r="O60" i="2" s="1"/>
  <c r="M134" i="5"/>
  <c r="M135" i="5" s="1"/>
  <c r="I127" i="5"/>
  <c r="O127" i="5" s="1"/>
  <c r="P114" i="5"/>
  <c r="I132" i="5"/>
  <c r="P65" i="7"/>
  <c r="I67" i="7"/>
  <c r="I68" i="7" s="1"/>
  <c r="O124" i="1"/>
  <c r="P124" i="1" s="1"/>
  <c r="O64" i="4"/>
  <c r="P64" i="4" s="1"/>
  <c r="M66" i="4"/>
  <c r="O66" i="4" s="1"/>
  <c r="O63" i="1"/>
  <c r="P63" i="1" s="1"/>
  <c r="O67" i="6"/>
  <c r="P67" i="6" s="1"/>
  <c r="M69" i="6"/>
  <c r="M129" i="5"/>
  <c r="I69" i="6"/>
  <c r="O64" i="1"/>
  <c r="P64" i="1" s="1"/>
  <c r="M68" i="7"/>
  <c r="M63" i="7"/>
  <c r="M64" i="8"/>
  <c r="O64" i="8" s="1"/>
  <c r="I62" i="5"/>
  <c r="I67" i="5"/>
  <c r="I65" i="3"/>
  <c r="I64" i="3"/>
  <c r="O64" i="3" s="1"/>
  <c r="O59" i="2"/>
  <c r="P59" i="2" s="1"/>
  <c r="O129" i="3"/>
  <c r="P129" i="3" s="1"/>
  <c r="M130" i="3"/>
  <c r="M131" i="3"/>
  <c r="O63" i="3"/>
  <c r="P63" i="3" s="1"/>
  <c r="P62" i="8"/>
  <c r="M71" i="4"/>
  <c r="O71" i="4" s="1"/>
  <c r="I67" i="4"/>
  <c r="I64" i="6"/>
  <c r="I131" i="3"/>
  <c r="I130" i="3"/>
  <c r="O62" i="6"/>
  <c r="P62" i="6" s="1"/>
  <c r="M64" i="6"/>
  <c r="M65" i="6" s="1"/>
  <c r="M62" i="5"/>
  <c r="O49" i="5"/>
  <c r="P49" i="5" s="1"/>
  <c r="M67" i="5"/>
  <c r="P60" i="7"/>
  <c r="I62" i="7"/>
  <c r="I63" i="7" s="1"/>
  <c r="I69" i="3"/>
  <c r="O69" i="3" s="1"/>
  <c r="I70" i="3"/>
  <c r="O70" i="3" s="1"/>
  <c r="P68" i="3"/>
  <c r="M136" i="3"/>
  <c r="M135" i="3"/>
  <c r="O134" i="3"/>
  <c r="P134" i="3" s="1"/>
  <c r="O123" i="1"/>
  <c r="P123" i="1" s="1"/>
  <c r="P63" i="8"/>
  <c r="O135" i="3" l="1"/>
  <c r="P65" i="1"/>
  <c r="O67" i="7"/>
  <c r="O136" i="3"/>
  <c r="O68" i="7"/>
  <c r="P68" i="7" s="1"/>
  <c r="I137" i="3"/>
  <c r="M132" i="3"/>
  <c r="P66" i="4"/>
  <c r="I71" i="3"/>
  <c r="O71" i="3" s="1"/>
  <c r="P71" i="3" s="1"/>
  <c r="P71" i="4"/>
  <c r="M137" i="3"/>
  <c r="I62" i="2"/>
  <c r="O62" i="2" s="1"/>
  <c r="O67" i="5"/>
  <c r="P67" i="5" s="1"/>
  <c r="M69" i="5"/>
  <c r="M70" i="5" s="1"/>
  <c r="O131" i="3"/>
  <c r="P131" i="3" s="1"/>
  <c r="I129" i="5"/>
  <c r="I130" i="5" s="1"/>
  <c r="P127" i="5"/>
  <c r="P60" i="2"/>
  <c r="P135" i="3"/>
  <c r="P64" i="8"/>
  <c r="P70" i="3"/>
  <c r="I132" i="3"/>
  <c r="O130" i="3"/>
  <c r="P130" i="3" s="1"/>
  <c r="P64" i="3"/>
  <c r="O62" i="7"/>
  <c r="P62" i="7" s="1"/>
  <c r="M67" i="4"/>
  <c r="O67" i="4" s="1"/>
  <c r="P61" i="2"/>
  <c r="P136" i="3"/>
  <c r="O62" i="5"/>
  <c r="P62" i="5" s="1"/>
  <c r="M64" i="5"/>
  <c r="M65" i="5" s="1"/>
  <c r="I69" i="5"/>
  <c r="O63" i="7"/>
  <c r="P63" i="7" s="1"/>
  <c r="O69" i="6"/>
  <c r="P69" i="6" s="1"/>
  <c r="I134" i="5"/>
  <c r="P69" i="3"/>
  <c r="O64" i="6"/>
  <c r="P64" i="6" s="1"/>
  <c r="I65" i="6"/>
  <c r="O65" i="6" s="1"/>
  <c r="M72" i="4"/>
  <c r="O72" i="4" s="1"/>
  <c r="I66" i="3"/>
  <c r="I64" i="5"/>
  <c r="I70" i="6"/>
  <c r="M130" i="5"/>
  <c r="M70" i="6"/>
  <c r="O65" i="3"/>
  <c r="P65" i="3" s="1"/>
  <c r="P67" i="7"/>
  <c r="O132" i="5"/>
  <c r="P132" i="5" s="1"/>
  <c r="P62" i="2" l="1"/>
  <c r="O137" i="3"/>
  <c r="P137" i="3" s="1"/>
  <c r="O129" i="5"/>
  <c r="P129" i="5" s="1"/>
  <c r="O132" i="3"/>
  <c r="P132" i="3" s="1"/>
  <c r="O70" i="6"/>
  <c r="P70" i="6" s="1"/>
  <c r="P72" i="4"/>
  <c r="P65" i="6"/>
  <c r="O69" i="5"/>
  <c r="P69" i="5" s="1"/>
  <c r="O130" i="5"/>
  <c r="P130" i="5" s="1"/>
  <c r="I65" i="5"/>
  <c r="O65" i="5" s="1"/>
  <c r="I135" i="5"/>
  <c r="O134" i="5"/>
  <c r="P134" i="5" s="1"/>
  <c r="O66" i="3"/>
  <c r="P66" i="3" s="1"/>
  <c r="I70" i="5"/>
  <c r="O64" i="5"/>
  <c r="P64" i="5" s="1"/>
  <c r="P67" i="4"/>
  <c r="P65" i="5" l="1"/>
  <c r="O70" i="5"/>
  <c r="P70" i="5" s="1"/>
  <c r="O135" i="5"/>
  <c r="P135" i="5" s="1"/>
</calcChain>
</file>

<file path=xl/sharedStrings.xml><?xml version="1.0" encoding="utf-8"?>
<sst xmlns="http://schemas.openxmlformats.org/spreadsheetml/2006/main" count="1094" uniqueCount="102">
  <si>
    <t>Bill Impacts</t>
  </si>
  <si>
    <t>TOU - Off Peak</t>
  </si>
  <si>
    <t>TOU - Mid Peak</t>
  </si>
  <si>
    <t>TOU - On Peak</t>
  </si>
  <si>
    <t>Customer Class:</t>
  </si>
  <si>
    <t>RESIDENTIAL SERVICE</t>
  </si>
  <si>
    <t>TOU / non-TOU:</t>
  </si>
  <si>
    <t>TOU</t>
  </si>
  <si>
    <t>Consumption</t>
  </si>
  <si>
    <t xml:space="preserve"> kWh</t>
  </si>
  <si>
    <t>2020 Board-Approved</t>
  </si>
  <si>
    <t>2021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</si>
  <si>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</si>
  <si>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</si>
  <si>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</si>
  <si>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</si>
  <si>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</si>
  <si>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</si>
  <si>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</si>
  <si>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</si>
  <si>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</si>
  <si>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</si>
  <si>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Other Post Employment Benefit Variance - effective until December 31, 2020</t>
  </si>
  <si>
    <t>Rate Rider for Disposition of the Impact for USGAAP - effective until December 31, 2020</t>
  </si>
  <si>
    <t>Rate Rider for Recovery of Monthly Billing Transition Costs - effective until December 31, 2022</t>
  </si>
  <si>
    <t>Rate Rider for Disposition of Stranded Meter Assets - effective until December 31, 2024</t>
  </si>
  <si>
    <t>Rate Rider for Application of Operations Center Consolidation Plan - effective until December 31, 2021</t>
  </si>
  <si>
    <t>Rate Rider for Disposition of the Gain on Property Sale - effective until December 31, 2021</t>
  </si>
  <si>
    <t>Rate Rider for Disposition of Wireless Pole Attachment Revenue - effective until December 31, 2024</t>
  </si>
  <si>
    <t>Rate Rider for Disposition of IFRS - CGAPP Property Plant and Equipment - effective until December 31, 2020</t>
  </si>
  <si>
    <t>Rate Rider for Disposition of External Driven Capital Variance Account - effective until December 31, 2020</t>
  </si>
  <si>
    <t>Rate Rider for Disposition of Accounts Receivable Credits - effective until December 31, 2024</t>
  </si>
  <si>
    <t>Rate Rider for Recovery of 2020 Foregone Revenue - effective until December 31, 2021</t>
  </si>
  <si>
    <t>Distribution Volumetric Rate</t>
  </si>
  <si>
    <t>per kWh</t>
  </si>
  <si>
    <t>Sub-Total A (excluding pass through)</t>
  </si>
  <si>
    <t>Line Losses on Cost of Power</t>
  </si>
  <si>
    <t>Rate Rider for Disposition of Deferral/Variance Accounts (2021) - effective until Dec 31, 2021</t>
  </si>
  <si>
    <t>Rate Rider for Disposition of Deferral/Variance Accounts (2020) - effective until Dec 31, 2021</t>
  </si>
  <si>
    <t>Rate Rider for Disposition of Capacity Based Recovery Account (2021) - Applicable only for Class B Customers - effective until Dec 31, 2021</t>
  </si>
  <si>
    <t>Rate Rider for Disposition of Capacity Based Recovery Account (2020) - Applicable only for Class B Customers - effective until Dec 31, 2021</t>
  </si>
  <si>
    <t>Rate Rider for Disposition of Global Adjustment Account (2021) - Applicable only for Non-RPP Customers - effective until Dec 31, 2021</t>
  </si>
  <si>
    <t>Rate Rider for Disposition of Global Adjustment Account (2020) - Applicable only for Non-RPP Customers - effective until Dec 31, 2021</t>
  </si>
  <si>
    <t>Rate Rider for Smart Metering Entity Charge - effective until Dec. 31, 2022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</si>
  <si>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</si>
  <si>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</si>
  <si>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</si>
  <si>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</si>
  <si>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</si>
  <si>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</si>
  <si>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</si>
  <si>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</si>
  <si>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</si>
  <si>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</si>
  <si>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</si>
  <si>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</si>
  <si>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</si>
  <si>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</si>
  <si>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</si>
  <si>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</si>
  <si>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</si>
  <si>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</si>
  <si>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</si>
  <si>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GENERAL SERVICE LESS THAN 50 kW SERVICE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</si>
  <si>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</si>
  <si>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</si>
  <si>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</si>
  <si>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</si>
  <si>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</si>
  <si>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</si>
  <si>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</si>
  <si>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</si>
  <si>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</si>
  <si>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</si>
  <si>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</si>
  <si>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 xml:space="preserve">Rate Rider for Disposition of the Impact for USGAAP - effective until December 31, 2020 </t>
  </si>
  <si>
    <t>Rate Rider for Disposition of Expansion Deposits - effective until December, 2024</t>
  </si>
  <si>
    <t>Rate Rider for Disposition of Deferral/Variance Accounts for Non -Wholesale Market Participants (2021) -effective until Dec 31, 2021</t>
  </si>
  <si>
    <t>Rate Rider for Disposition of Deferral/Variance Accounts for Non -Wholesale Market Participants (2020) - effective until Dec 31, 2021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</si>
  <si>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</si>
  <si>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</si>
  <si>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</si>
  <si>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</si>
  <si>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</si>
  <si>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</si>
  <si>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</si>
  <si>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</si>
  <si>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</si>
  <si>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</si>
  <si>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</si>
  <si>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</si>
  <si>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</si>
  <si>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</si>
  <si>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</si>
  <si>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</si>
  <si>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</si>
  <si>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</si>
  <si>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</si>
  <si>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Recovery of 2020 Foregone Revenue (per connection) - effective until December 31, 2021</t>
  </si>
  <si>
    <t>RTSR - Network</t>
  </si>
  <si>
    <t>RTSR - Line and Transformation Connection</t>
  </si>
  <si>
    <t>Rate Rider for Disposition of Lost Revenue Adjustment Mechanism (LRAMVA) - effective until Dec.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</si>
</sst>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_-&quot;$&quot;* #,##0.0_-;\-&quot;$&quot;* #,##0.0_-;_-&quot;$&quot;* &quot;-&quot;??_-;_-@_-"/>
    <numFmt numFmtId="170" formatCode="_-* #,##0.000_-;\-* #,##0.000_-;_-* &quot;-&quot;??_-;_-@_-"/>
    <numFmt numFmtId="171" formatCode="_-&quot;$&quot;* #,##0.000_-;\-&quot;$&quot;* #,##0.0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6"/>
      <color theme="1"/>
      <name val="Algerian"/>
      <family val="5"/>
    </font>
    <font>
      <sz val="11"/>
      <color theme="0" tint="-4.9989318521683403E-2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168" fontId="17" fillId="0" borderId="0"/>
  </cellStyleXfs>
  <cellXfs count="521">
    <xf numFmtId="0" fontId="0" fillId="0" borderId="0" xfId="0"/>
    <xf numFmtId="0" fontId="0" fillId="2" borderId="0" xfId="0" applyFont="1" applyFill="1" applyBorder="1" applyProtection="1"/>
    <xf numFmtId="0" fontId="5" fillId="2" borderId="0" xfId="0" applyFont="1" applyFill="1" applyAlignment="1" applyProtection="1">
      <alignment vertical="top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left" indent="1"/>
    </xf>
    <xf numFmtId="0" fontId="0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44" fontId="11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right"/>
    </xf>
    <xf numFmtId="0" fontId="11" fillId="0" borderId="0" xfId="0" applyFont="1" applyAlignment="1">
      <alignment vertical="center"/>
    </xf>
    <xf numFmtId="0" fontId="1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5" fillId="4" borderId="0" xfId="0" applyFont="1" applyFill="1" applyAlignment="1" applyProtection="1">
      <alignment horizontal="center" vertical="center"/>
    </xf>
    <xf numFmtId="44" fontId="16" fillId="0" borderId="0" xfId="0" applyNumberFormat="1" applyFont="1" applyBorder="1" applyAlignment="1" applyProtection="1">
      <alignment horizontal="center" vertical="center"/>
    </xf>
    <xf numFmtId="44" fontId="0" fillId="0" borderId="0" xfId="0" applyNumberFormat="1" applyFont="1" applyBorder="1" applyAlignment="1" applyProtection="1">
      <alignment vertical="center"/>
    </xf>
    <xf numFmtId="164" fontId="2" fillId="0" borderId="0" xfId="3" applyNumberFormat="1" applyFont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Font="1" applyProtection="1"/>
    <xf numFmtId="0" fontId="13" fillId="0" borderId="0" xfId="0" applyFont="1" applyAlignment="1" applyProtection="1">
      <alignment horizontal="center" vertical="center"/>
    </xf>
    <xf numFmtId="0" fontId="13" fillId="0" borderId="0" xfId="0" applyFont="1" applyProtection="1"/>
    <xf numFmtId="165" fontId="13" fillId="3" borderId="1" xfId="1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</xf>
    <xf numFmtId="44" fontId="0" fillId="0" borderId="0" xfId="0" applyNumberFormat="1" applyFont="1" applyAlignment="1">
      <alignment vertical="center"/>
    </xf>
    <xf numFmtId="44" fontId="0" fillId="0" borderId="0" xfId="0" applyNumberFormat="1" applyFont="1" applyAlignment="1" applyProtection="1">
      <alignment vertical="center"/>
    </xf>
    <xf numFmtId="0" fontId="13" fillId="0" borderId="0" xfId="0" applyFont="1" applyAlignment="1" applyProtection="1"/>
    <xf numFmtId="0" fontId="0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9" xfId="0" quotePrefix="1" applyFont="1" applyBorder="1" applyAlignment="1" applyProtection="1">
      <alignment horizontal="center" vertical="center"/>
    </xf>
    <xf numFmtId="0" fontId="13" fillId="0" borderId="10" xfId="0" quotePrefix="1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top"/>
    </xf>
    <xf numFmtId="0" fontId="0" fillId="0" borderId="0" xfId="0" applyFont="1" applyAlignment="1" applyProtection="1">
      <alignment vertical="top"/>
    </xf>
    <xf numFmtId="0" fontId="0" fillId="4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top"/>
    </xf>
    <xf numFmtId="44" fontId="1" fillId="3" borderId="8" xfId="2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</xf>
    <xf numFmtId="44" fontId="1" fillId="0" borderId="7" xfId="2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44" fontId="1" fillId="0" borderId="8" xfId="0" applyNumberFormat="1" applyFont="1" applyBorder="1" applyAlignment="1" applyProtection="1">
      <alignment vertical="center"/>
    </xf>
    <xf numFmtId="164" fontId="1" fillId="0" borderId="7" xfId="3" applyNumberFormat="1" applyFont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/>
    <xf numFmtId="44" fontId="0" fillId="0" borderId="0" xfId="0" applyNumberFormat="1" applyFont="1"/>
    <xf numFmtId="44" fontId="1" fillId="3" borderId="8" xfId="2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</xf>
    <xf numFmtId="44" fontId="1" fillId="0" borderId="7" xfId="4" applyFont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/>
    <xf numFmtId="0" fontId="0" fillId="5" borderId="0" xfId="0" applyFont="1" applyFill="1" applyAlignment="1" applyProtection="1">
      <alignment vertical="top"/>
    </xf>
    <xf numFmtId="166" fontId="1" fillId="3" borderId="8" xfId="2" applyNumberFormat="1" applyFont="1" applyFill="1" applyBorder="1" applyAlignment="1" applyProtection="1">
      <alignment vertical="center"/>
      <protection locked="0"/>
    </xf>
    <xf numFmtId="165" fontId="1" fillId="0" borderId="8" xfId="0" applyNumberFormat="1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vertical="top" wrapText="1"/>
    </xf>
    <xf numFmtId="0" fontId="0" fillId="3" borderId="0" xfId="0" applyFont="1" applyFill="1" applyProtection="1"/>
    <xf numFmtId="0" fontId="2" fillId="3" borderId="2" xfId="0" applyFont="1" applyFill="1" applyBorder="1" applyAlignment="1" applyProtection="1">
      <alignment vertical="top" wrapText="1"/>
      <protection locked="0"/>
    </xf>
    <xf numFmtId="0" fontId="0" fillId="3" borderId="3" xfId="0" applyFont="1" applyFill="1" applyBorder="1" applyAlignment="1" applyProtection="1">
      <alignment vertical="top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Alignment="1" applyProtection="1">
      <alignment vertical="center"/>
    </xf>
    <xf numFmtId="167" fontId="1" fillId="3" borderId="1" xfId="2" applyNumberFormat="1" applyFont="1" applyFill="1" applyBorder="1" applyAlignment="1" applyProtection="1">
      <alignment vertical="center"/>
      <protection locked="0"/>
    </xf>
    <xf numFmtId="44" fontId="1" fillId="3" borderId="4" xfId="0" applyNumberFormat="1" applyFont="1" applyFill="1" applyBorder="1" applyAlignment="1" applyProtection="1">
      <alignment vertical="center"/>
      <protection locked="0"/>
    </xf>
    <xf numFmtId="44" fontId="2" fillId="3" borderId="4" xfId="2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44" fontId="2" fillId="3" borderId="1" xfId="0" applyNumberFormat="1" applyFont="1" applyFill="1" applyBorder="1" applyAlignment="1" applyProtection="1">
      <alignment vertical="center"/>
    </xf>
    <xf numFmtId="164" fontId="2" fillId="3" borderId="4" xfId="3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/>
    <xf numFmtId="0" fontId="0" fillId="3" borderId="0" xfId="0" applyFont="1" applyFill="1"/>
    <xf numFmtId="167" fontId="1" fillId="3" borderId="8" xfId="4" quotePrefix="1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166" fontId="1" fillId="3" borderId="8" xfId="4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44" fontId="1" fillId="0" borderId="7" xfId="4" applyFont="1" applyFill="1" applyBorder="1" applyAlignment="1" applyProtection="1">
      <alignment vertical="center"/>
    </xf>
    <xf numFmtId="0" fontId="0" fillId="0" borderId="0" xfId="0" applyFont="1" applyFill="1"/>
    <xf numFmtId="44" fontId="1" fillId="3" borderId="8" xfId="4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top" wrapText="1"/>
    </xf>
    <xf numFmtId="0" fontId="0" fillId="3" borderId="3" xfId="0" applyFont="1" applyFill="1" applyBorder="1" applyProtection="1"/>
    <xf numFmtId="0" fontId="0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vertical="center"/>
    </xf>
    <xf numFmtId="44" fontId="2" fillId="3" borderId="4" xfId="0" applyNumberFormat="1" applyFont="1" applyFill="1" applyBorder="1" applyAlignment="1" applyProtection="1">
      <alignment vertical="center"/>
    </xf>
    <xf numFmtId="1" fontId="1" fillId="0" borderId="8" xfId="0" applyNumberFormat="1" applyFont="1" applyFill="1" applyBorder="1" applyAlignment="1" applyProtection="1">
      <alignment vertical="center"/>
    </xf>
    <xf numFmtId="1" fontId="1" fillId="0" borderId="7" xfId="0" applyNumberFormat="1" applyFont="1" applyFill="1" applyBorder="1" applyAlignment="1" applyProtection="1">
      <alignment vertical="center"/>
    </xf>
    <xf numFmtId="0" fontId="13" fillId="3" borderId="0" xfId="0" applyFont="1" applyFill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167" fontId="11" fillId="3" borderId="8" xfId="2" applyNumberFormat="1" applyFont="1" applyFill="1" applyBorder="1" applyAlignment="1" applyProtection="1">
      <alignment vertical="center"/>
      <protection locked="0"/>
    </xf>
    <xf numFmtId="44" fontId="11" fillId="3" borderId="8" xfId="2" applyNumberFormat="1" applyFont="1" applyFill="1" applyBorder="1" applyAlignment="1" applyProtection="1">
      <alignment vertical="center"/>
      <protection locked="0"/>
    </xf>
    <xf numFmtId="44" fontId="1" fillId="0" borderId="7" xfId="2" applyFont="1" applyFill="1" applyBorder="1" applyAlignment="1" applyProtection="1">
      <alignment vertical="center"/>
    </xf>
    <xf numFmtId="0" fontId="0" fillId="6" borderId="11" xfId="0" quotePrefix="1" applyFont="1" applyFill="1" applyBorder="1" applyProtection="1"/>
    <xf numFmtId="0" fontId="0" fillId="6" borderId="12" xfId="0" applyFont="1" applyFill="1" applyBorder="1" applyAlignment="1" applyProtection="1">
      <alignment vertical="top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vertical="center"/>
    </xf>
    <xf numFmtId="167" fontId="1" fillId="6" borderId="13" xfId="2" applyNumberFormat="1" applyFont="1" applyFill="1" applyBorder="1" applyAlignment="1" applyProtection="1">
      <alignment vertical="center"/>
      <protection locked="0"/>
    </xf>
    <xf numFmtId="0" fontId="1" fillId="6" borderId="13" xfId="0" applyFont="1" applyFill="1" applyBorder="1" applyAlignment="1" applyProtection="1">
      <alignment vertical="center"/>
      <protection locked="0"/>
    </xf>
    <xf numFmtId="44" fontId="1" fillId="6" borderId="12" xfId="2" applyFont="1" applyFill="1" applyBorder="1" applyAlignment="1" applyProtection="1">
      <alignment vertical="center"/>
    </xf>
    <xf numFmtId="0" fontId="1" fillId="6" borderId="12" xfId="0" applyFont="1" applyFill="1" applyBorder="1" applyAlignment="1" applyProtection="1">
      <alignment vertical="center"/>
    </xf>
    <xf numFmtId="44" fontId="1" fillId="6" borderId="13" xfId="0" applyNumberFormat="1" applyFont="1" applyFill="1" applyBorder="1" applyAlignment="1" applyProtection="1">
      <alignment vertical="center"/>
    </xf>
    <xf numFmtId="164" fontId="1" fillId="6" borderId="14" xfId="3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0" fontId="13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44" fontId="2" fillId="0" borderId="15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8" xfId="0" applyNumberFormat="1" applyFont="1" applyBorder="1" applyAlignment="1" applyProtection="1">
      <alignment vertical="center"/>
    </xf>
    <xf numFmtId="164" fontId="2" fillId="0" borderId="7" xfId="3" applyNumberFormat="1" applyFont="1" applyBorder="1" applyAlignment="1" applyProtection="1">
      <alignment vertical="center"/>
    </xf>
    <xf numFmtId="164" fontId="1" fillId="0" borderId="8" xfId="0" applyNumberFormat="1" applyFont="1" applyFill="1" applyBorder="1" applyAlignment="1" applyProtection="1">
      <alignment vertical="center"/>
      <protection locked="0"/>
    </xf>
    <xf numFmtId="9" fontId="1" fillId="0" borderId="0" xfId="0" applyNumberFormat="1" applyFont="1" applyFill="1" applyBorder="1" applyAlignment="1" applyProtection="1">
      <alignment vertical="center"/>
    </xf>
    <xf numFmtId="44" fontId="1" fillId="0" borderId="8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left" vertical="top" indent="1"/>
    </xf>
    <xf numFmtId="0" fontId="14" fillId="0" borderId="8" xfId="0" applyFont="1" applyFill="1" applyBorder="1" applyAlignment="1" applyProtection="1">
      <alignment vertical="center"/>
    </xf>
    <xf numFmtId="9" fontId="1" fillId="0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Protection="1"/>
    <xf numFmtId="0" fontId="2" fillId="7" borderId="0" xfId="0" applyFont="1" applyFill="1" applyAlignment="1" applyProtection="1">
      <alignment vertical="top"/>
    </xf>
    <xf numFmtId="0" fontId="13" fillId="7" borderId="9" xfId="0" applyFont="1" applyFill="1" applyBorder="1" applyAlignment="1" applyProtection="1">
      <alignment vertical="center"/>
    </xf>
    <xf numFmtId="0" fontId="2" fillId="7" borderId="9" xfId="0" applyFont="1" applyFill="1" applyBorder="1" applyAlignment="1" applyProtection="1">
      <alignment vertical="center"/>
    </xf>
    <xf numFmtId="44" fontId="2" fillId="7" borderId="9" xfId="0" applyNumberFormat="1" applyFont="1" applyFill="1" applyBorder="1" applyAlignment="1" applyProtection="1">
      <alignment vertical="center"/>
    </xf>
    <xf numFmtId="0" fontId="2" fillId="7" borderId="16" xfId="0" applyFont="1" applyFill="1" applyBorder="1" applyAlignment="1" applyProtection="1">
      <alignment vertical="center"/>
    </xf>
    <xf numFmtId="44" fontId="2" fillId="7" borderId="8" xfId="0" applyNumberFormat="1" applyFont="1" applyFill="1" applyBorder="1" applyAlignment="1" applyProtection="1">
      <alignment vertical="center"/>
    </xf>
    <xf numFmtId="164" fontId="2" fillId="7" borderId="7" xfId="3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/>
    <xf numFmtId="0" fontId="14" fillId="0" borderId="0" xfId="5" applyFont="1" applyProtection="1"/>
    <xf numFmtId="0" fontId="14" fillId="6" borderId="11" xfId="5" applyFont="1" applyFill="1" applyBorder="1" applyProtection="1"/>
    <xf numFmtId="0" fontId="14" fillId="6" borderId="12" xfId="5" applyFont="1" applyFill="1" applyBorder="1" applyAlignment="1" applyProtection="1">
      <alignment vertical="top"/>
    </xf>
    <xf numFmtId="0" fontId="14" fillId="6" borderId="12" xfId="5" applyFont="1" applyFill="1" applyBorder="1" applyAlignment="1" applyProtection="1">
      <alignment horizontal="center" vertical="center"/>
      <protection locked="0"/>
    </xf>
    <xf numFmtId="0" fontId="14" fillId="6" borderId="12" xfId="5" applyFont="1" applyFill="1" applyBorder="1" applyAlignment="1" applyProtection="1">
      <alignment vertical="center"/>
    </xf>
    <xf numFmtId="167" fontId="14" fillId="6" borderId="13" xfId="2" applyNumberFormat="1" applyFont="1" applyFill="1" applyBorder="1" applyAlignment="1" applyProtection="1">
      <alignment vertical="center"/>
      <protection locked="0"/>
    </xf>
    <xf numFmtId="0" fontId="14" fillId="6" borderId="13" xfId="5" applyFont="1" applyFill="1" applyBorder="1" applyAlignment="1" applyProtection="1">
      <alignment vertical="center"/>
      <protection locked="0"/>
    </xf>
    <xf numFmtId="44" fontId="14" fillId="6" borderId="17" xfId="2" applyFont="1" applyFill="1" applyBorder="1" applyAlignment="1" applyProtection="1">
      <alignment vertical="center"/>
    </xf>
    <xf numFmtId="44" fontId="14" fillId="6" borderId="13" xfId="5" applyNumberFormat="1" applyFont="1" applyFill="1" applyBorder="1" applyAlignment="1" applyProtection="1">
      <alignment vertical="center"/>
    </xf>
    <xf numFmtId="10" fontId="14" fillId="6" borderId="14" xfId="3" applyNumberFormat="1" applyFont="1" applyFill="1" applyBorder="1" applyAlignment="1" applyProtection="1">
      <alignment vertical="center"/>
    </xf>
    <xf numFmtId="10" fontId="14" fillId="3" borderId="1" xfId="3" applyNumberFormat="1" applyFont="1" applyFill="1" applyBorder="1" applyAlignment="1" applyProtection="1">
      <alignment vertical="center"/>
      <protection locked="0"/>
    </xf>
    <xf numFmtId="10" fontId="13" fillId="3" borderId="1" xfId="3" applyNumberFormat="1" applyFont="1" applyFill="1" applyBorder="1" applyAlignment="1" applyProtection="1">
      <alignment vertical="center"/>
      <protection locked="0"/>
    </xf>
    <xf numFmtId="44" fontId="0" fillId="0" borderId="0" xfId="2" applyFont="1" applyAlignment="1" applyProtection="1">
      <alignment vertical="center"/>
    </xf>
    <xf numFmtId="164" fontId="0" fillId="0" borderId="0" xfId="3" applyNumberFormat="1" applyFont="1" applyBorder="1" applyAlignment="1">
      <alignment vertical="center"/>
    </xf>
    <xf numFmtId="0" fontId="14" fillId="5" borderId="0" xfId="0" applyFont="1" applyFill="1" applyProtection="1"/>
    <xf numFmtId="0" fontId="2" fillId="3" borderId="2" xfId="0" applyFont="1" applyFill="1" applyBorder="1" applyAlignment="1" applyProtection="1">
      <alignment vertical="top"/>
      <protection locked="0"/>
    </xf>
    <xf numFmtId="165" fontId="2" fillId="0" borderId="8" xfId="0" applyNumberFormat="1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0" fillId="7" borderId="0" xfId="0" applyFont="1" applyFill="1" applyAlignment="1" applyProtection="1">
      <alignment vertical="top"/>
    </xf>
    <xf numFmtId="44" fontId="1" fillId="7" borderId="8" xfId="0" applyNumberFormat="1" applyFont="1" applyFill="1" applyBorder="1" applyAlignment="1" applyProtection="1">
      <alignment vertical="center"/>
    </xf>
    <xf numFmtId="164" fontId="1" fillId="7" borderId="7" xfId="3" applyNumberFormat="1" applyFont="1" applyFill="1" applyBorder="1" applyAlignment="1" applyProtection="1">
      <alignment vertical="center"/>
    </xf>
    <xf numFmtId="0" fontId="1" fillId="6" borderId="13" xfId="5" applyFont="1" applyFill="1" applyBorder="1" applyAlignment="1" applyProtection="1">
      <alignment vertical="center"/>
      <protection locked="0"/>
    </xf>
    <xf numFmtId="44" fontId="1" fillId="6" borderId="17" xfId="2" applyFont="1" applyFill="1" applyBorder="1" applyAlignment="1" applyProtection="1">
      <alignment vertical="center"/>
    </xf>
    <xf numFmtId="0" fontId="1" fillId="6" borderId="12" xfId="5" applyFont="1" applyFill="1" applyBorder="1" applyAlignment="1" applyProtection="1">
      <alignment vertical="center"/>
    </xf>
    <xf numFmtId="44" fontId="1" fillId="6" borderId="13" xfId="5" applyNumberFormat="1" applyFont="1" applyFill="1" applyBorder="1" applyAlignment="1" applyProtection="1">
      <alignment vertical="center"/>
    </xf>
    <xf numFmtId="10" fontId="1" fillId="6" borderId="14" xfId="3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1" fillId="2" borderId="0" xfId="0" applyFont="1" applyFill="1" applyBorder="1" applyProtection="1"/>
    <xf numFmtId="0" fontId="18" fillId="2" borderId="0" xfId="0" applyFont="1" applyFill="1" applyAlignment="1" applyProtection="1">
      <alignment vertical="top" wrapText="1"/>
    </xf>
    <xf numFmtId="0" fontId="18" fillId="2" borderId="0" xfId="0" applyFont="1" applyFill="1" applyAlignment="1" applyProtection="1">
      <alignment horizontal="center" vertical="top" wrapText="1"/>
    </xf>
    <xf numFmtId="0" fontId="11" fillId="0" borderId="0" xfId="0" applyFont="1"/>
    <xf numFmtId="0" fontId="3" fillId="0" borderId="0" xfId="0" applyFont="1"/>
    <xf numFmtId="0" fontId="19" fillId="2" borderId="0" xfId="0" applyFont="1" applyFill="1" applyBorder="1" applyAlignment="1" applyProtection="1"/>
    <xf numFmtId="0" fontId="19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0" fillId="2" borderId="0" xfId="0" applyFont="1" applyFill="1" applyBorder="1" applyAlignment="1" applyProtection="1"/>
    <xf numFmtId="0" fontId="20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1" fillId="2" borderId="0" xfId="0" applyFont="1" applyFill="1" applyBorder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 applyProtection="1">
      <alignment horizontal="left" vertical="top"/>
    </xf>
    <xf numFmtId="0" fontId="23" fillId="0" borderId="0" xfId="0" applyFont="1" applyAlignment="1" applyProtection="1">
      <alignment horizontal="right"/>
    </xf>
    <xf numFmtId="0" fontId="12" fillId="0" borderId="0" xfId="0" applyFont="1" applyBorder="1" applyAlignment="1" applyProtection="1">
      <alignment horizontal="left"/>
    </xf>
    <xf numFmtId="0" fontId="17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11" fillId="0" borderId="0" xfId="0" applyFont="1" applyBorder="1"/>
    <xf numFmtId="0" fontId="24" fillId="4" borderId="0" xfId="0" applyFont="1" applyFill="1" applyAlignment="1" applyProtection="1">
      <alignment horizontal="center"/>
    </xf>
    <xf numFmtId="44" fontId="25" fillId="0" borderId="0" xfId="0" applyNumberFormat="1" applyFont="1" applyBorder="1" applyAlignment="1" applyProtection="1">
      <alignment horizontal="center"/>
    </xf>
    <xf numFmtId="164" fontId="11" fillId="0" borderId="0" xfId="3" applyNumberFormat="1" applyFont="1" applyBorder="1"/>
    <xf numFmtId="44" fontId="11" fillId="0" borderId="0" xfId="0" applyNumberFormat="1" applyFont="1" applyBorder="1" applyAlignment="1" applyProtection="1">
      <alignment vertical="center"/>
    </xf>
    <xf numFmtId="164" fontId="26" fillId="0" borderId="0" xfId="3" applyNumberFormat="1" applyFont="1" applyBorder="1" applyAlignment="1" applyProtection="1">
      <alignment vertical="center"/>
    </xf>
    <xf numFmtId="0" fontId="17" fillId="0" borderId="0" xfId="0" applyFont="1" applyProtection="1"/>
    <xf numFmtId="0" fontId="23" fillId="0" borderId="0" xfId="0" applyFont="1" applyAlignment="1" applyProtection="1">
      <alignment horizontal="center"/>
    </xf>
    <xf numFmtId="0" fontId="23" fillId="0" borderId="0" xfId="0" applyFont="1" applyProtection="1"/>
    <xf numFmtId="165" fontId="23" fillId="3" borderId="1" xfId="1" applyNumberFormat="1" applyFont="1" applyFill="1" applyBorder="1" applyProtection="1">
      <protection locked="0"/>
    </xf>
    <xf numFmtId="44" fontId="11" fillId="0" borderId="0" xfId="0" applyNumberFormat="1" applyFont="1" applyProtection="1"/>
    <xf numFmtId="0" fontId="0" fillId="0" borderId="0" xfId="0" applyFont="1" applyFill="1" applyBorder="1"/>
    <xf numFmtId="0" fontId="17" fillId="5" borderId="0" xfId="0" applyFont="1" applyFill="1" applyProtection="1"/>
    <xf numFmtId="0" fontId="17" fillId="0" borderId="5" xfId="0" applyFont="1" applyBorder="1" applyAlignment="1" applyProtection="1">
      <alignment horizontal="center"/>
    </xf>
    <xf numFmtId="0" fontId="23" fillId="0" borderId="6" xfId="0" applyFont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/>
    </xf>
    <xf numFmtId="0" fontId="23" fillId="0" borderId="5" xfId="0" applyFont="1" applyBorder="1" applyAlignment="1" applyProtection="1">
      <alignment horizontal="center"/>
    </xf>
    <xf numFmtId="0" fontId="11" fillId="0" borderId="0" xfId="0" applyFont="1" applyFill="1" applyBorder="1"/>
    <xf numFmtId="0" fontId="17" fillId="0" borderId="9" xfId="0" quotePrefix="1" applyFont="1" applyBorder="1" applyAlignment="1" applyProtection="1">
      <alignment horizontal="center"/>
    </xf>
    <xf numFmtId="0" fontId="23" fillId="0" borderId="10" xfId="0" quotePrefix="1" applyFont="1" applyBorder="1" applyAlignment="1" applyProtection="1">
      <alignment horizontal="center"/>
    </xf>
    <xf numFmtId="0" fontId="23" fillId="0" borderId="9" xfId="0" quotePrefix="1" applyFont="1" applyBorder="1" applyAlignment="1" applyProtection="1">
      <alignment horizontal="center"/>
    </xf>
    <xf numFmtId="0" fontId="0" fillId="5" borderId="0" xfId="0" applyFont="1" applyFill="1" applyAlignment="1" applyProtection="1">
      <alignment horizontal="left" vertical="top"/>
    </xf>
    <xf numFmtId="0" fontId="11" fillId="5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vertical="top"/>
    </xf>
    <xf numFmtId="0" fontId="11" fillId="4" borderId="0" xfId="0" applyFont="1" applyFill="1" applyAlignment="1" applyProtection="1">
      <alignment horizontal="center" vertical="top"/>
      <protection locked="0"/>
    </xf>
    <xf numFmtId="0" fontId="11" fillId="0" borderId="0" xfId="0" applyFont="1" applyFill="1" applyAlignment="1" applyProtection="1">
      <alignment vertical="center"/>
    </xf>
    <xf numFmtId="44" fontId="11" fillId="3" borderId="8" xfId="2" applyFont="1" applyFill="1" applyBorder="1" applyAlignment="1" applyProtection="1">
      <alignment vertical="top"/>
      <protection locked="0"/>
    </xf>
    <xf numFmtId="165" fontId="11" fillId="0" borderId="7" xfId="0" applyNumberFormat="1" applyFont="1" applyFill="1" applyBorder="1" applyAlignment="1" applyProtection="1">
      <alignment vertical="center"/>
    </xf>
    <xf numFmtId="44" fontId="11" fillId="0" borderId="7" xfId="4" applyFont="1" applyBorder="1" applyAlignment="1" applyProtection="1">
      <alignment vertical="center"/>
    </xf>
    <xf numFmtId="0" fontId="11" fillId="0" borderId="8" xfId="0" applyFont="1" applyFill="1" applyBorder="1" applyAlignment="1" applyProtection="1">
      <alignment vertical="center"/>
    </xf>
    <xf numFmtId="44" fontId="11" fillId="0" borderId="8" xfId="0" applyNumberFormat="1" applyFont="1" applyBorder="1" applyAlignment="1" applyProtection="1">
      <alignment vertical="center"/>
    </xf>
    <xf numFmtId="164" fontId="11" fillId="0" borderId="7" xfId="3" applyNumberFormat="1" applyFont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0" xfId="0" applyFont="1" applyFill="1" applyProtection="1"/>
    <xf numFmtId="44" fontId="11" fillId="0" borderId="7" xfId="4" applyFont="1" applyFill="1" applyBorder="1" applyAlignment="1" applyProtection="1">
      <alignment vertical="center"/>
    </xf>
    <xf numFmtId="44" fontId="11" fillId="0" borderId="8" xfId="0" applyNumberFormat="1" applyFont="1" applyFill="1" applyBorder="1" applyAlignment="1" applyProtection="1">
      <alignment vertical="center"/>
    </xf>
    <xf numFmtId="164" fontId="11" fillId="0" borderId="7" xfId="3" applyNumberFormat="1" applyFont="1" applyFill="1" applyBorder="1" applyAlignment="1" applyProtection="1">
      <alignment vertical="center"/>
    </xf>
    <xf numFmtId="0" fontId="11" fillId="0" borderId="0" xfId="0" applyFont="1" applyFill="1"/>
    <xf numFmtId="166" fontId="11" fillId="3" borderId="8" xfId="4" applyNumberFormat="1" applyFont="1" applyFill="1" applyBorder="1" applyAlignment="1" applyProtection="1">
      <alignment vertical="top"/>
      <protection locked="0"/>
    </xf>
    <xf numFmtId="44" fontId="11" fillId="3" borderId="8" xfId="2" applyNumberFormat="1" applyFont="1" applyFill="1" applyBorder="1" applyAlignment="1" applyProtection="1">
      <alignment vertical="top"/>
      <protection locked="0"/>
    </xf>
    <xf numFmtId="44" fontId="11" fillId="3" borderId="8" xfId="4" applyNumberFormat="1" applyFont="1" applyFill="1" applyBorder="1" applyAlignment="1" applyProtection="1">
      <alignment vertical="top"/>
      <protection locked="0"/>
    </xf>
    <xf numFmtId="0" fontId="11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center"/>
    </xf>
    <xf numFmtId="166" fontId="11" fillId="3" borderId="8" xfId="2" applyNumberFormat="1" applyFont="1" applyFill="1" applyBorder="1" applyAlignment="1" applyProtection="1">
      <alignment vertical="center"/>
      <protection locked="0"/>
    </xf>
    <xf numFmtId="165" fontId="11" fillId="0" borderId="8" xfId="0" applyNumberFormat="1" applyFont="1" applyFill="1" applyBorder="1" applyAlignment="1" applyProtection="1">
      <alignment vertical="center"/>
    </xf>
    <xf numFmtId="44" fontId="11" fillId="0" borderId="7" xfId="2" applyFont="1" applyBorder="1" applyAlignment="1" applyProtection="1">
      <alignment vertical="center"/>
    </xf>
    <xf numFmtId="0" fontId="11" fillId="3" borderId="0" xfId="0" applyFont="1" applyFill="1" applyProtection="1"/>
    <xf numFmtId="0" fontId="11" fillId="3" borderId="3" xfId="0" applyFont="1" applyFill="1" applyBorder="1" applyAlignment="1" applyProtection="1">
      <alignment vertical="top"/>
    </xf>
    <xf numFmtId="0" fontId="11" fillId="3" borderId="3" xfId="0" applyFont="1" applyFill="1" applyBorder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167" fontId="11" fillId="3" borderId="1" xfId="2" applyNumberFormat="1" applyFont="1" applyFill="1" applyBorder="1" applyAlignment="1" applyProtection="1">
      <alignment vertical="center"/>
      <protection locked="0"/>
    </xf>
    <xf numFmtId="44" fontId="11" fillId="3" borderId="4" xfId="0" applyNumberFormat="1" applyFont="1" applyFill="1" applyBorder="1" applyAlignment="1" applyProtection="1">
      <alignment vertical="center"/>
      <protection locked="0"/>
    </xf>
    <xf numFmtId="44" fontId="26" fillId="3" borderId="4" xfId="2" applyFont="1" applyFill="1" applyBorder="1" applyAlignment="1" applyProtection="1">
      <alignment vertical="center"/>
    </xf>
    <xf numFmtId="44" fontId="26" fillId="3" borderId="1" xfId="0" applyNumberFormat="1" applyFont="1" applyFill="1" applyBorder="1" applyAlignment="1" applyProtection="1">
      <alignment vertical="center"/>
    </xf>
    <xf numFmtId="164" fontId="26" fillId="3" borderId="4" xfId="3" applyNumberFormat="1" applyFont="1" applyFill="1" applyBorder="1" applyAlignment="1" applyProtection="1">
      <alignment vertical="center"/>
    </xf>
    <xf numFmtId="0" fontId="11" fillId="3" borderId="0" xfId="0" applyFont="1" applyFill="1" applyBorder="1"/>
    <xf numFmtId="0" fontId="11" fillId="3" borderId="0" xfId="0" applyFont="1" applyFill="1"/>
    <xf numFmtId="1" fontId="11" fillId="0" borderId="8" xfId="0" applyNumberFormat="1" applyFont="1" applyFill="1" applyBorder="1" applyAlignment="1" applyProtection="1">
      <alignment vertical="center"/>
    </xf>
    <xf numFmtId="1" fontId="11" fillId="0" borderId="7" xfId="0" applyNumberFormat="1" applyFont="1" applyFill="1" applyBorder="1" applyAlignment="1" applyProtection="1">
      <alignment vertical="center"/>
    </xf>
    <xf numFmtId="44" fontId="11" fillId="3" borderId="8" xfId="4" applyNumberFormat="1" applyFont="1" applyFill="1" applyBorder="1" applyAlignment="1" applyProtection="1">
      <alignment vertical="center"/>
      <protection locked="0"/>
    </xf>
    <xf numFmtId="0" fontId="26" fillId="3" borderId="2" xfId="0" applyFont="1" applyFill="1" applyBorder="1" applyAlignment="1" applyProtection="1">
      <alignment vertical="top" wrapText="1"/>
    </xf>
    <xf numFmtId="0" fontId="11" fillId="3" borderId="3" xfId="0" applyFont="1" applyFill="1" applyBorder="1" applyProtection="1"/>
    <xf numFmtId="0" fontId="11" fillId="3" borderId="3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vertical="center"/>
    </xf>
    <xf numFmtId="0" fontId="11" fillId="3" borderId="4" xfId="0" applyFont="1" applyFill="1" applyBorder="1" applyAlignment="1" applyProtection="1">
      <alignment vertical="center"/>
    </xf>
    <xf numFmtId="44" fontId="26" fillId="3" borderId="4" xfId="0" applyNumberFormat="1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vertical="center"/>
    </xf>
    <xf numFmtId="0" fontId="11" fillId="5" borderId="0" xfId="0" applyFont="1" applyFill="1" applyAlignment="1" applyProtection="1">
      <alignment vertical="center" wrapText="1"/>
    </xf>
    <xf numFmtId="0" fontId="11" fillId="3" borderId="3" xfId="0" applyFont="1" applyFill="1" applyBorder="1" applyAlignment="1" applyProtection="1">
      <alignment horizontal="center" vertical="top"/>
    </xf>
    <xf numFmtId="0" fontId="26" fillId="3" borderId="0" xfId="0" applyFont="1" applyFill="1" applyAlignment="1" applyProtection="1">
      <alignment vertical="center"/>
    </xf>
    <xf numFmtId="0" fontId="26" fillId="3" borderId="1" xfId="0" applyFont="1" applyFill="1" applyBorder="1" applyAlignment="1" applyProtection="1">
      <alignment vertical="center"/>
    </xf>
    <xf numFmtId="0" fontId="26" fillId="3" borderId="4" xfId="0" applyFont="1" applyFill="1" applyBorder="1" applyAlignment="1" applyProtection="1">
      <alignment vertical="center"/>
    </xf>
    <xf numFmtId="167" fontId="11" fillId="3" borderId="8" xfId="2" applyNumberFormat="1" applyFont="1" applyFill="1" applyBorder="1" applyAlignment="1" applyProtection="1">
      <alignment vertical="top"/>
      <protection locked="0"/>
    </xf>
    <xf numFmtId="0" fontId="0" fillId="4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Border="1"/>
    <xf numFmtId="0" fontId="11" fillId="6" borderId="11" xfId="0" applyFont="1" applyFill="1" applyBorder="1" applyProtection="1"/>
    <xf numFmtId="0" fontId="11" fillId="6" borderId="12" xfId="0" applyFont="1" applyFill="1" applyBorder="1" applyAlignment="1" applyProtection="1">
      <alignment vertical="top"/>
    </xf>
    <xf numFmtId="0" fontId="11" fillId="6" borderId="12" xfId="0" applyFont="1" applyFill="1" applyBorder="1" applyAlignment="1" applyProtection="1">
      <alignment horizontal="center" vertical="top"/>
      <protection locked="0"/>
    </xf>
    <xf numFmtId="0" fontId="11" fillId="6" borderId="12" xfId="0" applyFont="1" applyFill="1" applyBorder="1" applyAlignment="1" applyProtection="1">
      <alignment vertical="center"/>
    </xf>
    <xf numFmtId="167" fontId="11" fillId="6" borderId="13" xfId="2" applyNumberFormat="1" applyFont="1" applyFill="1" applyBorder="1" applyAlignment="1" applyProtection="1">
      <alignment vertical="top"/>
      <protection locked="0"/>
    </xf>
    <xf numFmtId="0" fontId="11" fillId="6" borderId="13" xfId="0" applyFont="1" applyFill="1" applyBorder="1" applyAlignment="1" applyProtection="1">
      <alignment vertical="center"/>
      <protection locked="0"/>
    </xf>
    <xf numFmtId="44" fontId="11" fillId="6" borderId="12" xfId="2" applyFont="1" applyFill="1" applyBorder="1" applyAlignment="1" applyProtection="1">
      <alignment vertical="center"/>
    </xf>
    <xf numFmtId="44" fontId="11" fillId="6" borderId="13" xfId="0" applyNumberFormat="1" applyFont="1" applyFill="1" applyBorder="1" applyAlignment="1" applyProtection="1">
      <alignment vertical="center"/>
    </xf>
    <xf numFmtId="164" fontId="11" fillId="6" borderId="14" xfId="3" applyNumberFormat="1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vertical="top"/>
    </xf>
    <xf numFmtId="0" fontId="11" fillId="0" borderId="0" xfId="0" applyFont="1" applyAlignment="1" applyProtection="1">
      <alignment horizontal="center" vertical="top"/>
    </xf>
    <xf numFmtId="0" fontId="26" fillId="0" borderId="8" xfId="0" applyFont="1" applyFill="1" applyBorder="1" applyAlignment="1" applyProtection="1">
      <alignment vertical="center"/>
    </xf>
    <xf numFmtId="9" fontId="26" fillId="0" borderId="8" xfId="0" applyNumberFormat="1" applyFont="1" applyFill="1" applyBorder="1" applyAlignment="1" applyProtection="1">
      <alignment vertical="center"/>
    </xf>
    <xf numFmtId="44" fontId="26" fillId="0" borderId="15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44" fontId="26" fillId="0" borderId="8" xfId="0" applyNumberFormat="1" applyFont="1" applyBorder="1" applyAlignment="1" applyProtection="1">
      <alignment vertical="center"/>
    </xf>
    <xf numFmtId="164" fontId="26" fillId="0" borderId="7" xfId="3" applyNumberFormat="1" applyFont="1" applyBorder="1" applyAlignment="1" applyProtection="1">
      <alignment vertical="center"/>
    </xf>
    <xf numFmtId="164" fontId="11" fillId="0" borderId="8" xfId="0" applyNumberFormat="1" applyFont="1" applyFill="1" applyBorder="1" applyAlignment="1" applyProtection="1">
      <alignment vertical="center"/>
      <protection locked="0"/>
    </xf>
    <xf numFmtId="9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 indent="1"/>
    </xf>
    <xf numFmtId="9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</xf>
    <xf numFmtId="0" fontId="11" fillId="7" borderId="0" xfId="0" applyFont="1" applyFill="1" applyAlignment="1" applyProtection="1">
      <alignment vertical="top"/>
    </xf>
    <xf numFmtId="0" fontId="26" fillId="7" borderId="9" xfId="0" applyFont="1" applyFill="1" applyBorder="1" applyAlignment="1" applyProtection="1">
      <alignment vertical="center"/>
    </xf>
    <xf numFmtId="44" fontId="26" fillId="7" borderId="9" xfId="0" applyNumberFormat="1" applyFont="1" applyFill="1" applyBorder="1" applyAlignment="1" applyProtection="1">
      <alignment vertical="center"/>
    </xf>
    <xf numFmtId="0" fontId="26" fillId="7" borderId="16" xfId="0" applyFont="1" applyFill="1" applyBorder="1" applyAlignment="1" applyProtection="1">
      <alignment vertical="center"/>
    </xf>
    <xf numFmtId="44" fontId="26" fillId="7" borderId="8" xfId="0" applyNumberFormat="1" applyFont="1" applyFill="1" applyBorder="1" applyAlignment="1" applyProtection="1">
      <alignment vertical="center"/>
    </xf>
    <xf numFmtId="164" fontId="26" fillId="7" borderId="7" xfId="3" applyNumberFormat="1" applyFont="1" applyFill="1" applyBorder="1" applyAlignment="1" applyProtection="1">
      <alignment vertical="center"/>
    </xf>
    <xf numFmtId="0" fontId="17" fillId="0" borderId="0" xfId="5" applyFont="1" applyProtection="1"/>
    <xf numFmtId="0" fontId="17" fillId="6" borderId="11" xfId="5" applyFont="1" applyFill="1" applyBorder="1" applyProtection="1"/>
    <xf numFmtId="0" fontId="17" fillId="6" borderId="12" xfId="5" applyFont="1" applyFill="1" applyBorder="1" applyAlignment="1" applyProtection="1">
      <alignment vertical="top"/>
    </xf>
    <xf numFmtId="0" fontId="17" fillId="6" borderId="12" xfId="5" applyFont="1" applyFill="1" applyBorder="1" applyAlignment="1" applyProtection="1">
      <alignment horizontal="center" vertical="top"/>
      <protection locked="0"/>
    </xf>
    <xf numFmtId="0" fontId="17" fillId="6" borderId="12" xfId="5" applyFont="1" applyFill="1" applyBorder="1" applyAlignment="1" applyProtection="1">
      <alignment vertical="center"/>
    </xf>
    <xf numFmtId="167" fontId="17" fillId="6" borderId="13" xfId="2" applyNumberFormat="1" applyFont="1" applyFill="1" applyBorder="1" applyAlignment="1" applyProtection="1">
      <alignment vertical="top"/>
      <protection locked="0"/>
    </xf>
    <xf numFmtId="0" fontId="17" fillId="6" borderId="13" xfId="5" applyFont="1" applyFill="1" applyBorder="1" applyAlignment="1" applyProtection="1">
      <alignment vertical="center"/>
      <protection locked="0"/>
    </xf>
    <xf numFmtId="44" fontId="17" fillId="6" borderId="17" xfId="2" applyFont="1" applyFill="1" applyBorder="1" applyAlignment="1" applyProtection="1">
      <alignment vertical="center"/>
    </xf>
    <xf numFmtId="44" fontId="17" fillId="6" borderId="13" xfId="5" applyNumberFormat="1" applyFont="1" applyFill="1" applyBorder="1" applyAlignment="1" applyProtection="1">
      <alignment vertical="center"/>
    </xf>
    <xf numFmtId="10" fontId="17" fillId="6" borderId="14" xfId="3" applyNumberFormat="1" applyFont="1" applyFill="1" applyBorder="1" applyAlignment="1" applyProtection="1">
      <alignment vertical="center"/>
    </xf>
    <xf numFmtId="10" fontId="23" fillId="3" borderId="1" xfId="3" applyNumberFormat="1" applyFont="1" applyFill="1" applyBorder="1" applyProtection="1">
      <protection locked="0"/>
    </xf>
    <xf numFmtId="0" fontId="11" fillId="0" borderId="0" xfId="0" applyFont="1" applyAlignment="1">
      <alignment horizontal="center"/>
    </xf>
    <xf numFmtId="0" fontId="3" fillId="0" borderId="0" xfId="0" applyFont="1" applyFill="1"/>
    <xf numFmtId="0" fontId="11" fillId="2" borderId="0" xfId="0" applyFont="1" applyFill="1" applyBorder="1" applyAlignment="1" applyProtection="1"/>
    <xf numFmtId="0" fontId="11" fillId="0" borderId="0" xfId="0" applyFont="1" applyAlignment="1" applyProtection="1"/>
    <xf numFmtId="0" fontId="3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12" fillId="5" borderId="0" xfId="0" applyFont="1" applyFill="1" applyBorder="1" applyAlignment="1" applyProtection="1">
      <alignment horizontal="left" vertical="top"/>
    </xf>
    <xf numFmtId="0" fontId="12" fillId="5" borderId="0" xfId="0" applyFont="1" applyFill="1" applyBorder="1" applyAlignment="1" applyProtection="1">
      <alignment horizontal="left"/>
    </xf>
    <xf numFmtId="0" fontId="23" fillId="0" borderId="0" xfId="0" applyFont="1" applyAlignment="1" applyProtection="1"/>
    <xf numFmtId="0" fontId="17" fillId="0" borderId="0" xfId="0" applyFont="1" applyAlignment="1" applyProtection="1"/>
    <xf numFmtId="0" fontId="20" fillId="0" borderId="0" xfId="0" applyFont="1" applyFill="1" applyBorder="1" applyAlignment="1" applyProtection="1">
      <alignment horizontal="center"/>
    </xf>
    <xf numFmtId="0" fontId="14" fillId="0" borderId="0" xfId="0" applyFont="1" applyAlignment="1" applyProtection="1"/>
    <xf numFmtId="0" fontId="17" fillId="5" borderId="0" xfId="0" applyFont="1" applyFill="1" applyAlignment="1" applyProtection="1"/>
    <xf numFmtId="166" fontId="11" fillId="3" borderId="8" xfId="2" applyNumberFormat="1" applyFont="1" applyFill="1" applyBorder="1" applyAlignment="1" applyProtection="1">
      <alignment vertical="top"/>
      <protection locked="0"/>
    </xf>
    <xf numFmtId="165" fontId="11" fillId="0" borderId="8" xfId="1" applyNumberFormat="1" applyFont="1" applyFill="1" applyBorder="1" applyAlignment="1" applyProtection="1">
      <alignment vertical="center"/>
    </xf>
    <xf numFmtId="168" fontId="17" fillId="0" borderId="0" xfId="6"/>
    <xf numFmtId="0" fontId="2" fillId="5" borderId="2" xfId="0" applyFont="1" applyFill="1" applyBorder="1" applyAlignment="1" applyProtection="1">
      <alignment vertical="top"/>
      <protection locked="0"/>
    </xf>
    <xf numFmtId="0" fontId="0" fillId="8" borderId="3" xfId="0" applyFont="1" applyFill="1" applyBorder="1" applyAlignment="1" applyProtection="1">
      <alignment vertical="top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8" borderId="0" xfId="0" applyFont="1" applyFill="1" applyAlignment="1" applyProtection="1">
      <alignment vertical="center"/>
    </xf>
    <xf numFmtId="44" fontId="1" fillId="8" borderId="4" xfId="0" applyNumberFormat="1" applyFont="1" applyFill="1" applyBorder="1" applyAlignment="1" applyProtection="1">
      <alignment vertical="center"/>
      <protection locked="0"/>
    </xf>
    <xf numFmtId="44" fontId="2" fillId="8" borderId="4" xfId="2" applyFont="1" applyFill="1" applyBorder="1" applyAlignment="1" applyProtection="1">
      <alignment vertical="center"/>
    </xf>
    <xf numFmtId="0" fontId="1" fillId="8" borderId="0" xfId="0" applyFont="1" applyFill="1" applyAlignment="1" applyProtection="1">
      <alignment vertical="center"/>
    </xf>
    <xf numFmtId="44" fontId="2" fillId="8" borderId="1" xfId="0" applyNumberFormat="1" applyFont="1" applyFill="1" applyBorder="1" applyAlignment="1" applyProtection="1">
      <alignment vertical="center"/>
    </xf>
    <xf numFmtId="164" fontId="2" fillId="8" borderId="4" xfId="3" applyNumberFormat="1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vertical="top" wrapText="1"/>
    </xf>
    <xf numFmtId="0" fontId="0" fillId="8" borderId="3" xfId="0" applyFont="1" applyFill="1" applyBorder="1" applyProtection="1"/>
    <xf numFmtId="0" fontId="0" fillId="8" borderId="3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vertical="center"/>
    </xf>
    <xf numFmtId="44" fontId="2" fillId="8" borderId="4" xfId="0" applyNumberFormat="1" applyFont="1" applyFill="1" applyBorder="1" applyAlignment="1" applyProtection="1">
      <alignment vertical="center"/>
    </xf>
    <xf numFmtId="0" fontId="13" fillId="8" borderId="0" xfId="0" applyFont="1" applyFill="1" applyAlignment="1" applyProtection="1">
      <alignment vertical="center"/>
    </xf>
    <xf numFmtId="0" fontId="2" fillId="8" borderId="4" xfId="0" applyFont="1" applyFill="1" applyBorder="1" applyAlignment="1" applyProtection="1">
      <alignment vertical="center"/>
    </xf>
    <xf numFmtId="0" fontId="2" fillId="8" borderId="0" xfId="0" applyFont="1" applyFill="1" applyAlignment="1" applyProtection="1">
      <alignment vertical="center"/>
    </xf>
    <xf numFmtId="0" fontId="2" fillId="8" borderId="1" xfId="0" applyFont="1" applyFill="1" applyBorder="1" applyAlignment="1" applyProtection="1">
      <alignment vertical="center"/>
    </xf>
    <xf numFmtId="0" fontId="11" fillId="6" borderId="11" xfId="0" applyFont="1" applyFill="1" applyBorder="1" applyAlignment="1" applyProtection="1"/>
    <xf numFmtId="0" fontId="11" fillId="0" borderId="0" xfId="0" applyFont="1" applyFill="1" applyAlignment="1" applyProtection="1">
      <alignment horizontal="center" vertical="top"/>
    </xf>
    <xf numFmtId="44" fontId="26" fillId="7" borderId="18" xfId="0" applyNumberFormat="1" applyFont="1" applyFill="1" applyBorder="1" applyAlignment="1" applyProtection="1">
      <alignment vertical="center"/>
    </xf>
    <xf numFmtId="44" fontId="11" fillId="7" borderId="8" xfId="0" applyNumberFormat="1" applyFont="1" applyFill="1" applyBorder="1" applyAlignment="1" applyProtection="1">
      <alignment vertical="center"/>
    </xf>
    <xf numFmtId="164" fontId="11" fillId="7" borderId="7" xfId="3" applyNumberFormat="1" applyFont="1" applyFill="1" applyBorder="1" applyAlignment="1" applyProtection="1">
      <alignment vertical="center"/>
    </xf>
    <xf numFmtId="0" fontId="11" fillId="6" borderId="11" xfId="5" applyFont="1" applyFill="1" applyBorder="1" applyAlignment="1" applyProtection="1"/>
    <xf numFmtId="0" fontId="11" fillId="6" borderId="12" xfId="5" applyFont="1" applyFill="1" applyBorder="1" applyAlignment="1" applyProtection="1">
      <alignment vertical="top"/>
    </xf>
    <xf numFmtId="0" fontId="11" fillId="6" borderId="12" xfId="5" applyFont="1" applyFill="1" applyBorder="1" applyAlignment="1" applyProtection="1">
      <alignment horizontal="center" vertical="top"/>
      <protection locked="0"/>
    </xf>
    <xf numFmtId="0" fontId="11" fillId="6" borderId="12" xfId="5" applyFont="1" applyFill="1" applyBorder="1" applyAlignment="1" applyProtection="1">
      <alignment vertical="center"/>
    </xf>
    <xf numFmtId="0" fontId="11" fillId="6" borderId="13" xfId="5" applyFont="1" applyFill="1" applyBorder="1" applyAlignment="1" applyProtection="1">
      <alignment vertical="center"/>
      <protection locked="0"/>
    </xf>
    <xf numFmtId="44" fontId="11" fillId="6" borderId="17" xfId="2" applyFont="1" applyFill="1" applyBorder="1" applyAlignment="1" applyProtection="1">
      <alignment vertical="center"/>
    </xf>
    <xf numFmtId="44" fontId="11" fillId="6" borderId="13" xfId="5" applyNumberFormat="1" applyFont="1" applyFill="1" applyBorder="1" applyAlignment="1" applyProtection="1">
      <alignment vertical="center"/>
    </xf>
    <xf numFmtId="0" fontId="26" fillId="0" borderId="0" xfId="5" applyFont="1" applyFill="1" applyAlignment="1" applyProtection="1">
      <alignment vertical="top"/>
    </xf>
    <xf numFmtId="0" fontId="11" fillId="0" borderId="0" xfId="5" applyFont="1" applyAlignment="1" applyProtection="1">
      <alignment vertical="top"/>
    </xf>
    <xf numFmtId="0" fontId="11" fillId="0" borderId="0" xfId="5" applyFont="1" applyAlignment="1" applyProtection="1">
      <alignment horizontal="center" vertical="top"/>
    </xf>
    <xf numFmtId="0" fontId="26" fillId="0" borderId="8" xfId="5" applyFont="1" applyFill="1" applyBorder="1" applyAlignment="1" applyProtection="1">
      <alignment vertical="center"/>
    </xf>
    <xf numFmtId="9" fontId="26" fillId="0" borderId="8" xfId="5" applyNumberFormat="1" applyFont="1" applyFill="1" applyBorder="1" applyAlignment="1" applyProtection="1">
      <alignment vertical="center"/>
    </xf>
    <xf numFmtId="44" fontId="26" fillId="0" borderId="15" xfId="5" applyNumberFormat="1" applyFont="1" applyFill="1" applyBorder="1" applyAlignment="1" applyProtection="1">
      <alignment vertical="center"/>
    </xf>
    <xf numFmtId="0" fontId="26" fillId="0" borderId="0" xfId="5" applyFont="1" applyFill="1" applyBorder="1" applyAlignment="1" applyProtection="1">
      <alignment vertical="center"/>
    </xf>
    <xf numFmtId="0" fontId="11" fillId="0" borderId="0" xfId="5" applyFont="1" applyFill="1" applyAlignment="1" applyProtection="1">
      <alignment vertical="top"/>
    </xf>
    <xf numFmtId="0" fontId="11" fillId="0" borderId="8" xfId="5" applyFont="1" applyFill="1" applyBorder="1" applyAlignment="1" applyProtection="1">
      <alignment vertical="center"/>
    </xf>
    <xf numFmtId="9" fontId="11" fillId="0" borderId="8" xfId="5" applyNumberFormat="1" applyFont="1" applyFill="1" applyBorder="1" applyAlignment="1" applyProtection="1">
      <alignment vertical="top"/>
      <protection locked="0"/>
    </xf>
    <xf numFmtId="9" fontId="11" fillId="0" borderId="8" xfId="5" applyNumberFormat="1" applyFont="1" applyFill="1" applyBorder="1" applyAlignment="1" applyProtection="1">
      <alignment vertical="center"/>
    </xf>
    <xf numFmtId="44" fontId="11" fillId="0" borderId="8" xfId="5" applyNumberFormat="1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0" fontId="11" fillId="7" borderId="0" xfId="5" applyFont="1" applyFill="1" applyAlignment="1" applyProtection="1">
      <alignment vertical="top"/>
    </xf>
    <xf numFmtId="0" fontId="11" fillId="6" borderId="17" xfId="5" applyFont="1" applyFill="1" applyBorder="1" applyAlignment="1" applyProtection="1">
      <alignment vertical="center"/>
    </xf>
    <xf numFmtId="167" fontId="11" fillId="6" borderId="17" xfId="2" applyNumberFormat="1" applyFont="1" applyFill="1" applyBorder="1" applyAlignment="1" applyProtection="1">
      <alignment vertical="top"/>
      <protection locked="0"/>
    </xf>
    <xf numFmtId="0" fontId="11" fillId="6" borderId="17" xfId="5" applyFont="1" applyFill="1" applyBorder="1" applyAlignment="1" applyProtection="1">
      <alignment vertical="center"/>
      <protection locked="0"/>
    </xf>
    <xf numFmtId="44" fontId="11" fillId="6" borderId="13" xfId="2" applyFont="1" applyFill="1" applyBorder="1" applyAlignment="1" applyProtection="1">
      <alignment vertical="center"/>
    </xf>
    <xf numFmtId="10" fontId="11" fillId="6" borderId="14" xfId="3" applyNumberFormat="1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horizontal="left" vertical="center"/>
    </xf>
    <xf numFmtId="0" fontId="20" fillId="3" borderId="0" xfId="0" applyFont="1" applyFill="1" applyAlignment="1" applyProtection="1">
      <alignment vertical="center"/>
    </xf>
    <xf numFmtId="0" fontId="14" fillId="5" borderId="0" xfId="0" applyFont="1" applyFill="1" applyAlignment="1" applyProtection="1"/>
    <xf numFmtId="0" fontId="11" fillId="5" borderId="0" xfId="0" applyFont="1" applyFill="1" applyAlignment="1" applyProtection="1"/>
    <xf numFmtId="0" fontId="26" fillId="0" borderId="0" xfId="0" applyFont="1" applyAlignment="1" applyProtection="1">
      <alignment horizontal="center"/>
    </xf>
    <xf numFmtId="0" fontId="26" fillId="0" borderId="5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0" borderId="7" xfId="0" applyFont="1" applyBorder="1" applyAlignment="1" applyProtection="1">
      <alignment horizontal="center"/>
    </xf>
    <xf numFmtId="0" fontId="26" fillId="0" borderId="9" xfId="0" quotePrefix="1" applyFont="1" applyBorder="1" applyAlignment="1" applyProtection="1">
      <alignment horizontal="center"/>
    </xf>
    <xf numFmtId="0" fontId="26" fillId="0" borderId="10" xfId="0" quotePrefix="1" applyFont="1" applyBorder="1" applyAlignment="1" applyProtection="1">
      <alignment horizontal="center"/>
    </xf>
    <xf numFmtId="0" fontId="11" fillId="8" borderId="3" xfId="0" applyFont="1" applyFill="1" applyBorder="1" applyAlignment="1" applyProtection="1">
      <alignment vertical="top"/>
    </xf>
    <xf numFmtId="0" fontId="11" fillId="8" borderId="3" xfId="0" applyFont="1" applyFill="1" applyBorder="1" applyAlignment="1" applyProtection="1">
      <alignment horizontal="center" vertical="top"/>
      <protection locked="0"/>
    </xf>
    <xf numFmtId="0" fontId="11" fillId="8" borderId="0" xfId="0" applyFont="1" applyFill="1" applyAlignment="1" applyProtection="1">
      <alignment vertical="center"/>
    </xf>
    <xf numFmtId="167" fontId="11" fillId="8" borderId="1" xfId="2" applyNumberFormat="1" applyFont="1" applyFill="1" applyBorder="1" applyAlignment="1" applyProtection="1">
      <alignment vertical="center"/>
      <protection locked="0"/>
    </xf>
    <xf numFmtId="44" fontId="11" fillId="8" borderId="4" xfId="0" applyNumberFormat="1" applyFont="1" applyFill="1" applyBorder="1" applyAlignment="1" applyProtection="1">
      <alignment vertical="center"/>
      <protection locked="0"/>
    </xf>
    <xf numFmtId="44" fontId="26" fillId="8" borderId="4" xfId="2" applyFont="1" applyFill="1" applyBorder="1" applyAlignment="1" applyProtection="1">
      <alignment vertical="center"/>
    </xf>
    <xf numFmtId="44" fontId="26" fillId="8" borderId="1" xfId="0" applyNumberFormat="1" applyFont="1" applyFill="1" applyBorder="1" applyAlignment="1" applyProtection="1">
      <alignment vertical="center"/>
    </xf>
    <xf numFmtId="164" fontId="26" fillId="8" borderId="4" xfId="3" applyNumberFormat="1" applyFont="1" applyFill="1" applyBorder="1" applyAlignment="1" applyProtection="1">
      <alignment vertical="center"/>
    </xf>
    <xf numFmtId="0" fontId="26" fillId="5" borderId="2" xfId="0" applyFont="1" applyFill="1" applyBorder="1" applyAlignment="1" applyProtection="1">
      <alignment vertical="top" wrapText="1"/>
    </xf>
    <xf numFmtId="0" fontId="11" fillId="8" borderId="3" xfId="0" applyFont="1" applyFill="1" applyBorder="1" applyProtection="1"/>
    <xf numFmtId="0" fontId="11" fillId="8" borderId="3" xfId="0" applyFont="1" applyFill="1" applyBorder="1" applyAlignment="1" applyProtection="1">
      <alignment horizontal="center"/>
    </xf>
    <xf numFmtId="0" fontId="11" fillId="8" borderId="1" xfId="0" applyFont="1" applyFill="1" applyBorder="1" applyAlignment="1" applyProtection="1">
      <alignment vertical="center"/>
    </xf>
    <xf numFmtId="0" fontId="11" fillId="8" borderId="4" xfId="0" applyFont="1" applyFill="1" applyBorder="1" applyAlignment="1" applyProtection="1">
      <alignment vertical="center"/>
    </xf>
    <xf numFmtId="44" fontId="26" fillId="8" borderId="4" xfId="0" applyNumberFormat="1" applyFont="1" applyFill="1" applyBorder="1" applyAlignment="1" applyProtection="1">
      <alignment vertical="center"/>
    </xf>
    <xf numFmtId="0" fontId="11" fillId="8" borderId="3" xfId="0" applyFont="1" applyFill="1" applyBorder="1" applyAlignment="1" applyProtection="1">
      <alignment horizontal="center" vertical="top"/>
    </xf>
    <xf numFmtId="0" fontId="26" fillId="8" borderId="0" xfId="0" applyFont="1" applyFill="1" applyAlignment="1" applyProtection="1">
      <alignment vertical="center"/>
    </xf>
    <xf numFmtId="0" fontId="26" fillId="8" borderId="1" xfId="0" applyFont="1" applyFill="1" applyBorder="1" applyAlignment="1" applyProtection="1">
      <alignment vertical="center"/>
    </xf>
    <xf numFmtId="165" fontId="11" fillId="8" borderId="1" xfId="1" applyNumberFormat="1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vertical="top" wrapText="1"/>
    </xf>
    <xf numFmtId="0" fontId="17" fillId="0" borderId="0" xfId="5" applyFont="1" applyFill="1" applyProtection="1"/>
    <xf numFmtId="0" fontId="11" fillId="0" borderId="0" xfId="5" applyFont="1" applyFill="1" applyAlignment="1" applyProtection="1">
      <alignment horizontal="center" vertical="top"/>
    </xf>
    <xf numFmtId="44" fontId="11" fillId="0" borderId="15" xfId="5" applyNumberFormat="1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vertical="center"/>
    </xf>
    <xf numFmtId="44" fontId="11" fillId="0" borderId="18" xfId="0" applyNumberFormat="1" applyFont="1" applyFill="1" applyBorder="1" applyAlignment="1" applyProtection="1">
      <alignment vertical="center"/>
    </xf>
    <xf numFmtId="0" fontId="11" fillId="0" borderId="16" xfId="0" applyFont="1" applyFill="1" applyBorder="1" applyAlignment="1" applyProtection="1">
      <alignment vertical="center"/>
    </xf>
    <xf numFmtId="0" fontId="11" fillId="0" borderId="0" xfId="0" applyFont="1" applyAlignment="1"/>
    <xf numFmtId="0" fontId="3" fillId="2" borderId="0" xfId="0" applyFont="1" applyFill="1" applyBorder="1" applyProtection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/>
    </xf>
    <xf numFmtId="0" fontId="20" fillId="0" borderId="0" xfId="0" applyFont="1" applyAlignment="1" applyProtection="1">
      <alignment horizontal="left"/>
    </xf>
    <xf numFmtId="44" fontId="11" fillId="0" borderId="0" xfId="0" applyNumberFormat="1" applyFont="1" applyFill="1" applyBorder="1" applyAlignment="1" applyProtection="1">
      <alignment vertical="center"/>
    </xf>
    <xf numFmtId="164" fontId="26" fillId="0" borderId="0" xfId="3" applyNumberFormat="1" applyFont="1" applyFill="1" applyBorder="1" applyAlignment="1" applyProtection="1">
      <alignment vertical="center"/>
    </xf>
    <xf numFmtId="0" fontId="23" fillId="3" borderId="1" xfId="0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left"/>
    </xf>
    <xf numFmtId="165" fontId="17" fillId="0" borderId="0" xfId="0" applyNumberFormat="1" applyFont="1" applyProtection="1"/>
    <xf numFmtId="165" fontId="23" fillId="3" borderId="1" xfId="1" applyNumberFormat="1" applyFont="1" applyFill="1" applyBorder="1" applyAlignment="1" applyProtection="1">
      <alignment horizontal="center"/>
    </xf>
    <xf numFmtId="44" fontId="11" fillId="0" borderId="0" xfId="0" applyNumberFormat="1" applyFont="1"/>
    <xf numFmtId="167" fontId="11" fillId="3" borderId="8" xfId="4" applyNumberFormat="1" applyFont="1" applyFill="1" applyBorder="1" applyAlignment="1" applyProtection="1">
      <alignment vertical="top"/>
      <protection locked="0"/>
    </xf>
    <xf numFmtId="167" fontId="1" fillId="3" borderId="8" xfId="2" applyNumberFormat="1" applyFont="1" applyFill="1" applyBorder="1" applyAlignment="1" applyProtection="1">
      <alignment vertical="center"/>
      <protection locked="0"/>
    </xf>
    <xf numFmtId="167" fontId="1" fillId="3" borderId="8" xfId="4" applyNumberFormat="1" applyFont="1" applyFill="1" applyBorder="1" applyAlignment="1" applyProtection="1">
      <alignment vertical="center"/>
      <protection locked="0"/>
    </xf>
    <xf numFmtId="0" fontId="26" fillId="8" borderId="4" xfId="0" applyFont="1" applyFill="1" applyBorder="1" applyAlignment="1" applyProtection="1">
      <alignment vertical="center"/>
    </xf>
    <xf numFmtId="0" fontId="26" fillId="0" borderId="0" xfId="0" applyFont="1" applyProtection="1"/>
    <xf numFmtId="0" fontId="26" fillId="0" borderId="0" xfId="0" applyFont="1" applyAlignment="1" applyProtection="1">
      <alignment vertical="top"/>
    </xf>
    <xf numFmtId="0" fontId="26" fillId="0" borderId="0" xfId="0" applyFont="1" applyAlignment="1" applyProtection="1">
      <alignment horizontal="center" vertical="top"/>
    </xf>
    <xf numFmtId="0" fontId="26" fillId="0" borderId="0" xfId="0" applyFont="1" applyFill="1" applyBorder="1"/>
    <xf numFmtId="0" fontId="26" fillId="0" borderId="0" xfId="0" applyFont="1"/>
    <xf numFmtId="9" fontId="26" fillId="0" borderId="0" xfId="0" applyNumberFormat="1" applyFont="1" applyFill="1" applyBorder="1" applyAlignment="1" applyProtection="1">
      <alignment vertical="center"/>
    </xf>
    <xf numFmtId="44" fontId="26" fillId="0" borderId="8" xfId="0" applyNumberFormat="1" applyFont="1" applyFill="1" applyBorder="1" applyAlignment="1" applyProtection="1">
      <alignment vertical="center"/>
    </xf>
    <xf numFmtId="164" fontId="26" fillId="0" borderId="8" xfId="0" applyNumberFormat="1" applyFont="1" applyFill="1" applyBorder="1" applyAlignment="1" applyProtection="1">
      <alignment vertical="center"/>
      <protection locked="0"/>
    </xf>
    <xf numFmtId="9" fontId="26" fillId="0" borderId="8" xfId="0" applyNumberFormat="1" applyFont="1" applyFill="1" applyBorder="1" applyAlignment="1" applyProtection="1">
      <alignment vertical="center"/>
      <protection locked="0"/>
    </xf>
    <xf numFmtId="0" fontId="11" fillId="6" borderId="11" xfId="5" applyFont="1" applyFill="1" applyBorder="1" applyProtection="1"/>
    <xf numFmtId="44" fontId="11" fillId="6" borderId="19" xfId="2" applyFont="1" applyFill="1" applyBorder="1" applyAlignment="1" applyProtection="1">
      <alignment vertical="center"/>
    </xf>
    <xf numFmtId="0" fontId="11" fillId="0" borderId="0" xfId="5" applyFont="1" applyFill="1" applyAlignment="1" applyProtection="1">
      <alignment horizontal="left" vertical="top" indent="1"/>
    </xf>
    <xf numFmtId="0" fontId="17" fillId="6" borderId="17" xfId="5" applyFont="1" applyFill="1" applyBorder="1" applyAlignment="1" applyProtection="1">
      <alignment vertical="center"/>
    </xf>
    <xf numFmtId="167" fontId="17" fillId="6" borderId="17" xfId="2" applyNumberFormat="1" applyFont="1" applyFill="1" applyBorder="1" applyAlignment="1" applyProtection="1">
      <alignment vertical="top"/>
      <protection locked="0"/>
    </xf>
    <xf numFmtId="0" fontId="17" fillId="6" borderId="17" xfId="5" applyFont="1" applyFill="1" applyBorder="1" applyAlignment="1" applyProtection="1">
      <alignment vertical="center"/>
      <protection locked="0"/>
    </xf>
    <xf numFmtId="44" fontId="17" fillId="6" borderId="13" xfId="2" applyFont="1" applyFill="1" applyBorder="1" applyAlignment="1" applyProtection="1">
      <alignment vertical="center"/>
    </xf>
    <xf numFmtId="0" fontId="11" fillId="5" borderId="0" xfId="0" applyFont="1" applyFill="1" applyProtection="1"/>
    <xf numFmtId="0" fontId="23" fillId="0" borderId="0" xfId="0" applyFont="1" applyFill="1"/>
    <xf numFmtId="0" fontId="27" fillId="0" borderId="0" xfId="0" applyFont="1" applyFill="1" applyAlignment="1">
      <alignment horizontal="right" vertical="top"/>
    </xf>
    <xf numFmtId="0" fontId="27" fillId="0" borderId="20" xfId="0" applyFont="1" applyFill="1" applyBorder="1" applyAlignment="1">
      <alignment horizontal="right" vertical="top"/>
    </xf>
    <xf numFmtId="165" fontId="11" fillId="0" borderId="7" xfId="1" applyNumberFormat="1" applyFont="1" applyFill="1" applyBorder="1" applyAlignment="1" applyProtection="1">
      <alignment vertical="center"/>
    </xf>
    <xf numFmtId="44" fontId="26" fillId="0" borderId="21" xfId="0" applyNumberFormat="1" applyFont="1" applyFill="1" applyBorder="1" applyAlignment="1" applyProtection="1">
      <alignment vertical="center"/>
    </xf>
    <xf numFmtId="44" fontId="11" fillId="0" borderId="21" xfId="0" applyNumberFormat="1" applyFont="1" applyFill="1" applyBorder="1" applyAlignment="1" applyProtection="1">
      <alignment vertical="center"/>
    </xf>
    <xf numFmtId="44" fontId="26" fillId="7" borderId="22" xfId="0" applyNumberFormat="1" applyFont="1" applyFill="1" applyBorder="1" applyAlignment="1" applyProtection="1">
      <alignment vertical="center"/>
    </xf>
    <xf numFmtId="44" fontId="11" fillId="0" borderId="21" xfId="5" applyNumberFormat="1" applyFont="1" applyFill="1" applyBorder="1" applyAlignment="1" applyProtection="1">
      <alignment vertical="center"/>
    </xf>
    <xf numFmtId="44" fontId="11" fillId="0" borderId="22" xfId="0" applyNumberFormat="1" applyFont="1" applyFill="1" applyBorder="1" applyAlignment="1" applyProtection="1">
      <alignment vertical="center"/>
    </xf>
    <xf numFmtId="164" fontId="17" fillId="6" borderId="14" xfId="3" applyNumberFormat="1" applyFont="1" applyFill="1" applyBorder="1" applyAlignment="1" applyProtection="1">
      <alignment vertical="center"/>
    </xf>
    <xf numFmtId="164" fontId="11" fillId="0" borderId="0" xfId="0" applyNumberFormat="1" applyFont="1" applyProtection="1"/>
    <xf numFmtId="164" fontId="11" fillId="0" borderId="0" xfId="0" applyNumberFormat="1" applyFont="1"/>
    <xf numFmtId="0" fontId="0" fillId="0" borderId="0" xfId="0" applyFont="1" applyFill="1" applyAlignment="1" applyProtection="1">
      <alignment vertical="top" wrapText="1"/>
    </xf>
    <xf numFmtId="0" fontId="26" fillId="8" borderId="2" xfId="0" applyFont="1" applyFill="1" applyBorder="1" applyAlignment="1" applyProtection="1">
      <alignment vertical="top" wrapText="1"/>
    </xf>
    <xf numFmtId="0" fontId="11" fillId="0" borderId="0" xfId="0" applyFont="1" applyAlignment="1" applyProtection="1">
      <alignment vertical="center" wrapText="1"/>
    </xf>
    <xf numFmtId="0" fontId="24" fillId="0" borderId="0" xfId="0" applyFont="1" applyAlignment="1" applyProtection="1">
      <alignment horizontal="left"/>
    </xf>
    <xf numFmtId="169" fontId="11" fillId="3" borderId="8" xfId="4" applyNumberFormat="1" applyFont="1" applyFill="1" applyBorder="1" applyAlignment="1" applyProtection="1">
      <alignment vertical="top"/>
      <protection locked="0"/>
    </xf>
    <xf numFmtId="0" fontId="11" fillId="8" borderId="1" xfId="0" applyFont="1" applyFill="1" applyBorder="1" applyProtection="1"/>
    <xf numFmtId="44" fontId="11" fillId="0" borderId="9" xfId="0" applyNumberFormat="1" applyFont="1" applyFill="1" applyBorder="1" applyAlignment="1" applyProtection="1">
      <alignment vertical="center"/>
    </xf>
    <xf numFmtId="44" fontId="11" fillId="0" borderId="0" xfId="0" applyNumberFormat="1" applyFont="1" applyFill="1" applyBorder="1"/>
    <xf numFmtId="0" fontId="23" fillId="0" borderId="0" xfId="0" applyFont="1" applyFill="1" applyAlignment="1" applyProtection="1">
      <alignment horizontal="right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44" fontId="20" fillId="0" borderId="0" xfId="2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43" fontId="11" fillId="0" borderId="0" xfId="1" applyNumberFormat="1" applyFont="1" applyProtection="1"/>
    <xf numFmtId="167" fontId="11" fillId="8" borderId="1" xfId="2" applyNumberFormat="1" applyFont="1" applyFill="1" applyBorder="1" applyAlignment="1" applyProtection="1">
      <alignment vertical="top"/>
      <protection locked="0"/>
    </xf>
    <xf numFmtId="170" fontId="11" fillId="8" borderId="4" xfId="0" applyNumberFormat="1" applyFont="1" applyFill="1" applyBorder="1" applyAlignment="1" applyProtection="1">
      <alignment vertical="center"/>
      <protection locked="0"/>
    </xf>
    <xf numFmtId="165" fontId="11" fillId="0" borderId="8" xfId="1" applyNumberFormat="1" applyFont="1" applyFill="1" applyBorder="1" applyAlignment="1" applyProtection="1">
      <alignment horizontal="left"/>
    </xf>
    <xf numFmtId="164" fontId="11" fillId="0" borderId="0" xfId="0" applyNumberFormat="1" applyFont="1" applyFill="1" applyBorder="1"/>
    <xf numFmtId="0" fontId="11" fillId="5" borderId="0" xfId="0" applyFont="1" applyFill="1"/>
    <xf numFmtId="171" fontId="11" fillId="0" borderId="0" xfId="0" applyNumberFormat="1" applyFont="1"/>
    <xf numFmtId="165" fontId="20" fillId="0" borderId="0" xfId="1" applyNumberFormat="1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>
      <alignment horizontal="right" vertical="center"/>
    </xf>
    <xf numFmtId="10" fontId="11" fillId="0" borderId="8" xfId="0" applyNumberFormat="1" applyFont="1" applyFill="1" applyBorder="1" applyAlignment="1" applyProtection="1">
      <alignment vertical="center"/>
      <protection locked="0"/>
    </xf>
    <xf numFmtId="9" fontId="11" fillId="0" borderId="8" xfId="0" applyNumberFormat="1" applyFont="1" applyFill="1" applyBorder="1" applyAlignment="1" applyProtection="1">
      <alignment vertical="top"/>
      <protection locked="0"/>
    </xf>
    <xf numFmtId="0" fontId="11" fillId="0" borderId="0" xfId="0" applyFont="1" applyFill="1" applyBorder="1" applyProtection="1"/>
    <xf numFmtId="44" fontId="11" fillId="0" borderId="0" xfId="0" applyNumberFormat="1" applyFont="1" applyFill="1" applyBorder="1" applyProtection="1"/>
    <xf numFmtId="164" fontId="11" fillId="0" borderId="0" xfId="0" applyNumberFormat="1" applyFont="1" applyFill="1" applyBorder="1" applyProtection="1"/>
    <xf numFmtId="0" fontId="0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left" indent="7"/>
    </xf>
    <xf numFmtId="0" fontId="10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left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2" fillId="7" borderId="0" xfId="0" applyFont="1" applyFill="1" applyAlignment="1" applyProtection="1">
      <alignment horizontal="left" vertical="top" wrapText="1"/>
    </xf>
    <xf numFmtId="0" fontId="19" fillId="2" borderId="0" xfId="0" applyFont="1" applyFill="1" applyBorder="1" applyAlignment="1" applyProtection="1">
      <alignment horizontal="left" indent="7"/>
    </xf>
    <xf numFmtId="0" fontId="22" fillId="0" borderId="0" xfId="0" applyFont="1" applyAlignment="1" applyProtection="1">
      <alignment horizontal="center"/>
    </xf>
    <xf numFmtId="0" fontId="20" fillId="3" borderId="0" xfId="0" applyFont="1" applyFill="1" applyAlignment="1" applyProtection="1">
      <alignment horizontal="left" vertical="center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 wrapText="1"/>
    </xf>
    <xf numFmtId="0" fontId="11" fillId="0" borderId="0" xfId="0" applyFont="1" applyAlignment="1">
      <alignment horizontal="center" wrapText="1"/>
    </xf>
    <xf numFmtId="0" fontId="23" fillId="0" borderId="8" xfId="0" applyFont="1" applyFill="1" applyBorder="1" applyAlignment="1" applyProtection="1">
      <alignment horizontal="center" wrapText="1"/>
    </xf>
    <xf numFmtId="0" fontId="11" fillId="0" borderId="9" xfId="0" applyFont="1" applyBorder="1" applyAlignment="1">
      <alignment wrapText="1"/>
    </xf>
    <xf numFmtId="0" fontId="23" fillId="0" borderId="7" xfId="0" applyFont="1" applyFill="1" applyBorder="1" applyAlignment="1" applyProtection="1">
      <alignment horizontal="center" wrapText="1"/>
    </xf>
    <xf numFmtId="0" fontId="11" fillId="0" borderId="10" xfId="0" applyFont="1" applyBorder="1" applyAlignment="1">
      <alignment wrapText="1"/>
    </xf>
    <xf numFmtId="0" fontId="26" fillId="7" borderId="0" xfId="0" applyFont="1" applyFill="1" applyAlignment="1" applyProtection="1">
      <alignment horizontal="left" vertical="top" wrapText="1"/>
    </xf>
    <xf numFmtId="0" fontId="26" fillId="7" borderId="0" xfId="5" applyFont="1" applyFill="1" applyAlignment="1" applyProtection="1">
      <alignment horizontal="left" vertical="top" wrapText="1"/>
    </xf>
    <xf numFmtId="0" fontId="26" fillId="0" borderId="0" xfId="0" applyFont="1" applyAlignment="1" applyProtection="1">
      <alignment horizontal="center" wrapText="1"/>
    </xf>
    <xf numFmtId="0" fontId="26" fillId="0" borderId="8" xfId="0" applyFont="1" applyFill="1" applyBorder="1" applyAlignment="1" applyProtection="1">
      <alignment horizontal="center" wrapText="1"/>
    </xf>
    <xf numFmtId="0" fontId="26" fillId="0" borderId="7" xfId="0" applyFont="1" applyFill="1" applyBorder="1" applyAlignment="1" applyProtection="1">
      <alignment horizontal="center" wrapText="1"/>
    </xf>
    <xf numFmtId="0" fontId="11" fillId="0" borderId="0" xfId="5" applyFont="1" applyFill="1" applyAlignment="1" applyProtection="1">
      <alignment horizontal="left" vertical="top" wrapText="1"/>
    </xf>
    <xf numFmtId="0" fontId="11" fillId="0" borderId="0" xfId="0" applyFont="1" applyFill="1" applyAlignment="1" applyProtection="1">
      <alignment horizontal="left" vertical="top" wrapText="1"/>
    </xf>
    <xf numFmtId="0" fontId="11" fillId="0" borderId="23" xfId="0" applyFont="1" applyFill="1" applyBorder="1" applyAlignment="1" applyProtection="1">
      <alignment horizontal="left" vertical="top" wrapText="1"/>
    </xf>
    <xf numFmtId="0" fontId="26" fillId="7" borderId="23" xfId="0" applyFont="1" applyFill="1" applyBorder="1" applyAlignment="1" applyProtection="1">
      <alignment horizontal="left" vertical="top" wrapText="1"/>
    </xf>
  </cellXfs>
  <cellStyles count="7">
    <cellStyle name="$_9. Rev2Cost_GDPIPI" xfId="6" xr:uid="{B9774385-FCF6-420D-8CAC-01ECF4AD7DDB}"/>
    <cellStyle name="Comma" xfId="1" builtinId="3"/>
    <cellStyle name="Currency" xfId="2" builtinId="4"/>
    <cellStyle name="Currency 10" xfId="4" xr:uid="{E904A846-9126-4826-852F-046B416F979F}"/>
    <cellStyle name="Normal" xfId="0" builtinId="0"/>
    <cellStyle name="Normal 2" xfId="5" xr:uid="{ECD52E64-EAD6-4FCE-8EF4-3A44BAC77F5E}"/>
    <cellStyle name="Percent" xfId="3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O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N$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checked="Checked" firstButton="1" fmlaLink="$O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O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fmlaLink="$O$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checked="Checked" firstButton="1" fmlaLink="$O$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76</xdr:row>
          <xdr:rowOff>57150</xdr:rowOff>
        </xdr:from>
        <xdr:to>
          <xdr:col>16</xdr:col>
          <xdr:colOff>46717</xdr:colOff>
          <xdr:row>78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76</xdr:row>
          <xdr:rowOff>184150</xdr:rowOff>
        </xdr:from>
        <xdr:to>
          <xdr:col>10</xdr:col>
          <xdr:colOff>444500</xdr:colOff>
          <xdr:row>78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165100</xdr:rowOff>
        </xdr:from>
        <xdr:to>
          <xdr:col>10</xdr:col>
          <xdr:colOff>396875</xdr:colOff>
          <xdr:row>18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17</xdr:row>
          <xdr:rowOff>19050</xdr:rowOff>
        </xdr:from>
        <xdr:to>
          <xdr:col>15</xdr:col>
          <xdr:colOff>25853</xdr:colOff>
          <xdr:row>18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57150</xdr:rowOff>
        </xdr:from>
        <xdr:to>
          <xdr:col>15</xdr:col>
          <xdr:colOff>787400</xdr:colOff>
          <xdr:row>18</xdr:row>
          <xdr:rowOff>63500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16</xdr:row>
          <xdr:rowOff>165100</xdr:rowOff>
        </xdr:from>
        <xdr:to>
          <xdr:col>10</xdr:col>
          <xdr:colOff>409575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88900</xdr:rowOff>
        </xdr:from>
        <xdr:to>
          <xdr:col>17</xdr:col>
          <xdr:colOff>142875</xdr:colOff>
          <xdr:row>18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165100</xdr:rowOff>
        </xdr:from>
        <xdr:to>
          <xdr:col>10</xdr:col>
          <xdr:colOff>425450</xdr:colOff>
          <xdr:row>18</xdr:row>
          <xdr:rowOff>25400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82</xdr:row>
          <xdr:rowOff>114300</xdr:rowOff>
        </xdr:from>
        <xdr:to>
          <xdr:col>16</xdr:col>
          <xdr:colOff>57150</xdr:colOff>
          <xdr:row>84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82</xdr:row>
          <xdr:rowOff>165100</xdr:rowOff>
        </xdr:from>
        <xdr:to>
          <xdr:col>10</xdr:col>
          <xdr:colOff>390525</xdr:colOff>
          <xdr:row>84</xdr:row>
          <xdr:rowOff>25400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16</xdr:row>
          <xdr:rowOff>146050</xdr:rowOff>
        </xdr:from>
        <xdr:to>
          <xdr:col>17</xdr:col>
          <xdr:colOff>96612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17</xdr:row>
          <xdr:rowOff>31750</xdr:rowOff>
        </xdr:from>
        <xdr:to>
          <xdr:col>10</xdr:col>
          <xdr:colOff>374196</xdr:colOff>
          <xdr:row>18</xdr:row>
          <xdr:rowOff>120650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81</xdr:row>
          <xdr:rowOff>57150</xdr:rowOff>
        </xdr:from>
        <xdr:to>
          <xdr:col>17</xdr:col>
          <xdr:colOff>123825</xdr:colOff>
          <xdr:row>83</xdr:row>
          <xdr:rowOff>114300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546100</xdr:colOff>
          <xdr:row>82</xdr:row>
          <xdr:rowOff>31750</xdr:rowOff>
        </xdr:from>
        <xdr:to>
          <xdr:col>10</xdr:col>
          <xdr:colOff>504825</xdr:colOff>
          <xdr:row>83</xdr:row>
          <xdr:rowOff>120650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95250</xdr:rowOff>
        </xdr:from>
        <xdr:to>
          <xdr:col>15</xdr:col>
          <xdr:colOff>806450</xdr:colOff>
          <xdr:row>18</xdr:row>
          <xdr:rowOff>120650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12700</xdr:rowOff>
        </xdr:from>
        <xdr:to>
          <xdr:col>10</xdr:col>
          <xdr:colOff>409575</xdr:colOff>
          <xdr:row>18</xdr:row>
          <xdr:rowOff>76200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16</xdr:row>
          <xdr:rowOff>165100</xdr:rowOff>
        </xdr:from>
        <xdr:to>
          <xdr:col>15</xdr:col>
          <xdr:colOff>609600</xdr:colOff>
          <xdr:row>19</xdr:row>
          <xdr:rowOff>25400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10</xdr:col>
          <xdr:colOff>361950</xdr:colOff>
          <xdr:row>18</xdr:row>
          <xdr:rowOff>120650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17</xdr:row>
          <xdr:rowOff>95250</xdr:rowOff>
        </xdr:from>
        <xdr:to>
          <xdr:col>17</xdr:col>
          <xdr:colOff>48419</xdr:colOff>
          <xdr:row>19</xdr:row>
          <xdr:rowOff>171450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698500</xdr:colOff>
          <xdr:row>18</xdr:row>
          <xdr:rowOff>12700</xdr:rowOff>
        </xdr:from>
        <xdr:to>
          <xdr:col>10</xdr:col>
          <xdr:colOff>675481</xdr:colOff>
          <xdr:row>19</xdr:row>
          <xdr:rowOff>120650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16</xdr:row>
          <xdr:rowOff>50800</xdr:rowOff>
        </xdr:from>
        <xdr:to>
          <xdr:col>16</xdr:col>
          <xdr:colOff>53975</xdr:colOff>
          <xdr:row>18</xdr:row>
          <xdr:rowOff>114300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10</xdr:col>
          <xdr:colOff>815975</xdr:colOff>
          <xdr:row>18</xdr:row>
          <xdr:rowOff>66675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-2021%20Bill%20Impacts%202021CIR%20Linked%20-20200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R Cost Allocation"/>
      <sheetName val="GROUP 2  RR Calc"/>
      <sheetName val="DRO Rate Smoothing"/>
      <sheetName val="Bill Impact Summary"/>
      <sheetName val="2020-2024 Dist. &amp; Tx Rates"/>
      <sheetName val="17IRMRegultoryCharges"/>
      <sheetName val="20IRM-2021-BillImpact"/>
      <sheetName val="Summary Final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B4C1-CD80-428F-A274-8F16BEFEC3F6}">
  <sheetPr>
    <tabColor theme="0"/>
    <pageSetUpPr fitToPage="1"/>
  </sheetPr>
  <dimension ref="A1:S263"/>
  <sheetViews>
    <sheetView showGridLines="0" tabSelected="1" zoomScale="80" zoomScaleNormal="80" zoomScaleSheetLayoutView="75" workbookViewId="0">
      <selection activeCell="B7" sqref="B7"/>
    </sheetView>
  </sheetViews>
  <sheetFormatPr defaultColWidth="9.1796875" defaultRowHeight="14.5" x14ac:dyDescent="0.35"/>
  <cols>
    <col min="1" max="1" width="1.81640625" style="8" customWidth="1"/>
    <col min="2" max="2" width="137.81640625" style="8" customWidth="1"/>
    <col min="3" max="3" width="1.08984375" style="8" customWidth="1"/>
    <col min="4" max="4" width="12.26953125" style="176" customWidth="1"/>
    <col min="5" max="6" width="1.08984375" style="8" customWidth="1"/>
    <col min="7" max="9" width="12.26953125" style="6" customWidth="1"/>
    <col min="10" max="10" width="1.08984375" style="6" customWidth="1"/>
    <col min="11" max="13" width="12.26953125" style="6" customWidth="1"/>
    <col min="14" max="14" width="1.08984375" style="6" customWidth="1"/>
    <col min="15" max="16" width="12.26953125" style="6" customWidth="1"/>
    <col min="17" max="17" width="2.26953125" style="6" customWidth="1"/>
    <col min="18" max="18" width="1.54296875" style="8" customWidth="1"/>
    <col min="19" max="16384" width="9.1796875" style="8"/>
  </cols>
  <sheetData>
    <row r="1" spans="1:18" ht="20" x14ac:dyDescent="0.35">
      <c r="A1" s="1"/>
      <c r="B1" s="2"/>
      <c r="C1" s="2"/>
      <c r="D1" s="3"/>
      <c r="E1" s="2"/>
      <c r="F1" s="2"/>
      <c r="G1" s="4"/>
      <c r="H1" s="4"/>
      <c r="I1" s="5"/>
      <c r="J1" s="5"/>
      <c r="M1" s="7"/>
      <c r="N1" s="7">
        <v>2</v>
      </c>
      <c r="O1" s="7">
        <v>3</v>
      </c>
    </row>
    <row r="2" spans="1:18" ht="17.5" x14ac:dyDescent="0.35">
      <c r="A2" s="9"/>
      <c r="B2" s="9"/>
      <c r="C2" s="9"/>
      <c r="D2" s="10"/>
      <c r="E2" s="9"/>
      <c r="F2" s="9"/>
      <c r="G2" s="11"/>
      <c r="H2" s="11"/>
      <c r="I2" s="5"/>
      <c r="J2" s="5"/>
    </row>
    <row r="3" spans="1:18" ht="17.5" x14ac:dyDescent="0.35">
      <c r="A3" s="487"/>
      <c r="B3" s="487"/>
      <c r="C3" s="487"/>
      <c r="D3" s="487"/>
      <c r="E3" s="487"/>
      <c r="F3" s="487"/>
      <c r="G3" s="487"/>
      <c r="H3" s="487"/>
      <c r="I3" s="5"/>
      <c r="J3" s="5"/>
    </row>
    <row r="4" spans="1:18" ht="17.5" x14ac:dyDescent="0.35">
      <c r="A4" s="9"/>
      <c r="B4" s="9"/>
      <c r="C4" s="9"/>
      <c r="D4" s="10"/>
      <c r="E4" s="9"/>
      <c r="F4" s="12"/>
      <c r="G4" s="13"/>
      <c r="H4" s="13"/>
      <c r="I4" s="5"/>
      <c r="J4" s="5"/>
    </row>
    <row r="5" spans="1:18" ht="15.5" x14ac:dyDescent="0.35">
      <c r="A5" s="1"/>
      <c r="B5" s="1"/>
      <c r="C5" s="14"/>
      <c r="D5" s="15"/>
      <c r="E5" s="14"/>
      <c r="F5" s="1"/>
      <c r="G5" s="5"/>
      <c r="H5" s="5"/>
      <c r="I5" s="5"/>
      <c r="J5" s="5"/>
    </row>
    <row r="6" spans="1:18" x14ac:dyDescent="0.35">
      <c r="A6" s="1"/>
      <c r="B6" s="1"/>
      <c r="C6" s="1"/>
      <c r="D6" s="16"/>
      <c r="E6" s="1"/>
      <c r="F6" s="1"/>
      <c r="G6" s="5"/>
      <c r="H6" s="5"/>
      <c r="I6" s="5"/>
      <c r="J6" s="5"/>
    </row>
    <row r="7" spans="1:18" x14ac:dyDescent="0.35">
      <c r="A7" s="1"/>
      <c r="B7" s="1"/>
      <c r="C7" s="1"/>
      <c r="D7" s="16"/>
      <c r="E7" s="1"/>
      <c r="F7" s="1"/>
      <c r="G7" s="5"/>
      <c r="H7" s="5"/>
      <c r="I7" s="5"/>
      <c r="J7" s="5"/>
    </row>
    <row r="8" spans="1:18" x14ac:dyDescent="0.35">
      <c r="A8" s="17"/>
      <c r="B8" s="1"/>
      <c r="C8" s="1"/>
      <c r="D8" s="16"/>
      <c r="E8" s="1"/>
      <c r="F8" s="1"/>
      <c r="G8" s="5"/>
      <c r="H8" s="5"/>
      <c r="I8" s="5"/>
      <c r="J8" s="5"/>
    </row>
    <row r="9" spans="1:18" x14ac:dyDescent="0.35">
      <c r="A9" s="18"/>
      <c r="B9" s="18"/>
      <c r="C9" s="18"/>
      <c r="D9" s="19"/>
      <c r="E9" s="18"/>
      <c r="F9" s="18"/>
      <c r="G9" s="20"/>
      <c r="H9" s="20"/>
    </row>
    <row r="10" spans="1:18" ht="18" x14ac:dyDescent="0.4">
      <c r="A10" s="18"/>
      <c r="B10" s="488"/>
      <c r="C10" s="488"/>
      <c r="D10" s="488"/>
      <c r="E10" s="488"/>
      <c r="F10" s="488"/>
      <c r="G10" s="488"/>
      <c r="H10" s="488"/>
      <c r="I10" s="488"/>
      <c r="J10" s="488"/>
      <c r="M10" s="21"/>
      <c r="N10" s="21"/>
      <c r="O10" s="21"/>
      <c r="P10" s="21"/>
      <c r="Q10" s="21"/>
    </row>
    <row r="11" spans="1:18" ht="18" x14ac:dyDescent="0.4">
      <c r="A11" s="18"/>
      <c r="B11" s="488" t="s">
        <v>0</v>
      </c>
      <c r="C11" s="488"/>
      <c r="D11" s="488"/>
      <c r="E11" s="488"/>
      <c r="F11" s="488"/>
      <c r="G11" s="488"/>
      <c r="H11" s="488"/>
      <c r="I11" s="488"/>
      <c r="J11" s="488"/>
      <c r="K11" s="22"/>
      <c r="L11" s="23"/>
      <c r="M11" s="24"/>
      <c r="N11" s="24"/>
      <c r="O11" s="25">
        <v>0.64</v>
      </c>
      <c r="P11" s="26" t="s">
        <v>1</v>
      </c>
      <c r="Q11" s="25"/>
    </row>
    <row r="12" spans="1:18" x14ac:dyDescent="0.35">
      <c r="A12" s="18"/>
      <c r="B12" s="18"/>
      <c r="C12" s="18"/>
      <c r="D12" s="19"/>
      <c r="E12" s="18"/>
      <c r="F12" s="18"/>
      <c r="G12" s="20"/>
      <c r="H12" s="20"/>
      <c r="K12" s="22"/>
      <c r="L12" s="23"/>
      <c r="M12" s="24"/>
      <c r="N12" s="24"/>
      <c r="O12" s="25">
        <v>0.18</v>
      </c>
      <c r="P12" s="26" t="s">
        <v>2</v>
      </c>
      <c r="Q12" s="25"/>
    </row>
    <row r="13" spans="1:18" x14ac:dyDescent="0.35">
      <c r="A13" s="18"/>
      <c r="B13" s="18"/>
      <c r="C13" s="18"/>
      <c r="D13" s="19"/>
      <c r="E13" s="18"/>
      <c r="F13" s="18"/>
      <c r="G13" s="20"/>
      <c r="H13" s="20"/>
      <c r="K13" s="22"/>
      <c r="L13" s="23"/>
      <c r="M13" s="24"/>
      <c r="N13" s="24"/>
      <c r="O13" s="25">
        <v>0.18</v>
      </c>
      <c r="P13" s="26" t="s">
        <v>3</v>
      </c>
      <c r="Q13" s="25"/>
    </row>
    <row r="14" spans="1:18" ht="15.5" x14ac:dyDescent="0.35">
      <c r="A14" s="18"/>
      <c r="B14" s="27" t="s">
        <v>4</v>
      </c>
      <c r="C14" s="18"/>
      <c r="D14" s="489" t="s">
        <v>5</v>
      </c>
      <c r="E14" s="489"/>
      <c r="F14" s="489"/>
      <c r="G14" s="489"/>
      <c r="H14" s="489"/>
      <c r="I14" s="489"/>
      <c r="J14" s="489"/>
      <c r="K14" s="22"/>
      <c r="L14" s="28"/>
      <c r="M14" s="28"/>
      <c r="N14" s="28"/>
      <c r="O14" s="28"/>
    </row>
    <row r="15" spans="1:18" ht="15.5" x14ac:dyDescent="0.35">
      <c r="A15" s="18"/>
      <c r="B15" s="29"/>
      <c r="C15" s="18"/>
      <c r="D15" s="30"/>
      <c r="E15" s="31"/>
      <c r="F15" s="32"/>
      <c r="G15" s="33"/>
      <c r="H15" s="33"/>
      <c r="I15" s="33"/>
      <c r="J15" s="33"/>
      <c r="K15" s="34"/>
      <c r="M15" s="33"/>
      <c r="N15" s="35"/>
      <c r="O15" s="36"/>
      <c r="P15" s="36"/>
      <c r="Q15" s="36"/>
      <c r="R15" s="37"/>
    </row>
    <row r="16" spans="1:18" ht="15.5" x14ac:dyDescent="0.35">
      <c r="A16" s="18"/>
      <c r="B16" s="27" t="s">
        <v>6</v>
      </c>
      <c r="C16" s="18"/>
      <c r="D16" s="38" t="s">
        <v>7</v>
      </c>
      <c r="E16" s="31"/>
      <c r="F16" s="32"/>
      <c r="G16" s="36"/>
      <c r="H16" s="33"/>
      <c r="I16" s="39"/>
      <c r="J16" s="33"/>
      <c r="K16" s="34"/>
      <c r="M16" s="39"/>
      <c r="N16" s="35"/>
      <c r="O16" s="40"/>
      <c r="P16" s="41"/>
      <c r="Q16" s="36"/>
      <c r="R16" s="37"/>
    </row>
    <row r="17" spans="1:19" ht="15.5" x14ac:dyDescent="0.35">
      <c r="A17" s="18"/>
      <c r="B17" s="29"/>
      <c r="C17" s="18"/>
      <c r="D17" s="30"/>
      <c r="E17" s="31"/>
      <c r="F17" s="31"/>
      <c r="G17" s="30"/>
      <c r="H17" s="30"/>
      <c r="I17" s="30"/>
      <c r="J17" s="30"/>
      <c r="N17" s="42"/>
    </row>
    <row r="18" spans="1:19" x14ac:dyDescent="0.35">
      <c r="A18" s="18"/>
      <c r="B18" s="43"/>
      <c r="C18" s="18"/>
      <c r="D18" s="44" t="s">
        <v>8</v>
      </c>
      <c r="E18" s="45"/>
      <c r="F18" s="18"/>
      <c r="G18" s="46">
        <v>750</v>
      </c>
      <c r="H18" s="47" t="s">
        <v>9</v>
      </c>
      <c r="I18" s="20"/>
      <c r="J18" s="20"/>
      <c r="N18" s="42"/>
      <c r="O18" s="48"/>
      <c r="P18" s="48"/>
    </row>
    <row r="19" spans="1:19" x14ac:dyDescent="0.35">
      <c r="A19" s="18"/>
      <c r="B19" s="43"/>
      <c r="C19" s="18"/>
      <c r="D19" s="19"/>
      <c r="E19" s="18"/>
      <c r="F19" s="18"/>
      <c r="G19" s="20"/>
      <c r="H19" s="20"/>
      <c r="I19" s="49"/>
      <c r="J19" s="20"/>
      <c r="N19" s="42"/>
      <c r="O19" s="48"/>
      <c r="P19" s="48"/>
    </row>
    <row r="20" spans="1:19" x14ac:dyDescent="0.35">
      <c r="A20" s="18"/>
      <c r="B20" s="43"/>
      <c r="C20" s="18"/>
      <c r="D20" s="44"/>
      <c r="E20" s="50"/>
      <c r="F20" s="18"/>
      <c r="G20" s="490" t="s">
        <v>10</v>
      </c>
      <c r="H20" s="491"/>
      <c r="I20" s="492"/>
      <c r="J20" s="20"/>
      <c r="K20" s="490" t="s">
        <v>11</v>
      </c>
      <c r="L20" s="491"/>
      <c r="M20" s="492"/>
      <c r="N20" s="51"/>
      <c r="O20" s="490" t="s">
        <v>12</v>
      </c>
      <c r="P20" s="492"/>
      <c r="Q20" s="35"/>
    </row>
    <row r="21" spans="1:19" ht="15" customHeight="1" x14ac:dyDescent="0.35">
      <c r="A21" s="18"/>
      <c r="B21" s="43"/>
      <c r="C21" s="18"/>
      <c r="D21" s="493" t="s">
        <v>13</v>
      </c>
      <c r="E21" s="52"/>
      <c r="F21" s="18"/>
      <c r="G21" s="53" t="s">
        <v>14</v>
      </c>
      <c r="H21" s="54" t="s">
        <v>15</v>
      </c>
      <c r="I21" s="55" t="s">
        <v>16</v>
      </c>
      <c r="J21" s="20"/>
      <c r="K21" s="53" t="s">
        <v>14</v>
      </c>
      <c r="L21" s="54" t="s">
        <v>15</v>
      </c>
      <c r="M21" s="55" t="s">
        <v>16</v>
      </c>
      <c r="N21" s="51"/>
      <c r="O21" s="495" t="s">
        <v>17</v>
      </c>
      <c r="P21" s="497" t="s">
        <v>18</v>
      </c>
      <c r="Q21" s="35"/>
    </row>
    <row r="22" spans="1:19" x14ac:dyDescent="0.35">
      <c r="A22" s="18"/>
      <c r="B22" s="43"/>
      <c r="C22" s="18"/>
      <c r="D22" s="494"/>
      <c r="E22" s="52"/>
      <c r="F22" s="18"/>
      <c r="G22" s="56" t="s">
        <v>19</v>
      </c>
      <c r="H22" s="57"/>
      <c r="I22" s="57" t="s">
        <v>19</v>
      </c>
      <c r="J22" s="20"/>
      <c r="K22" s="56" t="s">
        <v>19</v>
      </c>
      <c r="L22" s="57"/>
      <c r="M22" s="57" t="s">
        <v>19</v>
      </c>
      <c r="N22" s="20"/>
      <c r="O22" s="496"/>
      <c r="P22" s="498"/>
      <c r="Q22" s="35"/>
    </row>
    <row r="23" spans="1:19" x14ac:dyDescent="0.35">
      <c r="A23" s="18"/>
      <c r="B23" s="58" t="s">
        <v>20</v>
      </c>
      <c r="C23" s="59"/>
      <c r="D23" s="60" t="s">
        <v>21</v>
      </c>
      <c r="E23" s="61"/>
      <c r="F23" s="20"/>
      <c r="G23" s="62">
        <v>38.340000000000003</v>
      </c>
      <c r="H23" s="63">
        <v>1</v>
      </c>
      <c r="I23" s="64">
        <f t="shared" ref="I23:I36" si="0">H23*G23</f>
        <v>38.340000000000003</v>
      </c>
      <c r="J23" s="65"/>
      <c r="K23" s="62">
        <v>40.08</v>
      </c>
      <c r="L23" s="63">
        <v>1</v>
      </c>
      <c r="M23" s="64">
        <f t="shared" ref="M23:M35" si="1">L23*K23</f>
        <v>40.08</v>
      </c>
      <c r="N23" s="65"/>
      <c r="O23" s="66">
        <f>+M23-I23</f>
        <v>1.7399999999999949</v>
      </c>
      <c r="P23" s="67">
        <f t="shared" ref="P23:P60" si="2">IF(OR(I23=0,M23=0),"",(O23/I23))</f>
        <v>4.5383411580594543E-2</v>
      </c>
      <c r="Q23" s="68"/>
      <c r="R23" s="69"/>
      <c r="S23" s="70"/>
    </row>
    <row r="24" spans="1:19" x14ac:dyDescent="0.35">
      <c r="A24" s="18"/>
      <c r="B24" s="61" t="s">
        <v>22</v>
      </c>
      <c r="C24" s="61"/>
      <c r="D24" s="60" t="s">
        <v>21</v>
      </c>
      <c r="E24" s="61"/>
      <c r="F24" s="51"/>
      <c r="G24" s="71">
        <v>0.45</v>
      </c>
      <c r="H24" s="72">
        <v>1</v>
      </c>
      <c r="I24" s="73">
        <f t="shared" si="0"/>
        <v>0.45</v>
      </c>
      <c r="J24" s="74"/>
      <c r="K24" s="71">
        <v>0</v>
      </c>
      <c r="L24" s="72">
        <v>1</v>
      </c>
      <c r="M24" s="73">
        <f t="shared" si="1"/>
        <v>0</v>
      </c>
      <c r="N24" s="74"/>
      <c r="O24" s="66">
        <f t="shared" ref="O24:O37" si="3">+M24-I24</f>
        <v>-0.45</v>
      </c>
      <c r="P24" s="67" t="str">
        <f t="shared" si="2"/>
        <v/>
      </c>
      <c r="Q24" s="68"/>
      <c r="R24" s="75"/>
    </row>
    <row r="25" spans="1:19" x14ac:dyDescent="0.35">
      <c r="A25" s="18"/>
      <c r="B25" s="61" t="s">
        <v>23</v>
      </c>
      <c r="C25" s="61"/>
      <c r="D25" s="60" t="s">
        <v>21</v>
      </c>
      <c r="E25" s="61"/>
      <c r="F25" s="51"/>
      <c r="G25" s="71">
        <v>0.41</v>
      </c>
      <c r="H25" s="72">
        <v>1</v>
      </c>
      <c r="I25" s="73">
        <f t="shared" si="0"/>
        <v>0.41</v>
      </c>
      <c r="J25" s="74"/>
      <c r="K25" s="71">
        <v>0</v>
      </c>
      <c r="L25" s="72">
        <v>1</v>
      </c>
      <c r="M25" s="73">
        <f t="shared" si="1"/>
        <v>0</v>
      </c>
      <c r="N25" s="74"/>
      <c r="O25" s="66">
        <f t="shared" si="3"/>
        <v>-0.41</v>
      </c>
      <c r="P25" s="67" t="str">
        <f t="shared" si="2"/>
        <v/>
      </c>
      <c r="Q25" s="68"/>
      <c r="R25" s="75"/>
    </row>
    <row r="26" spans="1:19" x14ac:dyDescent="0.35">
      <c r="A26" s="18"/>
      <c r="B26" s="61" t="s">
        <v>24</v>
      </c>
      <c r="C26" s="61"/>
      <c r="D26" s="60" t="s">
        <v>21</v>
      </c>
      <c r="E26" s="61"/>
      <c r="F26" s="51"/>
      <c r="G26" s="71">
        <v>0.48</v>
      </c>
      <c r="H26" s="72">
        <v>1</v>
      </c>
      <c r="I26" s="73">
        <f t="shared" si="0"/>
        <v>0.48</v>
      </c>
      <c r="J26" s="74"/>
      <c r="K26" s="71">
        <v>0.48</v>
      </c>
      <c r="L26" s="72">
        <v>1</v>
      </c>
      <c r="M26" s="73">
        <f t="shared" si="1"/>
        <v>0.48</v>
      </c>
      <c r="N26" s="74"/>
      <c r="O26" s="66">
        <f t="shared" si="3"/>
        <v>0</v>
      </c>
      <c r="P26" s="67">
        <f t="shared" si="2"/>
        <v>0</v>
      </c>
      <c r="Q26" s="68"/>
      <c r="R26" s="75"/>
    </row>
    <row r="27" spans="1:19" x14ac:dyDescent="0.35">
      <c r="A27" s="18"/>
      <c r="B27" s="61" t="s">
        <v>25</v>
      </c>
      <c r="C27" s="61"/>
      <c r="D27" s="60" t="s">
        <v>21</v>
      </c>
      <c r="E27" s="61"/>
      <c r="F27" s="51"/>
      <c r="G27" s="71">
        <v>0</v>
      </c>
      <c r="H27" s="72">
        <v>1</v>
      </c>
      <c r="I27" s="73">
        <f t="shared" si="0"/>
        <v>0</v>
      </c>
      <c r="J27" s="74"/>
      <c r="K27" s="71">
        <v>-0.02</v>
      </c>
      <c r="L27" s="72">
        <v>1</v>
      </c>
      <c r="M27" s="73">
        <f t="shared" si="1"/>
        <v>-0.02</v>
      </c>
      <c r="N27" s="74"/>
      <c r="O27" s="66">
        <f t="shared" si="3"/>
        <v>-0.02</v>
      </c>
      <c r="P27" s="67" t="str">
        <f t="shared" si="2"/>
        <v/>
      </c>
      <c r="Q27" s="68"/>
      <c r="R27" s="75"/>
    </row>
    <row r="28" spans="1:19" x14ac:dyDescent="0.35">
      <c r="A28" s="18"/>
      <c r="B28" s="61" t="s">
        <v>26</v>
      </c>
      <c r="C28" s="61"/>
      <c r="D28" s="60" t="s">
        <v>21</v>
      </c>
      <c r="E28" s="61"/>
      <c r="F28" s="51"/>
      <c r="G28" s="71">
        <v>-2.13</v>
      </c>
      <c r="H28" s="63">
        <v>1</v>
      </c>
      <c r="I28" s="73">
        <f t="shared" si="0"/>
        <v>-2.13</v>
      </c>
      <c r="J28" s="74"/>
      <c r="K28" s="71">
        <v>-2.13</v>
      </c>
      <c r="L28" s="63">
        <v>1</v>
      </c>
      <c r="M28" s="73">
        <f t="shared" si="1"/>
        <v>-2.13</v>
      </c>
      <c r="N28" s="74"/>
      <c r="O28" s="66">
        <f t="shared" si="3"/>
        <v>0</v>
      </c>
      <c r="P28" s="67">
        <f t="shared" si="2"/>
        <v>0</v>
      </c>
      <c r="Q28" s="68"/>
      <c r="R28" s="75"/>
    </row>
    <row r="29" spans="1:19" x14ac:dyDescent="0.35">
      <c r="A29" s="18"/>
      <c r="B29" s="61" t="s">
        <v>27</v>
      </c>
      <c r="C29" s="61"/>
      <c r="D29" s="60" t="s">
        <v>21</v>
      </c>
      <c r="E29" s="61"/>
      <c r="F29" s="51"/>
      <c r="G29" s="71">
        <v>-0.34</v>
      </c>
      <c r="H29" s="63">
        <v>1</v>
      </c>
      <c r="I29" s="73">
        <f t="shared" si="0"/>
        <v>-0.34</v>
      </c>
      <c r="J29" s="74"/>
      <c r="K29" s="71">
        <v>-0.34</v>
      </c>
      <c r="L29" s="63">
        <v>1</v>
      </c>
      <c r="M29" s="73">
        <f t="shared" si="1"/>
        <v>-0.34</v>
      </c>
      <c r="N29" s="74"/>
      <c r="O29" s="66">
        <f t="shared" si="3"/>
        <v>0</v>
      </c>
      <c r="P29" s="67">
        <f t="shared" si="2"/>
        <v>0</v>
      </c>
      <c r="Q29" s="68"/>
      <c r="R29" s="75"/>
    </row>
    <row r="30" spans="1:19" x14ac:dyDescent="0.35">
      <c r="A30" s="18"/>
      <c r="B30" s="61" t="s">
        <v>28</v>
      </c>
      <c r="C30" s="61"/>
      <c r="D30" s="60" t="s">
        <v>21</v>
      </c>
      <c r="E30" s="61"/>
      <c r="F30" s="51"/>
      <c r="G30" s="71">
        <v>0</v>
      </c>
      <c r="H30" s="63">
        <v>1</v>
      </c>
      <c r="I30" s="73">
        <f t="shared" si="0"/>
        <v>0</v>
      </c>
      <c r="J30" s="74"/>
      <c r="K30" s="71">
        <v>-0.01</v>
      </c>
      <c r="L30" s="63">
        <v>1</v>
      </c>
      <c r="M30" s="73">
        <f t="shared" si="1"/>
        <v>-0.01</v>
      </c>
      <c r="N30" s="74"/>
      <c r="O30" s="66">
        <f t="shared" si="3"/>
        <v>-0.01</v>
      </c>
      <c r="P30" s="67" t="str">
        <f t="shared" si="2"/>
        <v/>
      </c>
      <c r="Q30" s="68"/>
      <c r="R30" s="75"/>
    </row>
    <row r="31" spans="1:19" x14ac:dyDescent="0.35">
      <c r="A31" s="18"/>
      <c r="B31" s="61" t="s">
        <v>29</v>
      </c>
      <c r="C31" s="61"/>
      <c r="D31" s="60" t="s">
        <v>21</v>
      </c>
      <c r="E31" s="61"/>
      <c r="F31" s="51"/>
      <c r="G31" s="71">
        <v>-0.1</v>
      </c>
      <c r="H31" s="72">
        <v>1</v>
      </c>
      <c r="I31" s="73">
        <f t="shared" si="0"/>
        <v>-0.1</v>
      </c>
      <c r="J31" s="74"/>
      <c r="K31" s="71">
        <v>0</v>
      </c>
      <c r="L31" s="72">
        <v>1</v>
      </c>
      <c r="M31" s="73">
        <f t="shared" si="1"/>
        <v>0</v>
      </c>
      <c r="N31" s="74"/>
      <c r="O31" s="66">
        <f t="shared" si="3"/>
        <v>0.1</v>
      </c>
      <c r="P31" s="67" t="str">
        <f t="shared" si="2"/>
        <v/>
      </c>
      <c r="Q31" s="68"/>
      <c r="R31" s="75"/>
    </row>
    <row r="32" spans="1:19" x14ac:dyDescent="0.35">
      <c r="A32" s="18"/>
      <c r="B32" s="76" t="s">
        <v>30</v>
      </c>
      <c r="C32" s="61"/>
      <c r="D32" s="60" t="s">
        <v>21</v>
      </c>
      <c r="E32" s="61"/>
      <c r="F32" s="51"/>
      <c r="G32" s="71">
        <v>-0.2</v>
      </c>
      <c r="H32" s="72">
        <v>1</v>
      </c>
      <c r="I32" s="73">
        <f t="shared" si="0"/>
        <v>-0.2</v>
      </c>
      <c r="J32" s="74"/>
      <c r="K32" s="71">
        <v>0</v>
      </c>
      <c r="L32" s="72">
        <v>1</v>
      </c>
      <c r="M32" s="73">
        <f t="shared" si="1"/>
        <v>0</v>
      </c>
      <c r="N32" s="74"/>
      <c r="O32" s="66">
        <f t="shared" si="3"/>
        <v>0.2</v>
      </c>
      <c r="P32" s="67" t="str">
        <f t="shared" si="2"/>
        <v/>
      </c>
      <c r="Q32" s="68"/>
      <c r="R32" s="75"/>
    </row>
    <row r="33" spans="1:18" x14ac:dyDescent="0.35">
      <c r="A33" s="18"/>
      <c r="B33" s="76" t="s">
        <v>31</v>
      </c>
      <c r="C33" s="61"/>
      <c r="D33" s="60" t="s">
        <v>21</v>
      </c>
      <c r="E33" s="61"/>
      <c r="F33" s="51"/>
      <c r="G33" s="71">
        <v>0</v>
      </c>
      <c r="H33" s="72">
        <v>1</v>
      </c>
      <c r="I33" s="73">
        <f t="shared" si="0"/>
        <v>0</v>
      </c>
      <c r="J33" s="74"/>
      <c r="K33" s="71">
        <v>-0.1</v>
      </c>
      <c r="L33" s="72">
        <v>1</v>
      </c>
      <c r="M33" s="73">
        <f t="shared" si="1"/>
        <v>-0.1</v>
      </c>
      <c r="N33" s="74"/>
      <c r="O33" s="66">
        <f t="shared" si="3"/>
        <v>-0.1</v>
      </c>
      <c r="P33" s="67" t="str">
        <f t="shared" si="2"/>
        <v/>
      </c>
      <c r="Q33" s="68"/>
      <c r="R33" s="75"/>
    </row>
    <row r="34" spans="1:18" x14ac:dyDescent="0.35">
      <c r="A34" s="18"/>
      <c r="B34" s="76" t="s">
        <v>32</v>
      </c>
      <c r="C34" s="61"/>
      <c r="D34" s="60" t="s">
        <v>21</v>
      </c>
      <c r="E34" s="61"/>
      <c r="F34" s="51"/>
      <c r="G34" s="71">
        <v>-0.26</v>
      </c>
      <c r="H34" s="72">
        <v>1</v>
      </c>
      <c r="I34" s="73">
        <f t="shared" si="0"/>
        <v>-0.26</v>
      </c>
      <c r="J34" s="74"/>
      <c r="K34" s="71">
        <v>-0.26</v>
      </c>
      <c r="L34" s="72">
        <v>1</v>
      </c>
      <c r="M34" s="73">
        <f t="shared" si="1"/>
        <v>-0.26</v>
      </c>
      <c r="N34" s="74"/>
      <c r="O34" s="66">
        <f t="shared" si="3"/>
        <v>0</v>
      </c>
      <c r="P34" s="67">
        <f t="shared" si="2"/>
        <v>0</v>
      </c>
      <c r="Q34" s="68"/>
      <c r="R34" s="75"/>
    </row>
    <row r="35" spans="1:18" ht="17.149999999999999" customHeight="1" x14ac:dyDescent="0.35">
      <c r="A35" s="18"/>
      <c r="B35" s="76" t="s">
        <v>33</v>
      </c>
      <c r="C35" s="59"/>
      <c r="D35" s="60" t="s">
        <v>34</v>
      </c>
      <c r="E35" s="61"/>
      <c r="F35" s="20"/>
      <c r="G35" s="77"/>
      <c r="H35" s="78">
        <v>750</v>
      </c>
      <c r="I35" s="64">
        <f t="shared" si="0"/>
        <v>0</v>
      </c>
      <c r="J35" s="65"/>
      <c r="K35" s="77"/>
      <c r="L35" s="78">
        <f>+$G$18</f>
        <v>750</v>
      </c>
      <c r="M35" s="64">
        <f t="shared" si="1"/>
        <v>0</v>
      </c>
      <c r="N35" s="65"/>
      <c r="O35" s="66">
        <f t="shared" si="3"/>
        <v>0</v>
      </c>
      <c r="P35" s="67" t="str">
        <f t="shared" si="2"/>
        <v/>
      </c>
      <c r="Q35" s="68"/>
      <c r="R35" s="69"/>
    </row>
    <row r="36" spans="1:18" x14ac:dyDescent="0.35">
      <c r="A36" s="18"/>
      <c r="B36" s="79" t="s">
        <v>101</v>
      </c>
      <c r="C36" s="59"/>
      <c r="D36" s="60" t="s">
        <v>34</v>
      </c>
      <c r="E36" s="61"/>
      <c r="F36" s="20"/>
      <c r="G36" s="77">
        <v>0</v>
      </c>
      <c r="H36" s="78">
        <v>750</v>
      </c>
      <c r="I36" s="64">
        <f t="shared" si="0"/>
        <v>0</v>
      </c>
      <c r="J36" s="65"/>
      <c r="K36" s="77">
        <v>9.8999999999999999E-4</v>
      </c>
      <c r="L36" s="78">
        <f>+$G$18</f>
        <v>750</v>
      </c>
      <c r="M36" s="64">
        <f>L36*K36</f>
        <v>0.74250000000000005</v>
      </c>
      <c r="N36" s="65"/>
      <c r="O36" s="66">
        <f t="shared" si="3"/>
        <v>0.74250000000000005</v>
      </c>
      <c r="P36" s="67" t="str">
        <f t="shared" si="2"/>
        <v/>
      </c>
      <c r="Q36" s="68"/>
      <c r="R36" s="69"/>
    </row>
    <row r="37" spans="1:18" s="93" customFormat="1" x14ac:dyDescent="0.35">
      <c r="A37" s="80"/>
      <c r="B37" s="81" t="s">
        <v>35</v>
      </c>
      <c r="C37" s="82"/>
      <c r="D37" s="83"/>
      <c r="E37" s="82"/>
      <c r="F37" s="84"/>
      <c r="G37" s="85"/>
      <c r="H37" s="86"/>
      <c r="I37" s="87">
        <f>SUM(I23:I36)</f>
        <v>36.649999999999991</v>
      </c>
      <c r="J37" s="88"/>
      <c r="K37" s="85"/>
      <c r="L37" s="86"/>
      <c r="M37" s="87">
        <f>SUM(M23:M36)</f>
        <v>38.442499999999988</v>
      </c>
      <c r="N37" s="88"/>
      <c r="O37" s="89">
        <f t="shared" si="3"/>
        <v>1.7924999999999969</v>
      </c>
      <c r="P37" s="90">
        <f t="shared" si="2"/>
        <v>4.8908594815825303E-2</v>
      </c>
      <c r="Q37" s="91"/>
      <c r="R37" s="92"/>
    </row>
    <row r="38" spans="1:18" ht="15.75" customHeight="1" x14ac:dyDescent="0.35">
      <c r="A38" s="18"/>
      <c r="B38" s="79" t="s">
        <v>36</v>
      </c>
      <c r="C38" s="59"/>
      <c r="D38" s="60" t="s">
        <v>34</v>
      </c>
      <c r="E38" s="61"/>
      <c r="F38" s="20"/>
      <c r="G38" s="94">
        <f>IF(ISBLANK($D16)=TRUE, 0, IF($D16="TOU", $O$11*G54+$O$12*G55+$O$13*G56, IF(AND($D16="non-TOU", H58&gt;0), G58,G57)))</f>
        <v>0.128</v>
      </c>
      <c r="H38" s="78">
        <f>$G$18*(1+G68)-$G$18</f>
        <v>22.125000000000114</v>
      </c>
      <c r="I38" s="73">
        <f>H38*G38</f>
        <v>2.8320000000000145</v>
      </c>
      <c r="J38" s="65"/>
      <c r="K38" s="94">
        <f>IF(ISBLANK($D16)=TRUE, 0, IF($D16="TOU", $O$11*K54+$O$12*K55+$O$13*K56, IF(AND($D16="non-TOU", L58&gt;0), K58,K57)))</f>
        <v>0.128</v>
      </c>
      <c r="L38" s="78">
        <f>$G$18*(1+K68)-$G$18</f>
        <v>22.125000000000114</v>
      </c>
      <c r="M38" s="73">
        <f>L38*K38</f>
        <v>2.8320000000000145</v>
      </c>
      <c r="N38" s="65"/>
      <c r="O38" s="66">
        <f>+M38-I38</f>
        <v>0</v>
      </c>
      <c r="P38" s="67">
        <f t="shared" si="2"/>
        <v>0</v>
      </c>
      <c r="Q38" s="68"/>
      <c r="R38" s="69"/>
    </row>
    <row r="39" spans="1:18" s="99" customFormat="1" x14ac:dyDescent="0.35">
      <c r="A39" s="95"/>
      <c r="B39" s="79" t="s">
        <v>37</v>
      </c>
      <c r="C39" s="61"/>
      <c r="D39" s="60" t="s">
        <v>34</v>
      </c>
      <c r="E39" s="61"/>
      <c r="F39" s="51"/>
      <c r="G39" s="96"/>
      <c r="H39" s="97"/>
      <c r="I39" s="98">
        <f>H39*G39</f>
        <v>0</v>
      </c>
      <c r="J39" s="74"/>
      <c r="K39" s="96">
        <v>2.7E-4</v>
      </c>
      <c r="L39" s="78">
        <f>+$G$18</f>
        <v>750</v>
      </c>
      <c r="M39" s="73">
        <f>L39*K39</f>
        <v>0.20250000000000001</v>
      </c>
      <c r="N39" s="74"/>
      <c r="O39" s="66">
        <f>+M39-I39</f>
        <v>0.20250000000000001</v>
      </c>
      <c r="P39" s="67" t="str">
        <f>IF(OR(I39=0,M39=0),"",(O39/I39))</f>
        <v/>
      </c>
      <c r="Q39" s="68"/>
      <c r="R39" s="75"/>
    </row>
    <row r="40" spans="1:18" s="99" customFormat="1" x14ac:dyDescent="0.35">
      <c r="A40" s="95"/>
      <c r="B40" s="79" t="s">
        <v>38</v>
      </c>
      <c r="C40" s="61"/>
      <c r="D40" s="60" t="s">
        <v>34</v>
      </c>
      <c r="E40" s="61"/>
      <c r="F40" s="51"/>
      <c r="G40" s="96">
        <v>3.3E-4</v>
      </c>
      <c r="H40" s="78">
        <f>+$G$18</f>
        <v>750</v>
      </c>
      <c r="I40" s="98">
        <f t="shared" ref="I40:I44" si="4">H40*G40</f>
        <v>0.2475</v>
      </c>
      <c r="J40" s="74"/>
      <c r="K40" s="96">
        <v>3.3E-4</v>
      </c>
      <c r="L40" s="78">
        <f>+$G$18</f>
        <v>750</v>
      </c>
      <c r="M40" s="73">
        <f t="shared" ref="M40:M44" si="5">L40*K40</f>
        <v>0.2475</v>
      </c>
      <c r="N40" s="74"/>
      <c r="O40" s="66">
        <f t="shared" ref="O40:O45" si="6">+M40-I40</f>
        <v>0</v>
      </c>
      <c r="P40" s="67">
        <f t="shared" ref="P40:P44" si="7">IF(OR(I40=0,M40=0),"",(O40/I40))</f>
        <v>0</v>
      </c>
      <c r="Q40" s="68"/>
      <c r="R40" s="75"/>
    </row>
    <row r="41" spans="1:18" s="99" customFormat="1" x14ac:dyDescent="0.35">
      <c r="A41" s="95"/>
      <c r="B41" s="79" t="s">
        <v>39</v>
      </c>
      <c r="C41" s="61"/>
      <c r="D41" s="60" t="s">
        <v>34</v>
      </c>
      <c r="E41" s="61"/>
      <c r="F41" s="51"/>
      <c r="G41" s="96"/>
      <c r="H41" s="97"/>
      <c r="I41" s="98">
        <f>H41*G41</f>
        <v>0</v>
      </c>
      <c r="J41" s="74"/>
      <c r="K41" s="96">
        <v>-9.0000000000000006E-5</v>
      </c>
      <c r="L41" s="78">
        <f>+$G$18</f>
        <v>750</v>
      </c>
      <c r="M41" s="73">
        <f>L41*K41</f>
        <v>-6.7500000000000004E-2</v>
      </c>
      <c r="N41" s="74"/>
      <c r="O41" s="66">
        <f>+M41-I41</f>
        <v>-6.7500000000000004E-2</v>
      </c>
      <c r="P41" s="67" t="str">
        <f>IF(OR(I41=0,M41=0),"",(O41/I41))</f>
        <v/>
      </c>
      <c r="Q41" s="68"/>
      <c r="R41" s="75"/>
    </row>
    <row r="42" spans="1:18" s="99" customFormat="1" x14ac:dyDescent="0.35">
      <c r="A42" s="95"/>
      <c r="B42" s="79" t="s">
        <v>40</v>
      </c>
      <c r="C42" s="61"/>
      <c r="D42" s="60" t="s">
        <v>34</v>
      </c>
      <c r="E42" s="61"/>
      <c r="F42" s="51"/>
      <c r="G42" s="96">
        <v>-2.0000000000000002E-5</v>
      </c>
      <c r="H42" s="78">
        <f>+$G$18</f>
        <v>750</v>
      </c>
      <c r="I42" s="98">
        <f t="shared" si="4"/>
        <v>-1.5000000000000001E-2</v>
      </c>
      <c r="J42" s="74"/>
      <c r="K42" s="96">
        <v>-2.0000000000000002E-5</v>
      </c>
      <c r="L42" s="78">
        <f>+$G$18</f>
        <v>750</v>
      </c>
      <c r="M42" s="73">
        <f t="shared" si="5"/>
        <v>-1.5000000000000001E-2</v>
      </c>
      <c r="N42" s="74"/>
      <c r="O42" s="66">
        <f t="shared" si="6"/>
        <v>0</v>
      </c>
      <c r="P42" s="67">
        <f t="shared" si="7"/>
        <v>0</v>
      </c>
      <c r="Q42" s="68"/>
      <c r="R42" s="75"/>
    </row>
    <row r="43" spans="1:18" s="99" customFormat="1" x14ac:dyDescent="0.35">
      <c r="A43" s="95"/>
      <c r="B43" s="79" t="s">
        <v>41</v>
      </c>
      <c r="C43" s="61"/>
      <c r="D43" s="60" t="s">
        <v>34</v>
      </c>
      <c r="E43" s="61"/>
      <c r="F43" s="51"/>
      <c r="G43" s="96"/>
      <c r="H43" s="97"/>
      <c r="I43" s="98">
        <f>H43*G43</f>
        <v>0</v>
      </c>
      <c r="J43" s="74"/>
      <c r="K43" s="96">
        <v>2.3900000000000002E-3</v>
      </c>
      <c r="L43" s="78"/>
      <c r="M43" s="73">
        <f t="shared" si="5"/>
        <v>0</v>
      </c>
      <c r="N43" s="74"/>
      <c r="O43" s="66">
        <f>+M43-I43</f>
        <v>0</v>
      </c>
      <c r="P43" s="67" t="str">
        <f>IF(OR(I43=0,M43=0),"",(O43/I43))</f>
        <v/>
      </c>
      <c r="Q43" s="68"/>
      <c r="R43" s="75"/>
    </row>
    <row r="44" spans="1:18" s="99" customFormat="1" x14ac:dyDescent="0.35">
      <c r="A44" s="95"/>
      <c r="B44" s="79" t="s">
        <v>42</v>
      </c>
      <c r="C44" s="61"/>
      <c r="D44" s="60" t="s">
        <v>34</v>
      </c>
      <c r="E44" s="61"/>
      <c r="F44" s="51"/>
      <c r="G44" s="96">
        <v>-1.5900000000000001E-3</v>
      </c>
      <c r="H44" s="97"/>
      <c r="I44" s="98">
        <f t="shared" si="4"/>
        <v>0</v>
      </c>
      <c r="J44" s="74"/>
      <c r="K44" s="96">
        <v>-1.5900000000000001E-3</v>
      </c>
      <c r="L44" s="78"/>
      <c r="M44" s="73">
        <f t="shared" si="5"/>
        <v>0</v>
      </c>
      <c r="N44" s="74"/>
      <c r="O44" s="66">
        <f t="shared" si="6"/>
        <v>0</v>
      </c>
      <c r="P44" s="67" t="str">
        <f t="shared" si="7"/>
        <v/>
      </c>
      <c r="Q44" s="68"/>
      <c r="R44" s="75"/>
    </row>
    <row r="45" spans="1:18" x14ac:dyDescent="0.35">
      <c r="A45" s="18"/>
      <c r="B45" s="79" t="s">
        <v>43</v>
      </c>
      <c r="C45" s="59"/>
      <c r="D45" s="60" t="s">
        <v>21</v>
      </c>
      <c r="E45" s="61"/>
      <c r="F45" s="20"/>
      <c r="G45" s="100">
        <v>0.56000000000000005</v>
      </c>
      <c r="H45" s="63">
        <v>1</v>
      </c>
      <c r="I45" s="64">
        <f>H45*G45</f>
        <v>0.56000000000000005</v>
      </c>
      <c r="J45" s="65"/>
      <c r="K45" s="94">
        <f>+$G$45</f>
        <v>0.56000000000000005</v>
      </c>
      <c r="L45" s="78">
        <v>1</v>
      </c>
      <c r="M45" s="73">
        <f>L45*K45</f>
        <v>0.56000000000000005</v>
      </c>
      <c r="N45" s="65"/>
      <c r="O45" s="66">
        <f t="shared" si="6"/>
        <v>0</v>
      </c>
      <c r="P45" s="67">
        <f t="shared" si="2"/>
        <v>0</v>
      </c>
      <c r="Q45" s="68"/>
      <c r="R45" s="69"/>
    </row>
    <row r="46" spans="1:18" s="93" customFormat="1" x14ac:dyDescent="0.35">
      <c r="A46" s="80"/>
      <c r="B46" s="101" t="s">
        <v>44</v>
      </c>
      <c r="C46" s="102"/>
      <c r="D46" s="103"/>
      <c r="E46" s="102"/>
      <c r="F46" s="84"/>
      <c r="G46" s="104"/>
      <c r="H46" s="105"/>
      <c r="I46" s="106">
        <f>SUM(I38:I45)+I37</f>
        <v>40.274500000000003</v>
      </c>
      <c r="J46" s="88"/>
      <c r="K46" s="104"/>
      <c r="L46" s="105"/>
      <c r="M46" s="106">
        <f>SUM(M38:M45)+M37</f>
        <v>42.202000000000005</v>
      </c>
      <c r="N46" s="88"/>
      <c r="O46" s="89">
        <f t="shared" ref="O46:O49" si="8">M46-I46</f>
        <v>1.927500000000002</v>
      </c>
      <c r="P46" s="90" t="str">
        <f>IF(OR(F46=0,M46=0),"",(O46/F46))</f>
        <v/>
      </c>
      <c r="Q46" s="91"/>
      <c r="R46" s="92"/>
    </row>
    <row r="47" spans="1:18" x14ac:dyDescent="0.35">
      <c r="A47" s="18"/>
      <c r="B47" s="20" t="s">
        <v>45</v>
      </c>
      <c r="C47" s="20"/>
      <c r="D47" s="60" t="s">
        <v>34</v>
      </c>
      <c r="E47" s="51"/>
      <c r="F47" s="20"/>
      <c r="G47" s="77">
        <v>9.0600000000000003E-3</v>
      </c>
      <c r="H47" s="107">
        <f>$G$18*(1+$G$68)</f>
        <v>772.12500000000011</v>
      </c>
      <c r="I47" s="64">
        <f>H47*G47</f>
        <v>6.9954525000000016</v>
      </c>
      <c r="J47" s="65"/>
      <c r="K47" s="77">
        <v>8.2100000000000003E-3</v>
      </c>
      <c r="L47" s="107">
        <f>$G$18*(1+K68)</f>
        <v>772.12500000000011</v>
      </c>
      <c r="M47" s="64">
        <f>L47*K47</f>
        <v>6.3391462500000015</v>
      </c>
      <c r="N47" s="65"/>
      <c r="O47" s="66">
        <f>+M47-I47</f>
        <v>-0.65630625000000009</v>
      </c>
      <c r="P47" s="67">
        <f t="shared" si="2"/>
        <v>-9.3818984547461362E-2</v>
      </c>
      <c r="Q47" s="68"/>
      <c r="R47" s="69"/>
    </row>
    <row r="48" spans="1:18" x14ac:dyDescent="0.35">
      <c r="A48" s="18"/>
      <c r="B48" s="20" t="s">
        <v>46</v>
      </c>
      <c r="C48" s="20"/>
      <c r="D48" s="60" t="s">
        <v>34</v>
      </c>
      <c r="E48" s="51"/>
      <c r="F48" s="20"/>
      <c r="G48" s="77">
        <v>7.3699999999999998E-3</v>
      </c>
      <c r="H48" s="107">
        <f>$G$18*(1+$G$68)</f>
        <v>772.12500000000011</v>
      </c>
      <c r="I48" s="64">
        <f>H48*G48</f>
        <v>5.6905612500000009</v>
      </c>
      <c r="J48" s="65"/>
      <c r="K48" s="77">
        <v>6.62E-3</v>
      </c>
      <c r="L48" s="108">
        <f>+L47</f>
        <v>772.12500000000011</v>
      </c>
      <c r="M48" s="64">
        <f>L48*K48</f>
        <v>5.1114675000000007</v>
      </c>
      <c r="N48" s="65"/>
      <c r="O48" s="66">
        <f>+M48-I48</f>
        <v>-0.57909375000000018</v>
      </c>
      <c r="P48" s="67">
        <f t="shared" si="2"/>
        <v>-0.10176390773405701</v>
      </c>
      <c r="Q48" s="68"/>
      <c r="R48" s="69"/>
    </row>
    <row r="49" spans="1:18" s="93" customFormat="1" x14ac:dyDescent="0.35">
      <c r="A49" s="80"/>
      <c r="B49" s="101" t="s">
        <v>47</v>
      </c>
      <c r="C49" s="82"/>
      <c r="D49" s="103"/>
      <c r="E49" s="82"/>
      <c r="F49" s="109"/>
      <c r="G49" s="110"/>
      <c r="H49" s="111"/>
      <c r="I49" s="106">
        <f>SUM(I46:I48)</f>
        <v>52.960513750000004</v>
      </c>
      <c r="J49" s="112"/>
      <c r="K49" s="110"/>
      <c r="L49" s="111"/>
      <c r="M49" s="106">
        <f>SUM(M46:M48)</f>
        <v>53.652613750000008</v>
      </c>
      <c r="N49" s="112"/>
      <c r="O49" s="89">
        <f t="shared" si="8"/>
        <v>0.69210000000000349</v>
      </c>
      <c r="P49" s="90">
        <f t="shared" si="2"/>
        <v>1.3068226703144538E-2</v>
      </c>
      <c r="Q49" s="91"/>
      <c r="R49" s="92"/>
    </row>
    <row r="50" spans="1:18" s="99" customFormat="1" x14ac:dyDescent="0.35">
      <c r="A50" s="95"/>
      <c r="B50" s="61" t="s">
        <v>48</v>
      </c>
      <c r="C50" s="61"/>
      <c r="D50" s="60" t="s">
        <v>34</v>
      </c>
      <c r="E50" s="61"/>
      <c r="F50" s="51"/>
      <c r="G50" s="113">
        <v>3.0000000000000001E-3</v>
      </c>
      <c r="H50" s="97">
        <f>$G$18*(1+$G$68)</f>
        <v>772.12500000000011</v>
      </c>
      <c r="I50" s="64">
        <f t="shared" ref="I50:I60" si="9">H50*G50</f>
        <v>2.3163750000000003</v>
      </c>
      <c r="J50" s="74"/>
      <c r="K50" s="113">
        <f>+$G$50</f>
        <v>3.0000000000000001E-3</v>
      </c>
      <c r="L50" s="97">
        <f>+L47</f>
        <v>772.12500000000011</v>
      </c>
      <c r="M50" s="98">
        <f t="shared" ref="M50:M60" si="10">L50*K50</f>
        <v>2.3163750000000003</v>
      </c>
      <c r="N50" s="74"/>
      <c r="O50" s="66">
        <f>+M50-I50</f>
        <v>0</v>
      </c>
      <c r="P50" s="67">
        <f t="shared" si="2"/>
        <v>0</v>
      </c>
      <c r="Q50" s="68"/>
      <c r="R50" s="75"/>
    </row>
    <row r="51" spans="1:18" s="99" customFormat="1" x14ac:dyDescent="0.35">
      <c r="A51" s="95"/>
      <c r="B51" s="61" t="s">
        <v>49</v>
      </c>
      <c r="C51" s="61"/>
      <c r="D51" s="60" t="s">
        <v>34</v>
      </c>
      <c r="E51" s="61"/>
      <c r="F51" s="51"/>
      <c r="G51" s="113">
        <v>5.0000000000000001E-4</v>
      </c>
      <c r="H51" s="97">
        <f>$G$18*(1+$G$68)</f>
        <v>772.12500000000011</v>
      </c>
      <c r="I51" s="64">
        <f t="shared" si="9"/>
        <v>0.38606250000000009</v>
      </c>
      <c r="J51" s="74"/>
      <c r="K51" s="113">
        <f>+$G$51</f>
        <v>5.0000000000000001E-4</v>
      </c>
      <c r="L51" s="97">
        <f>+L47</f>
        <v>772.12500000000011</v>
      </c>
      <c r="M51" s="98">
        <f t="shared" si="10"/>
        <v>0.38606250000000009</v>
      </c>
      <c r="N51" s="74"/>
      <c r="O51" s="66">
        <f t="shared" ref="O51:O60" si="11">+M51-I51</f>
        <v>0</v>
      </c>
      <c r="P51" s="67">
        <f t="shared" si="2"/>
        <v>0</v>
      </c>
      <c r="Q51" s="68"/>
      <c r="R51" s="75"/>
    </row>
    <row r="52" spans="1:18" s="99" customFormat="1" x14ac:dyDescent="0.35">
      <c r="A52" s="95"/>
      <c r="B52" s="61" t="s">
        <v>50</v>
      </c>
      <c r="C52" s="61"/>
      <c r="D52" s="60" t="s">
        <v>34</v>
      </c>
      <c r="E52" s="61"/>
      <c r="F52" s="51"/>
      <c r="G52" s="113">
        <v>4.0000000000000002E-4</v>
      </c>
      <c r="H52" s="97">
        <f>$G$18*(1+$G$68)</f>
        <v>772.12500000000011</v>
      </c>
      <c r="I52" s="64">
        <f t="shared" si="9"/>
        <v>0.30885000000000007</v>
      </c>
      <c r="J52" s="74"/>
      <c r="K52" s="113">
        <f>+$G$52</f>
        <v>4.0000000000000002E-4</v>
      </c>
      <c r="L52" s="97">
        <f>+L47</f>
        <v>772.12500000000011</v>
      </c>
      <c r="M52" s="98">
        <f t="shared" si="10"/>
        <v>0.30885000000000007</v>
      </c>
      <c r="N52" s="74"/>
      <c r="O52" s="66">
        <f t="shared" si="11"/>
        <v>0</v>
      </c>
      <c r="P52" s="67">
        <f t="shared" si="2"/>
        <v>0</v>
      </c>
      <c r="Q52" s="68"/>
      <c r="R52" s="75"/>
    </row>
    <row r="53" spans="1:18" s="99" customFormat="1" x14ac:dyDescent="0.35">
      <c r="A53" s="95"/>
      <c r="B53" s="61" t="s">
        <v>51</v>
      </c>
      <c r="C53" s="61"/>
      <c r="D53" s="60" t="s">
        <v>21</v>
      </c>
      <c r="E53" s="61"/>
      <c r="F53" s="51"/>
      <c r="G53" s="114">
        <v>0.25</v>
      </c>
      <c r="H53" s="63">
        <v>1</v>
      </c>
      <c r="I53" s="115">
        <f t="shared" si="9"/>
        <v>0.25</v>
      </c>
      <c r="J53" s="74"/>
      <c r="K53" s="114">
        <f>+$G$53</f>
        <v>0.25</v>
      </c>
      <c r="L53" s="63">
        <v>1</v>
      </c>
      <c r="M53" s="115">
        <f t="shared" si="10"/>
        <v>0.25</v>
      </c>
      <c r="N53" s="74"/>
      <c r="O53" s="66">
        <f t="shared" si="11"/>
        <v>0</v>
      </c>
      <c r="P53" s="67">
        <f t="shared" si="2"/>
        <v>0</v>
      </c>
      <c r="Q53" s="68"/>
      <c r="R53" s="75"/>
    </row>
    <row r="54" spans="1:18" s="99" customFormat="1" x14ac:dyDescent="0.35">
      <c r="A54" s="95"/>
      <c r="B54" s="61" t="s">
        <v>1</v>
      </c>
      <c r="C54" s="61"/>
      <c r="D54" s="60" t="s">
        <v>34</v>
      </c>
      <c r="E54" s="61"/>
      <c r="F54" s="51"/>
      <c r="G54" s="113">
        <v>0.128</v>
      </c>
      <c r="H54" s="97">
        <f>$O$11*$G$18</f>
        <v>480</v>
      </c>
      <c r="I54" s="64">
        <f t="shared" si="9"/>
        <v>61.44</v>
      </c>
      <c r="J54" s="74"/>
      <c r="K54" s="113">
        <f>+$G$54</f>
        <v>0.128</v>
      </c>
      <c r="L54" s="97">
        <f t="shared" ref="L54:L60" si="12">$H54</f>
        <v>480</v>
      </c>
      <c r="M54" s="98">
        <f t="shared" si="10"/>
        <v>61.44</v>
      </c>
      <c r="N54" s="74"/>
      <c r="O54" s="66">
        <f t="shared" si="11"/>
        <v>0</v>
      </c>
      <c r="P54" s="67">
        <f t="shared" si="2"/>
        <v>0</v>
      </c>
      <c r="Q54" s="68"/>
      <c r="R54" s="75"/>
    </row>
    <row r="55" spans="1:18" s="99" customFormat="1" x14ac:dyDescent="0.35">
      <c r="A55" s="95"/>
      <c r="B55" s="61" t="s">
        <v>2</v>
      </c>
      <c r="C55" s="61"/>
      <c r="D55" s="60" t="s">
        <v>34</v>
      </c>
      <c r="E55" s="61"/>
      <c r="F55" s="51"/>
      <c r="G55" s="113">
        <v>0.128</v>
      </c>
      <c r="H55" s="97">
        <f>$O$12*$G$18</f>
        <v>135</v>
      </c>
      <c r="I55" s="64">
        <f t="shared" si="9"/>
        <v>17.28</v>
      </c>
      <c r="J55" s="74"/>
      <c r="K55" s="113">
        <f>+$G$55</f>
        <v>0.128</v>
      </c>
      <c r="L55" s="97">
        <f t="shared" si="12"/>
        <v>135</v>
      </c>
      <c r="M55" s="98">
        <f t="shared" si="10"/>
        <v>17.28</v>
      </c>
      <c r="N55" s="74"/>
      <c r="O55" s="66">
        <f t="shared" si="11"/>
        <v>0</v>
      </c>
      <c r="P55" s="67">
        <f t="shared" si="2"/>
        <v>0</v>
      </c>
      <c r="Q55" s="68"/>
      <c r="R55" s="75"/>
    </row>
    <row r="56" spans="1:18" s="99" customFormat="1" x14ac:dyDescent="0.35">
      <c r="A56" s="95"/>
      <c r="B56" s="61" t="s">
        <v>3</v>
      </c>
      <c r="C56" s="61"/>
      <c r="D56" s="60" t="s">
        <v>34</v>
      </c>
      <c r="E56" s="61"/>
      <c r="F56" s="51"/>
      <c r="G56" s="113">
        <v>0.128</v>
      </c>
      <c r="H56" s="97">
        <f>$O$13*$G$18</f>
        <v>135</v>
      </c>
      <c r="I56" s="64">
        <f t="shared" si="9"/>
        <v>17.28</v>
      </c>
      <c r="J56" s="74"/>
      <c r="K56" s="113">
        <f>+$G$56</f>
        <v>0.128</v>
      </c>
      <c r="L56" s="97">
        <f t="shared" si="12"/>
        <v>135</v>
      </c>
      <c r="M56" s="98">
        <f t="shared" si="10"/>
        <v>17.28</v>
      </c>
      <c r="N56" s="74"/>
      <c r="O56" s="66">
        <f t="shared" si="11"/>
        <v>0</v>
      </c>
      <c r="P56" s="67">
        <f t="shared" si="2"/>
        <v>0</v>
      </c>
      <c r="Q56" s="68"/>
      <c r="R56" s="75"/>
    </row>
    <row r="57" spans="1:18" s="99" customFormat="1" x14ac:dyDescent="0.35">
      <c r="A57" s="95"/>
      <c r="B57" s="61" t="s">
        <v>52</v>
      </c>
      <c r="C57" s="61"/>
      <c r="D57" s="60" t="s">
        <v>34</v>
      </c>
      <c r="E57" s="61"/>
      <c r="F57" s="51"/>
      <c r="G57" s="113">
        <v>0.11899999999999999</v>
      </c>
      <c r="H57" s="97">
        <v>600</v>
      </c>
      <c r="I57" s="64">
        <f t="shared" si="9"/>
        <v>71.399999999999991</v>
      </c>
      <c r="J57" s="74"/>
      <c r="K57" s="113">
        <f>+$G$57</f>
        <v>0.11899999999999999</v>
      </c>
      <c r="L57" s="97">
        <f t="shared" si="12"/>
        <v>600</v>
      </c>
      <c r="M57" s="98">
        <f t="shared" si="10"/>
        <v>71.399999999999991</v>
      </c>
      <c r="N57" s="74"/>
      <c r="O57" s="66">
        <f t="shared" si="11"/>
        <v>0</v>
      </c>
      <c r="P57" s="67">
        <f t="shared" si="2"/>
        <v>0</v>
      </c>
      <c r="Q57" s="68"/>
      <c r="R57" s="75"/>
    </row>
    <row r="58" spans="1:18" s="99" customFormat="1" x14ac:dyDescent="0.35">
      <c r="A58" s="95"/>
      <c r="B58" s="61" t="s">
        <v>53</v>
      </c>
      <c r="C58" s="61"/>
      <c r="D58" s="60" t="s">
        <v>34</v>
      </c>
      <c r="E58" s="61"/>
      <c r="F58" s="51"/>
      <c r="G58" s="113">
        <v>0.13900000000000001</v>
      </c>
      <c r="H58" s="97">
        <v>150</v>
      </c>
      <c r="I58" s="64">
        <f>H58*G58</f>
        <v>20.85</v>
      </c>
      <c r="J58" s="74"/>
      <c r="K58" s="113">
        <f>+$G$58</f>
        <v>0.13900000000000001</v>
      </c>
      <c r="L58" s="97">
        <f t="shared" si="12"/>
        <v>150</v>
      </c>
      <c r="M58" s="98">
        <f t="shared" si="10"/>
        <v>20.85</v>
      </c>
      <c r="N58" s="74"/>
      <c r="O58" s="66">
        <f t="shared" si="11"/>
        <v>0</v>
      </c>
      <c r="P58" s="67">
        <f t="shared" si="2"/>
        <v>0</v>
      </c>
      <c r="Q58" s="68"/>
      <c r="R58" s="75"/>
    </row>
    <row r="59" spans="1:18" s="99" customFormat="1" x14ac:dyDescent="0.35">
      <c r="A59" s="95"/>
      <c r="B59" s="61" t="s">
        <v>54</v>
      </c>
      <c r="C59" s="61"/>
      <c r="D59" s="60" t="s">
        <v>34</v>
      </c>
      <c r="E59" s="61"/>
      <c r="F59" s="51"/>
      <c r="G59" s="113">
        <v>0.1368</v>
      </c>
      <c r="H59" s="97">
        <v>0</v>
      </c>
      <c r="I59" s="64">
        <f t="shared" si="9"/>
        <v>0</v>
      </c>
      <c r="J59" s="74"/>
      <c r="K59" s="113">
        <f>+$G$60</f>
        <v>0.1368</v>
      </c>
      <c r="L59" s="97">
        <f t="shared" si="12"/>
        <v>0</v>
      </c>
      <c r="M59" s="98">
        <f t="shared" si="10"/>
        <v>0</v>
      </c>
      <c r="N59" s="74"/>
      <c r="O59" s="66">
        <f t="shared" si="11"/>
        <v>0</v>
      </c>
      <c r="P59" s="67" t="str">
        <f t="shared" si="2"/>
        <v/>
      </c>
      <c r="Q59" s="68"/>
      <c r="R59" s="75"/>
    </row>
    <row r="60" spans="1:18" s="99" customFormat="1" ht="15" thickBot="1" x14ac:dyDescent="0.4">
      <c r="A60" s="95"/>
      <c r="B60" s="61" t="s">
        <v>55</v>
      </c>
      <c r="C60" s="61"/>
      <c r="D60" s="60" t="s">
        <v>34</v>
      </c>
      <c r="E60" s="61"/>
      <c r="F60" s="51"/>
      <c r="G60" s="113">
        <v>0.1368</v>
      </c>
      <c r="H60" s="97">
        <v>0</v>
      </c>
      <c r="I60" s="64">
        <f t="shared" si="9"/>
        <v>0</v>
      </c>
      <c r="J60" s="74"/>
      <c r="K60" s="113">
        <f>+$G$60</f>
        <v>0.1368</v>
      </c>
      <c r="L60" s="97">
        <f t="shared" si="12"/>
        <v>0</v>
      </c>
      <c r="M60" s="98">
        <f t="shared" si="10"/>
        <v>0</v>
      </c>
      <c r="N60" s="74"/>
      <c r="O60" s="66">
        <f t="shared" si="11"/>
        <v>0</v>
      </c>
      <c r="P60" s="67" t="str">
        <f t="shared" si="2"/>
        <v/>
      </c>
      <c r="Q60" s="68"/>
      <c r="R60" s="75"/>
    </row>
    <row r="61" spans="1:18" ht="15" thickBot="1" x14ac:dyDescent="0.4">
      <c r="A61" s="18"/>
      <c r="B61" s="116"/>
      <c r="C61" s="117"/>
      <c r="D61" s="118"/>
      <c r="E61" s="117"/>
      <c r="F61" s="119"/>
      <c r="G61" s="120"/>
      <c r="H61" s="121"/>
      <c r="I61" s="122"/>
      <c r="J61" s="123"/>
      <c r="K61" s="120"/>
      <c r="L61" s="121"/>
      <c r="M61" s="122"/>
      <c r="N61" s="123"/>
      <c r="O61" s="124"/>
      <c r="P61" s="125"/>
      <c r="Q61" s="68"/>
      <c r="R61" s="69"/>
    </row>
    <row r="62" spans="1:18" x14ac:dyDescent="0.35">
      <c r="A62" s="18"/>
      <c r="B62" s="126" t="s">
        <v>56</v>
      </c>
      <c r="C62" s="59"/>
      <c r="D62" s="19"/>
      <c r="E62" s="59"/>
      <c r="F62" s="127"/>
      <c r="G62" s="128"/>
      <c r="H62" s="128"/>
      <c r="I62" s="129">
        <f>SUM(I50:I56,I49)</f>
        <v>152.22180125</v>
      </c>
      <c r="J62" s="130"/>
      <c r="K62" s="128"/>
      <c r="L62" s="128"/>
      <c r="M62" s="129">
        <f>SUM(M50:M56,M49)</f>
        <v>152.91390125000001</v>
      </c>
      <c r="N62" s="130"/>
      <c r="O62" s="131">
        <f>M62-I62</f>
        <v>0.6921000000000106</v>
      </c>
      <c r="P62" s="132">
        <f>IF(OR(I62=0,M62=0),"",(O62/I62))</f>
        <v>4.5466549095904262E-3</v>
      </c>
      <c r="Q62" s="68"/>
      <c r="R62" s="69"/>
    </row>
    <row r="63" spans="1:18" x14ac:dyDescent="0.35">
      <c r="A63" s="18"/>
      <c r="B63" s="126" t="s">
        <v>57</v>
      </c>
      <c r="C63" s="59"/>
      <c r="D63" s="19"/>
      <c r="E63" s="59"/>
      <c r="F63" s="127"/>
      <c r="G63" s="133">
        <v>-0.318</v>
      </c>
      <c r="H63" s="134"/>
      <c r="I63" s="135">
        <f>+I62*G63</f>
        <v>-48.406532797499999</v>
      </c>
      <c r="J63" s="130"/>
      <c r="K63" s="133">
        <f>$G$63</f>
        <v>-0.318</v>
      </c>
      <c r="L63" s="134"/>
      <c r="M63" s="135">
        <f>+M62*K63</f>
        <v>-48.626620597500001</v>
      </c>
      <c r="N63" s="130"/>
      <c r="O63" s="66">
        <f>M63-I63</f>
        <v>-0.22008780000000172</v>
      </c>
      <c r="P63" s="67">
        <f>IF(OR(I63=0,M63=0),"",(O63/I63))</f>
        <v>4.5466549095903924E-3</v>
      </c>
      <c r="Q63" s="68"/>
      <c r="R63" s="69"/>
    </row>
    <row r="64" spans="1:18" x14ac:dyDescent="0.35">
      <c r="A64" s="18"/>
      <c r="B64" s="136" t="s">
        <v>58</v>
      </c>
      <c r="C64" s="59"/>
      <c r="D64" s="19"/>
      <c r="E64" s="59"/>
      <c r="F64" s="137"/>
      <c r="G64" s="138">
        <v>0.13</v>
      </c>
      <c r="H64" s="72"/>
      <c r="I64" s="135">
        <f>I62*G64</f>
        <v>19.788834162499999</v>
      </c>
      <c r="J64" s="139"/>
      <c r="K64" s="138">
        <v>0.13</v>
      </c>
      <c r="L64" s="72"/>
      <c r="M64" s="135">
        <f>M62*K64</f>
        <v>19.878807162500003</v>
      </c>
      <c r="N64" s="139"/>
      <c r="O64" s="66">
        <f>M64-I64</f>
        <v>8.9973000000004077E-2</v>
      </c>
      <c r="P64" s="67">
        <f>IF(OR(I64=0,M64=0),"",(O64/I64))</f>
        <v>4.5466549095905633E-3</v>
      </c>
      <c r="Q64" s="68"/>
      <c r="R64" s="69"/>
    </row>
    <row r="65" spans="1:18" s="149" customFormat="1" ht="15" thickBot="1" x14ac:dyDescent="0.4">
      <c r="A65" s="140"/>
      <c r="B65" s="499" t="s">
        <v>59</v>
      </c>
      <c r="C65" s="499"/>
      <c r="D65" s="499"/>
      <c r="E65" s="141"/>
      <c r="F65" s="142"/>
      <c r="G65" s="143"/>
      <c r="H65" s="143"/>
      <c r="I65" s="144">
        <f>SUM(I62:I64)</f>
        <v>123.60410261499999</v>
      </c>
      <c r="J65" s="145"/>
      <c r="K65" s="143"/>
      <c r="L65" s="143"/>
      <c r="M65" s="144">
        <f>SUM(M62:M64)</f>
        <v>124.16608781500003</v>
      </c>
      <c r="N65" s="145"/>
      <c r="O65" s="146">
        <f>M65-I65</f>
        <v>0.56198520000003782</v>
      </c>
      <c r="P65" s="147">
        <f>IF(OR(I65=0,M65=0),"",(O65/I65))</f>
        <v>4.546654909590663E-3</v>
      </c>
      <c r="Q65" s="148"/>
    </row>
    <row r="66" spans="1:18" ht="15" thickBot="1" x14ac:dyDescent="0.4">
      <c r="A66" s="150"/>
      <c r="B66" s="151" t="s">
        <v>60</v>
      </c>
      <c r="C66" s="152"/>
      <c r="D66" s="153"/>
      <c r="E66" s="152"/>
      <c r="F66" s="154"/>
      <c r="G66" s="155"/>
      <c r="H66" s="156"/>
      <c r="I66" s="157"/>
      <c r="J66" s="154"/>
      <c r="K66" s="155"/>
      <c r="L66" s="156"/>
      <c r="M66" s="157"/>
      <c r="N66" s="154"/>
      <c r="O66" s="158"/>
      <c r="P66" s="159"/>
      <c r="Q66" s="35"/>
    </row>
    <row r="67" spans="1:18" x14ac:dyDescent="0.35">
      <c r="A67" s="18"/>
      <c r="B67" s="18"/>
      <c r="C67" s="18"/>
      <c r="D67" s="19"/>
      <c r="E67" s="18"/>
      <c r="F67" s="18"/>
      <c r="G67" s="20"/>
      <c r="H67" s="20"/>
      <c r="I67" s="49"/>
      <c r="J67" s="20"/>
      <c r="K67" s="20"/>
      <c r="L67" s="20"/>
      <c r="M67" s="49"/>
      <c r="N67" s="20"/>
      <c r="O67" s="20"/>
      <c r="P67" s="20"/>
      <c r="Q67" s="35"/>
    </row>
    <row r="68" spans="1:18" x14ac:dyDescent="0.35">
      <c r="A68" s="18"/>
      <c r="B68" s="45" t="s">
        <v>61</v>
      </c>
      <c r="C68" s="18"/>
      <c r="D68" s="19"/>
      <c r="E68" s="18"/>
      <c r="F68" s="18"/>
      <c r="G68" s="160">
        <v>2.9499999999999998E-2</v>
      </c>
      <c r="H68" s="20"/>
      <c r="I68" s="20"/>
      <c r="J68" s="20"/>
      <c r="K68" s="161">
        <v>2.9499999999999998E-2</v>
      </c>
      <c r="L68" s="20"/>
      <c r="M68" s="20"/>
      <c r="N68" s="20"/>
      <c r="O68" s="162"/>
      <c r="P68" s="20"/>
      <c r="Q68" s="35"/>
    </row>
    <row r="69" spans="1:18" x14ac:dyDescent="0.35">
      <c r="A69" s="18"/>
      <c r="B69" s="18"/>
      <c r="C69" s="18"/>
      <c r="D69" s="19"/>
      <c r="E69" s="18"/>
      <c r="F69" s="18"/>
      <c r="G69" s="20"/>
      <c r="H69" s="20"/>
      <c r="I69" s="20"/>
      <c r="J69" s="20"/>
      <c r="K69" s="35"/>
      <c r="L69" s="35"/>
      <c r="M69" s="35"/>
      <c r="N69" s="35"/>
      <c r="O69" s="35"/>
      <c r="P69" s="35"/>
      <c r="Q69" s="35"/>
    </row>
    <row r="70" spans="1:18" ht="18" x14ac:dyDescent="0.4">
      <c r="A70" s="18"/>
      <c r="B70" s="488"/>
      <c r="C70" s="488"/>
      <c r="D70" s="488"/>
      <c r="E70" s="488"/>
      <c r="F70" s="488"/>
      <c r="G70" s="488"/>
      <c r="H70" s="488"/>
      <c r="I70" s="488"/>
      <c r="J70" s="488"/>
    </row>
    <row r="71" spans="1:18" ht="18" x14ac:dyDescent="0.4">
      <c r="A71" s="18"/>
      <c r="B71" s="488" t="s">
        <v>0</v>
      </c>
      <c r="C71" s="488"/>
      <c r="D71" s="488"/>
      <c r="E71" s="488"/>
      <c r="F71" s="488"/>
      <c r="G71" s="488"/>
      <c r="H71" s="488"/>
      <c r="I71" s="488"/>
      <c r="J71" s="488"/>
    </row>
    <row r="72" spans="1:18" x14ac:dyDescent="0.35">
      <c r="A72" s="18"/>
      <c r="B72" s="18"/>
      <c r="C72" s="18"/>
      <c r="D72" s="19"/>
      <c r="E72" s="18"/>
      <c r="F72" s="18"/>
      <c r="G72" s="20"/>
      <c r="H72" s="20"/>
    </row>
    <row r="73" spans="1:18" x14ac:dyDescent="0.35">
      <c r="A73" s="18"/>
      <c r="B73" s="18"/>
      <c r="C73" s="18"/>
      <c r="D73" s="19"/>
      <c r="E73" s="18"/>
      <c r="F73" s="18"/>
      <c r="G73" s="20"/>
      <c r="H73" s="20"/>
      <c r="M73" s="21"/>
      <c r="N73" s="7">
        <v>2</v>
      </c>
    </row>
    <row r="74" spans="1:18" ht="15.5" x14ac:dyDescent="0.35">
      <c r="A74" s="18"/>
      <c r="B74" s="27" t="s">
        <v>4</v>
      </c>
      <c r="C74" s="18"/>
      <c r="D74" s="489" t="s">
        <v>5</v>
      </c>
      <c r="E74" s="489"/>
      <c r="F74" s="489"/>
      <c r="G74" s="489"/>
      <c r="H74" s="489"/>
      <c r="I74" s="489"/>
      <c r="J74" s="489"/>
    </row>
    <row r="75" spans="1:18" ht="15.5" x14ac:dyDescent="0.35">
      <c r="A75" s="18"/>
      <c r="B75" s="29"/>
      <c r="C75" s="18"/>
      <c r="D75" s="30"/>
      <c r="E75" s="31"/>
      <c r="F75" s="32"/>
      <c r="G75" s="33"/>
      <c r="H75" s="33"/>
      <c r="I75" s="33"/>
      <c r="J75" s="33"/>
      <c r="K75" s="36"/>
      <c r="L75" s="36"/>
      <c r="M75" s="33"/>
      <c r="N75" s="36"/>
      <c r="O75" s="36"/>
      <c r="P75" s="36"/>
      <c r="Q75" s="36"/>
      <c r="R75" s="37"/>
    </row>
    <row r="76" spans="1:18" ht="15.5" x14ac:dyDescent="0.35">
      <c r="A76" s="18"/>
      <c r="B76" s="27" t="s">
        <v>6</v>
      </c>
      <c r="C76" s="18"/>
      <c r="D76" s="38" t="s">
        <v>7</v>
      </c>
      <c r="E76" s="31"/>
      <c r="F76" s="32"/>
      <c r="G76" s="36"/>
      <c r="H76" s="33"/>
      <c r="I76" s="39"/>
      <c r="J76" s="33"/>
      <c r="K76" s="163"/>
      <c r="L76" s="36"/>
      <c r="M76" s="39"/>
      <c r="N76" s="36"/>
      <c r="O76" s="40"/>
      <c r="P76" s="41"/>
      <c r="Q76" s="36"/>
      <c r="R76" s="37"/>
    </row>
    <row r="77" spans="1:18" ht="15.5" x14ac:dyDescent="0.35">
      <c r="A77" s="18"/>
      <c r="B77" s="29"/>
      <c r="C77" s="18"/>
      <c r="D77" s="30"/>
      <c r="E77" s="31"/>
      <c r="F77" s="31"/>
      <c r="G77" s="30"/>
      <c r="H77" s="30"/>
      <c r="I77" s="30"/>
      <c r="J77" s="30"/>
    </row>
    <row r="78" spans="1:18" x14ac:dyDescent="0.35">
      <c r="A78" s="18"/>
      <c r="B78" s="43"/>
      <c r="C78" s="18"/>
      <c r="D78" s="44" t="s">
        <v>8</v>
      </c>
      <c r="E78" s="45"/>
      <c r="F78" s="18"/>
      <c r="G78" s="46">
        <v>650</v>
      </c>
      <c r="H78" s="47" t="s">
        <v>9</v>
      </c>
      <c r="I78" s="20"/>
      <c r="J78" s="20"/>
    </row>
    <row r="79" spans="1:18" x14ac:dyDescent="0.35">
      <c r="A79" s="18"/>
      <c r="B79" s="43"/>
      <c r="C79" s="18"/>
      <c r="D79" s="19"/>
      <c r="E79" s="18"/>
      <c r="F79" s="18"/>
      <c r="G79" s="20"/>
      <c r="H79" s="20"/>
      <c r="I79" s="49"/>
      <c r="J79" s="20"/>
    </row>
    <row r="80" spans="1:18" x14ac:dyDescent="0.35">
      <c r="A80" s="18"/>
      <c r="B80" s="43"/>
      <c r="C80" s="18"/>
      <c r="D80" s="44"/>
      <c r="E80" s="50"/>
      <c r="F80" s="18"/>
      <c r="G80" s="490" t="s">
        <v>10</v>
      </c>
      <c r="H80" s="491"/>
      <c r="I80" s="492"/>
      <c r="J80" s="20"/>
      <c r="K80" s="490" t="s">
        <v>11</v>
      </c>
      <c r="L80" s="491"/>
      <c r="M80" s="492"/>
      <c r="N80" s="20"/>
      <c r="O80" s="490" t="s">
        <v>12</v>
      </c>
      <c r="P80" s="492"/>
      <c r="Q80" s="35"/>
    </row>
    <row r="81" spans="1:18" ht="15" customHeight="1" x14ac:dyDescent="0.35">
      <c r="A81" s="18"/>
      <c r="B81" s="43"/>
      <c r="C81" s="18"/>
      <c r="D81" s="493" t="s">
        <v>13</v>
      </c>
      <c r="E81" s="52"/>
      <c r="F81" s="18"/>
      <c r="G81" s="53" t="s">
        <v>14</v>
      </c>
      <c r="H81" s="54" t="s">
        <v>15</v>
      </c>
      <c r="I81" s="55" t="s">
        <v>16</v>
      </c>
      <c r="J81" s="20"/>
      <c r="K81" s="53" t="s">
        <v>14</v>
      </c>
      <c r="L81" s="54" t="s">
        <v>15</v>
      </c>
      <c r="M81" s="55" t="s">
        <v>16</v>
      </c>
      <c r="N81" s="20"/>
      <c r="O81" s="495" t="s">
        <v>17</v>
      </c>
      <c r="P81" s="497" t="s">
        <v>18</v>
      </c>
      <c r="Q81" s="35"/>
    </row>
    <row r="82" spans="1:18" x14ac:dyDescent="0.35">
      <c r="A82" s="18"/>
      <c r="B82" s="164"/>
      <c r="C82" s="18"/>
      <c r="D82" s="494"/>
      <c r="E82" s="52"/>
      <c r="F82" s="18"/>
      <c r="G82" s="56" t="s">
        <v>19</v>
      </c>
      <c r="H82" s="57"/>
      <c r="I82" s="57" t="s">
        <v>19</v>
      </c>
      <c r="J82" s="20"/>
      <c r="K82" s="56" t="s">
        <v>19</v>
      </c>
      <c r="L82" s="57"/>
      <c r="M82" s="57" t="s">
        <v>19</v>
      </c>
      <c r="N82" s="20"/>
      <c r="O82" s="496"/>
      <c r="P82" s="498"/>
      <c r="Q82" s="35"/>
    </row>
    <row r="83" spans="1:18" x14ac:dyDescent="0.35">
      <c r="A83" s="18"/>
      <c r="B83" s="219" t="s">
        <v>20</v>
      </c>
      <c r="C83" s="59"/>
      <c r="D83" s="60" t="s">
        <v>21</v>
      </c>
      <c r="E83" s="61"/>
      <c r="F83" s="20"/>
      <c r="G83" s="62">
        <v>38.340000000000003</v>
      </c>
      <c r="H83" s="63">
        <v>1</v>
      </c>
      <c r="I83" s="64">
        <f t="shared" ref="I83:I96" si="13">H83*G83</f>
        <v>38.340000000000003</v>
      </c>
      <c r="J83" s="65"/>
      <c r="K83" s="62">
        <v>40.08</v>
      </c>
      <c r="L83" s="63">
        <v>1</v>
      </c>
      <c r="M83" s="64">
        <f t="shared" ref="M83:M96" si="14">L83*K83</f>
        <v>40.08</v>
      </c>
      <c r="N83" s="65"/>
      <c r="O83" s="66">
        <f t="shared" ref="O83:O120" si="15">M83-I83</f>
        <v>1.7399999999999949</v>
      </c>
      <c r="P83" s="67">
        <f t="shared" ref="P83:P120" si="16">IF(OR(I83=0,M83=0),"",(O83/I83))</f>
        <v>4.5383411580594543E-2</v>
      </c>
      <c r="Q83" s="68"/>
      <c r="R83" s="69"/>
    </row>
    <row r="84" spans="1:18" x14ac:dyDescent="0.35">
      <c r="A84" s="18"/>
      <c r="B84" s="76" t="s">
        <v>22</v>
      </c>
      <c r="C84" s="61"/>
      <c r="D84" s="60" t="s">
        <v>21</v>
      </c>
      <c r="E84" s="61"/>
      <c r="F84" s="51"/>
      <c r="G84" s="71">
        <v>0.45</v>
      </c>
      <c r="H84" s="72">
        <v>1</v>
      </c>
      <c r="I84" s="64">
        <f t="shared" si="13"/>
        <v>0.45</v>
      </c>
      <c r="J84" s="74"/>
      <c r="K84" s="71">
        <v>0</v>
      </c>
      <c r="L84" s="72">
        <v>1</v>
      </c>
      <c r="M84" s="73">
        <f t="shared" si="14"/>
        <v>0</v>
      </c>
      <c r="N84" s="74"/>
      <c r="O84" s="66">
        <f t="shared" si="15"/>
        <v>-0.45</v>
      </c>
      <c r="P84" s="67" t="str">
        <f t="shared" si="16"/>
        <v/>
      </c>
      <c r="Q84" s="68"/>
      <c r="R84" s="75"/>
    </row>
    <row r="85" spans="1:18" x14ac:dyDescent="0.35">
      <c r="A85" s="18"/>
      <c r="B85" s="76" t="s">
        <v>23</v>
      </c>
      <c r="C85" s="61"/>
      <c r="D85" s="60" t="s">
        <v>21</v>
      </c>
      <c r="E85" s="61"/>
      <c r="F85" s="51"/>
      <c r="G85" s="71">
        <v>0.41</v>
      </c>
      <c r="H85" s="72">
        <v>1</v>
      </c>
      <c r="I85" s="64">
        <f t="shared" si="13"/>
        <v>0.41</v>
      </c>
      <c r="J85" s="74"/>
      <c r="K85" s="71">
        <v>0</v>
      </c>
      <c r="L85" s="72">
        <v>1</v>
      </c>
      <c r="M85" s="73">
        <f t="shared" si="14"/>
        <v>0</v>
      </c>
      <c r="N85" s="74"/>
      <c r="O85" s="66">
        <f t="shared" si="15"/>
        <v>-0.41</v>
      </c>
      <c r="P85" s="67" t="str">
        <f t="shared" si="16"/>
        <v/>
      </c>
      <c r="Q85" s="68"/>
      <c r="R85" s="75"/>
    </row>
    <row r="86" spans="1:18" x14ac:dyDescent="0.35">
      <c r="A86" s="18"/>
      <c r="B86" s="76" t="s">
        <v>24</v>
      </c>
      <c r="C86" s="61"/>
      <c r="D86" s="60" t="s">
        <v>21</v>
      </c>
      <c r="E86" s="61"/>
      <c r="F86" s="51"/>
      <c r="G86" s="71">
        <v>0.48</v>
      </c>
      <c r="H86" s="72">
        <v>1</v>
      </c>
      <c r="I86" s="64">
        <f t="shared" si="13"/>
        <v>0.48</v>
      </c>
      <c r="J86" s="74"/>
      <c r="K86" s="71">
        <v>0.48</v>
      </c>
      <c r="L86" s="72">
        <v>1</v>
      </c>
      <c r="M86" s="73">
        <f t="shared" si="14"/>
        <v>0.48</v>
      </c>
      <c r="N86" s="74"/>
      <c r="O86" s="66">
        <f t="shared" si="15"/>
        <v>0</v>
      </c>
      <c r="P86" s="67">
        <f t="shared" si="16"/>
        <v>0</v>
      </c>
      <c r="Q86" s="68"/>
      <c r="R86" s="75"/>
    </row>
    <row r="87" spans="1:18" x14ac:dyDescent="0.35">
      <c r="A87" s="18"/>
      <c r="B87" s="76" t="s">
        <v>25</v>
      </c>
      <c r="C87" s="61"/>
      <c r="D87" s="60" t="s">
        <v>21</v>
      </c>
      <c r="E87" s="61"/>
      <c r="F87" s="51"/>
      <c r="G87" s="71">
        <v>0</v>
      </c>
      <c r="H87" s="72">
        <v>1</v>
      </c>
      <c r="I87" s="64">
        <f t="shared" si="13"/>
        <v>0</v>
      </c>
      <c r="J87" s="74"/>
      <c r="K87" s="71">
        <v>-0.02</v>
      </c>
      <c r="L87" s="72">
        <v>1</v>
      </c>
      <c r="M87" s="73">
        <f t="shared" si="14"/>
        <v>-0.02</v>
      </c>
      <c r="N87" s="74"/>
      <c r="O87" s="66">
        <f t="shared" si="15"/>
        <v>-0.02</v>
      </c>
      <c r="P87" s="67" t="str">
        <f t="shared" si="16"/>
        <v/>
      </c>
      <c r="Q87" s="68"/>
      <c r="R87" s="75"/>
    </row>
    <row r="88" spans="1:18" x14ac:dyDescent="0.35">
      <c r="A88" s="18"/>
      <c r="B88" s="76" t="s">
        <v>26</v>
      </c>
      <c r="C88" s="61"/>
      <c r="D88" s="60" t="s">
        <v>21</v>
      </c>
      <c r="E88" s="61"/>
      <c r="F88" s="51"/>
      <c r="G88" s="71">
        <v>-2.13</v>
      </c>
      <c r="H88" s="63">
        <v>1</v>
      </c>
      <c r="I88" s="64">
        <f t="shared" si="13"/>
        <v>-2.13</v>
      </c>
      <c r="J88" s="74"/>
      <c r="K88" s="71">
        <v>-2.13</v>
      </c>
      <c r="L88" s="63">
        <v>1</v>
      </c>
      <c r="M88" s="73">
        <f t="shared" si="14"/>
        <v>-2.13</v>
      </c>
      <c r="N88" s="74"/>
      <c r="O88" s="66">
        <f t="shared" si="15"/>
        <v>0</v>
      </c>
      <c r="P88" s="67">
        <f t="shared" si="16"/>
        <v>0</v>
      </c>
      <c r="Q88" s="68"/>
      <c r="R88" s="75"/>
    </row>
    <row r="89" spans="1:18" x14ac:dyDescent="0.35">
      <c r="A89" s="18"/>
      <c r="B89" s="76" t="s">
        <v>27</v>
      </c>
      <c r="C89" s="61"/>
      <c r="D89" s="60" t="s">
        <v>21</v>
      </c>
      <c r="E89" s="61"/>
      <c r="F89" s="51"/>
      <c r="G89" s="71">
        <v>-0.34</v>
      </c>
      <c r="H89" s="63">
        <v>1</v>
      </c>
      <c r="I89" s="64">
        <f t="shared" si="13"/>
        <v>-0.34</v>
      </c>
      <c r="J89" s="74"/>
      <c r="K89" s="71">
        <v>-0.34</v>
      </c>
      <c r="L89" s="63">
        <v>1</v>
      </c>
      <c r="M89" s="73">
        <f t="shared" si="14"/>
        <v>-0.34</v>
      </c>
      <c r="N89" s="74"/>
      <c r="O89" s="66">
        <f t="shared" si="15"/>
        <v>0</v>
      </c>
      <c r="P89" s="67">
        <f t="shared" si="16"/>
        <v>0</v>
      </c>
      <c r="Q89" s="68"/>
      <c r="R89" s="75"/>
    </row>
    <row r="90" spans="1:18" x14ac:dyDescent="0.35">
      <c r="A90" s="18"/>
      <c r="B90" s="76" t="s">
        <v>28</v>
      </c>
      <c r="C90" s="61"/>
      <c r="D90" s="60" t="s">
        <v>21</v>
      </c>
      <c r="E90" s="61"/>
      <c r="F90" s="51"/>
      <c r="G90" s="71">
        <v>0</v>
      </c>
      <c r="H90" s="63">
        <v>1</v>
      </c>
      <c r="I90" s="64">
        <f t="shared" si="13"/>
        <v>0</v>
      </c>
      <c r="J90" s="74"/>
      <c r="K90" s="71">
        <v>-0.01</v>
      </c>
      <c r="L90" s="63">
        <v>1</v>
      </c>
      <c r="M90" s="73">
        <f t="shared" si="14"/>
        <v>-0.01</v>
      </c>
      <c r="N90" s="74"/>
      <c r="O90" s="66">
        <f t="shared" si="15"/>
        <v>-0.01</v>
      </c>
      <c r="P90" s="67" t="str">
        <f t="shared" si="16"/>
        <v/>
      </c>
      <c r="Q90" s="68"/>
      <c r="R90" s="75"/>
    </row>
    <row r="91" spans="1:18" x14ac:dyDescent="0.35">
      <c r="A91" s="18"/>
      <c r="B91" s="76" t="s">
        <v>29</v>
      </c>
      <c r="C91" s="61"/>
      <c r="D91" s="60" t="s">
        <v>21</v>
      </c>
      <c r="E91" s="61"/>
      <c r="F91" s="51"/>
      <c r="G91" s="71">
        <v>-0.1</v>
      </c>
      <c r="H91" s="72">
        <v>1</v>
      </c>
      <c r="I91" s="64">
        <f t="shared" si="13"/>
        <v>-0.1</v>
      </c>
      <c r="J91" s="74"/>
      <c r="K91" s="71">
        <v>0</v>
      </c>
      <c r="L91" s="72">
        <v>1</v>
      </c>
      <c r="M91" s="73">
        <f t="shared" si="14"/>
        <v>0</v>
      </c>
      <c r="N91" s="74"/>
      <c r="O91" s="66">
        <f t="shared" si="15"/>
        <v>0.1</v>
      </c>
      <c r="P91" s="67" t="str">
        <f t="shared" si="16"/>
        <v/>
      </c>
      <c r="Q91" s="68"/>
      <c r="R91" s="75"/>
    </row>
    <row r="92" spans="1:18" x14ac:dyDescent="0.35">
      <c r="A92" s="18"/>
      <c r="B92" s="76" t="s">
        <v>30</v>
      </c>
      <c r="C92" s="61"/>
      <c r="D92" s="60" t="s">
        <v>21</v>
      </c>
      <c r="E92" s="61"/>
      <c r="F92" s="51"/>
      <c r="G92" s="71">
        <v>-0.2</v>
      </c>
      <c r="H92" s="72">
        <v>1</v>
      </c>
      <c r="I92" s="64">
        <f t="shared" si="13"/>
        <v>-0.2</v>
      </c>
      <c r="J92" s="74"/>
      <c r="K92" s="71">
        <v>0</v>
      </c>
      <c r="L92" s="72">
        <v>1</v>
      </c>
      <c r="M92" s="73">
        <f t="shared" si="14"/>
        <v>0</v>
      </c>
      <c r="N92" s="74"/>
      <c r="O92" s="66">
        <f t="shared" si="15"/>
        <v>0.2</v>
      </c>
      <c r="P92" s="67" t="str">
        <f t="shared" si="16"/>
        <v/>
      </c>
      <c r="Q92" s="68"/>
      <c r="R92" s="75"/>
    </row>
    <row r="93" spans="1:18" x14ac:dyDescent="0.35">
      <c r="A93" s="18"/>
      <c r="B93" s="76" t="s">
        <v>31</v>
      </c>
      <c r="C93" s="61"/>
      <c r="D93" s="60" t="s">
        <v>21</v>
      </c>
      <c r="E93" s="61"/>
      <c r="F93" s="51"/>
      <c r="G93" s="71">
        <v>0</v>
      </c>
      <c r="H93" s="72">
        <v>1</v>
      </c>
      <c r="I93" s="64">
        <f t="shared" si="13"/>
        <v>0</v>
      </c>
      <c r="J93" s="74"/>
      <c r="K93" s="71">
        <v>-0.1</v>
      </c>
      <c r="L93" s="72">
        <v>1</v>
      </c>
      <c r="M93" s="73">
        <f t="shared" si="14"/>
        <v>-0.1</v>
      </c>
      <c r="N93" s="74"/>
      <c r="O93" s="66">
        <f t="shared" si="15"/>
        <v>-0.1</v>
      </c>
      <c r="P93" s="67" t="str">
        <f t="shared" si="16"/>
        <v/>
      </c>
      <c r="Q93" s="68"/>
      <c r="R93" s="75"/>
    </row>
    <row r="94" spans="1:18" x14ac:dyDescent="0.35">
      <c r="A94" s="18"/>
      <c r="B94" s="76" t="s">
        <v>32</v>
      </c>
      <c r="C94" s="61"/>
      <c r="D94" s="60" t="s">
        <v>21</v>
      </c>
      <c r="E94" s="61"/>
      <c r="F94" s="51"/>
      <c r="G94" s="71">
        <v>-0.26</v>
      </c>
      <c r="H94" s="72">
        <v>1</v>
      </c>
      <c r="I94" s="73">
        <f t="shared" si="13"/>
        <v>-0.26</v>
      </c>
      <c r="J94" s="74"/>
      <c r="K94" s="71">
        <v>-0.26</v>
      </c>
      <c r="L94" s="72">
        <v>1</v>
      </c>
      <c r="M94" s="73">
        <f t="shared" si="14"/>
        <v>-0.26</v>
      </c>
      <c r="N94" s="74"/>
      <c r="O94" s="66">
        <f t="shared" si="15"/>
        <v>0</v>
      </c>
      <c r="P94" s="67">
        <f t="shared" si="16"/>
        <v>0</v>
      </c>
      <c r="Q94" s="68"/>
      <c r="R94" s="75"/>
    </row>
    <row r="95" spans="1:18" x14ac:dyDescent="0.35">
      <c r="A95" s="18"/>
      <c r="B95" s="76" t="s">
        <v>33</v>
      </c>
      <c r="C95" s="59"/>
      <c r="D95" s="60" t="s">
        <v>34</v>
      </c>
      <c r="E95" s="61"/>
      <c r="F95" s="20"/>
      <c r="G95" s="77"/>
      <c r="H95" s="78">
        <f>+$G$78</f>
        <v>650</v>
      </c>
      <c r="I95" s="64">
        <f t="shared" si="13"/>
        <v>0</v>
      </c>
      <c r="J95" s="65"/>
      <c r="K95" s="77"/>
      <c r="L95" s="78">
        <f>+$G$78</f>
        <v>650</v>
      </c>
      <c r="M95" s="64">
        <f t="shared" si="14"/>
        <v>0</v>
      </c>
      <c r="N95" s="65"/>
      <c r="O95" s="66">
        <f t="shared" si="15"/>
        <v>0</v>
      </c>
      <c r="P95" s="67" t="str">
        <f t="shared" si="16"/>
        <v/>
      </c>
      <c r="Q95" s="68"/>
      <c r="R95" s="69"/>
    </row>
    <row r="96" spans="1:18" x14ac:dyDescent="0.35">
      <c r="A96" s="18"/>
      <c r="B96" s="76" t="str">
        <f>B36</f>
        <v>Rate Rider for Disposition of Lost Revenue Adjustment Mechanism (LRAMVA) - effective until Dec. 31, 2021</v>
      </c>
      <c r="C96" s="59"/>
      <c r="D96" s="60" t="s">
        <v>34</v>
      </c>
      <c r="E96" s="61"/>
      <c r="F96" s="20"/>
      <c r="G96" s="77"/>
      <c r="H96" s="78">
        <f>+$G$78</f>
        <v>650</v>
      </c>
      <c r="I96" s="64">
        <f t="shared" si="13"/>
        <v>0</v>
      </c>
      <c r="J96" s="65"/>
      <c r="K96" s="77">
        <v>9.8999999999999999E-4</v>
      </c>
      <c r="L96" s="78">
        <f>+$G$78</f>
        <v>650</v>
      </c>
      <c r="M96" s="64">
        <f t="shared" si="14"/>
        <v>0.64349999999999996</v>
      </c>
      <c r="N96" s="65"/>
      <c r="O96" s="66">
        <f t="shared" si="15"/>
        <v>0.64349999999999996</v>
      </c>
      <c r="P96" s="67" t="str">
        <f t="shared" si="16"/>
        <v/>
      </c>
      <c r="Q96" s="68"/>
      <c r="R96" s="69"/>
    </row>
    <row r="97" spans="1:18" s="93" customFormat="1" x14ac:dyDescent="0.35">
      <c r="A97" s="80"/>
      <c r="B97" s="165" t="s">
        <v>35</v>
      </c>
      <c r="C97" s="82"/>
      <c r="D97" s="83"/>
      <c r="E97" s="82"/>
      <c r="F97" s="84"/>
      <c r="G97" s="85"/>
      <c r="H97" s="86"/>
      <c r="I97" s="87">
        <f>SUM(I83:I96)</f>
        <v>36.649999999999991</v>
      </c>
      <c r="J97" s="88"/>
      <c r="K97" s="85"/>
      <c r="L97" s="86"/>
      <c r="M97" s="87">
        <f>SUM(M83:M96)</f>
        <v>38.343499999999992</v>
      </c>
      <c r="N97" s="88"/>
      <c r="O97" s="89">
        <f t="shared" si="15"/>
        <v>1.6935000000000002</v>
      </c>
      <c r="P97" s="90">
        <f t="shared" si="16"/>
        <v>4.6207366984993198E-2</v>
      </c>
      <c r="Q97" s="91"/>
      <c r="R97" s="92"/>
    </row>
    <row r="98" spans="1:18" x14ac:dyDescent="0.35">
      <c r="A98" s="18"/>
      <c r="B98" s="76" t="s">
        <v>36</v>
      </c>
      <c r="C98" s="59"/>
      <c r="D98" s="60" t="s">
        <v>34</v>
      </c>
      <c r="E98" s="61"/>
      <c r="F98" s="20"/>
      <c r="G98" s="94">
        <f>IF(ISBLANK($D76)=TRUE, 0, IF($D76="TOU", $O$11*G114+$O$12*G115+$O$13*G116, IF(AND($D76="non-TOU", H118&gt;0), G118,G117)))</f>
        <v>0.128</v>
      </c>
      <c r="H98" s="78">
        <f>$G$78*(1+G128)-$G$78</f>
        <v>19.175000000000068</v>
      </c>
      <c r="I98" s="64">
        <f>H98*G98</f>
        <v>2.4544000000000086</v>
      </c>
      <c r="J98" s="65"/>
      <c r="K98" s="94">
        <f>IF(ISBLANK($D76)=TRUE, 0, IF($D76="TOU", $O$11*K114+$O$12*K115+$O$13*K116, IF(AND($D76="non-TOU", L118&gt;0), K118,K117)))</f>
        <v>0.128</v>
      </c>
      <c r="L98" s="166">
        <f>$G$78*(1+K128)-$G$78</f>
        <v>19.175000000000068</v>
      </c>
      <c r="M98" s="73">
        <f>L98*K98</f>
        <v>2.4544000000000086</v>
      </c>
      <c r="N98" s="65"/>
      <c r="O98" s="66">
        <f t="shared" si="15"/>
        <v>0</v>
      </c>
      <c r="P98" s="67">
        <f t="shared" si="16"/>
        <v>0</v>
      </c>
      <c r="Q98" s="68"/>
      <c r="R98" s="69"/>
    </row>
    <row r="99" spans="1:18" s="99" customFormat="1" x14ac:dyDescent="0.35">
      <c r="A99" s="95"/>
      <c r="B99" s="76" t="str">
        <f t="shared" ref="B99:B104" si="17">B39</f>
        <v>Rate Rider for Disposition of Deferral/Variance Accounts (2021) - effective until Dec 31, 2021</v>
      </c>
      <c r="C99" s="61"/>
      <c r="D99" s="60" t="s">
        <v>34</v>
      </c>
      <c r="E99" s="61"/>
      <c r="F99" s="51"/>
      <c r="G99" s="96"/>
      <c r="H99" s="97"/>
      <c r="I99" s="98">
        <f>H99*G99</f>
        <v>0</v>
      </c>
      <c r="J99" s="74"/>
      <c r="K99" s="96">
        <v>2.7E-4</v>
      </c>
      <c r="L99" s="97">
        <f>$G$78</f>
        <v>650</v>
      </c>
      <c r="M99" s="98">
        <f>L99*K99</f>
        <v>0.17549999999999999</v>
      </c>
      <c r="N99" s="74"/>
      <c r="O99" s="66">
        <f>M99-I99</f>
        <v>0.17549999999999999</v>
      </c>
      <c r="P99" s="67" t="str">
        <f>IF(OR(I99=0,M99=0),"",(O99/I99))</f>
        <v/>
      </c>
      <c r="Q99" s="68"/>
      <c r="R99" s="75"/>
    </row>
    <row r="100" spans="1:18" s="99" customFormat="1" x14ac:dyDescent="0.35">
      <c r="A100" s="95"/>
      <c r="B100" s="76" t="str">
        <f t="shared" si="17"/>
        <v>Rate Rider for Disposition of Deferral/Variance Accounts (2020) - effective until Dec 31, 2021</v>
      </c>
      <c r="C100" s="61"/>
      <c r="D100" s="60" t="s">
        <v>34</v>
      </c>
      <c r="E100" s="61"/>
      <c r="F100" s="51"/>
      <c r="G100" s="96">
        <v>3.3E-4</v>
      </c>
      <c r="H100" s="97">
        <f>$G$78</f>
        <v>650</v>
      </c>
      <c r="I100" s="98">
        <f t="shared" ref="I100:I104" si="18">H100*G100</f>
        <v>0.2145</v>
      </c>
      <c r="J100" s="74"/>
      <c r="K100" s="96">
        <v>3.3E-4</v>
      </c>
      <c r="L100" s="97">
        <f>$G$78</f>
        <v>650</v>
      </c>
      <c r="M100" s="98">
        <f t="shared" ref="M100:M104" si="19">L100*K100</f>
        <v>0.2145</v>
      </c>
      <c r="N100" s="74"/>
      <c r="O100" s="66">
        <f t="shared" ref="O100:O104" si="20">M100-I100</f>
        <v>0</v>
      </c>
      <c r="P100" s="67">
        <f t="shared" ref="P100:P104" si="21">IF(OR(I100=0,M100=0),"",(O100/I100))</f>
        <v>0</v>
      </c>
      <c r="Q100" s="68"/>
      <c r="R100" s="75"/>
    </row>
    <row r="101" spans="1:18" s="99" customFormat="1" x14ac:dyDescent="0.35">
      <c r="A101" s="95"/>
      <c r="B101" s="76" t="str">
        <f t="shared" si="17"/>
        <v>Rate Rider for Disposition of Capacity Based Recovery Account (2021) - Applicable only for Class B Customers - effective until Dec 31, 2021</v>
      </c>
      <c r="C101" s="61"/>
      <c r="D101" s="60" t="s">
        <v>34</v>
      </c>
      <c r="E101" s="61"/>
      <c r="F101" s="51"/>
      <c r="G101" s="96"/>
      <c r="H101" s="97"/>
      <c r="I101" s="98">
        <f>H101*G101</f>
        <v>0</v>
      </c>
      <c r="J101" s="74"/>
      <c r="K101" s="96">
        <v>-9.0000000000000006E-5</v>
      </c>
      <c r="L101" s="97">
        <f>$G$78</f>
        <v>650</v>
      </c>
      <c r="M101" s="98">
        <f>L101*K101</f>
        <v>-5.8500000000000003E-2</v>
      </c>
      <c r="N101" s="74"/>
      <c r="O101" s="66">
        <f>M101-I101</f>
        <v>-5.8500000000000003E-2</v>
      </c>
      <c r="P101" s="67" t="str">
        <f>IF(OR(I101=0,M101=0),"",(O101/I101))</f>
        <v/>
      </c>
      <c r="Q101" s="68"/>
      <c r="R101" s="75"/>
    </row>
    <row r="102" spans="1:18" s="99" customFormat="1" x14ac:dyDescent="0.35">
      <c r="A102" s="95"/>
      <c r="B102" s="76" t="str">
        <f t="shared" si="17"/>
        <v>Rate Rider for Disposition of Capacity Based Recovery Account (2020) - Applicable only for Class B Customers - effective until Dec 31, 2021</v>
      </c>
      <c r="C102" s="61"/>
      <c r="D102" s="60" t="s">
        <v>34</v>
      </c>
      <c r="E102" s="61"/>
      <c r="F102" s="51"/>
      <c r="G102" s="96">
        <v>-2.0000000000000002E-5</v>
      </c>
      <c r="H102" s="97">
        <f>$G$78</f>
        <v>650</v>
      </c>
      <c r="I102" s="98">
        <f t="shared" si="18"/>
        <v>-1.3000000000000001E-2</v>
      </c>
      <c r="J102" s="74"/>
      <c r="K102" s="96">
        <v>-2.0000000000000002E-5</v>
      </c>
      <c r="L102" s="97">
        <f>$G$78</f>
        <v>650</v>
      </c>
      <c r="M102" s="98">
        <f t="shared" si="19"/>
        <v>-1.3000000000000001E-2</v>
      </c>
      <c r="N102" s="74"/>
      <c r="O102" s="66">
        <f t="shared" si="20"/>
        <v>0</v>
      </c>
      <c r="P102" s="67">
        <f t="shared" si="21"/>
        <v>0</v>
      </c>
      <c r="Q102" s="68"/>
      <c r="R102" s="75"/>
    </row>
    <row r="103" spans="1:18" s="99" customFormat="1" x14ac:dyDescent="0.35">
      <c r="A103" s="95"/>
      <c r="B103" s="76" t="str">
        <f t="shared" si="17"/>
        <v>Rate Rider for Disposition of Global Adjustment Account (2021) - Applicable only for Non-RPP Customers - effective until Dec 31, 2021</v>
      </c>
      <c r="C103" s="61"/>
      <c r="D103" s="60" t="s">
        <v>34</v>
      </c>
      <c r="E103" s="61"/>
      <c r="F103" s="51"/>
      <c r="G103" s="96"/>
      <c r="H103" s="97"/>
      <c r="I103" s="98">
        <f>H103*G103</f>
        <v>0</v>
      </c>
      <c r="J103" s="74"/>
      <c r="K103" s="96">
        <v>2.3900000000000002E-3</v>
      </c>
      <c r="L103" s="97"/>
      <c r="M103" s="98">
        <f t="shared" si="19"/>
        <v>0</v>
      </c>
      <c r="N103" s="74"/>
      <c r="O103" s="66">
        <f>M103-I103</f>
        <v>0</v>
      </c>
      <c r="P103" s="67" t="str">
        <f>IF(OR(I103=0,M103=0),"",(O103/I103))</f>
        <v/>
      </c>
      <c r="Q103" s="68"/>
      <c r="R103" s="75"/>
    </row>
    <row r="104" spans="1:18" s="99" customFormat="1" x14ac:dyDescent="0.35">
      <c r="A104" s="95"/>
      <c r="B104" s="76" t="str">
        <f t="shared" si="17"/>
        <v>Rate Rider for Disposition of Global Adjustment Account (2020) - Applicable only for Non-RPP Customers - effective until Dec 31, 2021</v>
      </c>
      <c r="C104" s="61"/>
      <c r="D104" s="60" t="s">
        <v>34</v>
      </c>
      <c r="E104" s="61"/>
      <c r="F104" s="51"/>
      <c r="G104" s="96">
        <v>-1.5900000000000001E-3</v>
      </c>
      <c r="H104" s="97"/>
      <c r="I104" s="98">
        <f t="shared" si="18"/>
        <v>0</v>
      </c>
      <c r="J104" s="74"/>
      <c r="K104" s="96">
        <v>-1.5900000000000001E-3</v>
      </c>
      <c r="L104" s="97"/>
      <c r="M104" s="98">
        <f t="shared" si="19"/>
        <v>0</v>
      </c>
      <c r="N104" s="74"/>
      <c r="O104" s="66">
        <f t="shared" si="20"/>
        <v>0</v>
      </c>
      <c r="P104" s="67" t="str">
        <f t="shared" si="21"/>
        <v/>
      </c>
      <c r="Q104" s="68"/>
      <c r="R104" s="75"/>
    </row>
    <row r="105" spans="1:18" x14ac:dyDescent="0.35">
      <c r="A105" s="18"/>
      <c r="B105" s="76" t="s">
        <v>43</v>
      </c>
      <c r="C105" s="59"/>
      <c r="D105" s="60" t="s">
        <v>21</v>
      </c>
      <c r="E105" s="61"/>
      <c r="F105" s="20"/>
      <c r="G105" s="100">
        <f>+$G$45</f>
        <v>0.56000000000000005</v>
      </c>
      <c r="H105" s="63">
        <v>1</v>
      </c>
      <c r="I105" s="64">
        <f>H105*G105</f>
        <v>0.56000000000000005</v>
      </c>
      <c r="J105" s="65"/>
      <c r="K105" s="100">
        <f>+$G$105</f>
        <v>0.56000000000000005</v>
      </c>
      <c r="L105" s="63">
        <v>1</v>
      </c>
      <c r="M105" s="73">
        <f>L105*K105</f>
        <v>0.56000000000000005</v>
      </c>
      <c r="N105" s="65"/>
      <c r="O105" s="66">
        <f t="shared" si="15"/>
        <v>0</v>
      </c>
      <c r="P105" s="67">
        <f t="shared" si="16"/>
        <v>0</v>
      </c>
      <c r="Q105" s="68"/>
      <c r="R105" s="69"/>
    </row>
    <row r="106" spans="1:18" s="93" customFormat="1" x14ac:dyDescent="0.35">
      <c r="A106" s="80"/>
      <c r="B106" s="101" t="s">
        <v>44</v>
      </c>
      <c r="C106" s="102"/>
      <c r="D106" s="103"/>
      <c r="E106" s="102"/>
      <c r="F106" s="84"/>
      <c r="G106" s="104"/>
      <c r="H106" s="105"/>
      <c r="I106" s="106">
        <f>SUM(I98:I105)+I97</f>
        <v>39.865900000000003</v>
      </c>
      <c r="J106" s="88"/>
      <c r="K106" s="104"/>
      <c r="L106" s="105"/>
      <c r="M106" s="106">
        <f>SUM(M98:M105)+M97</f>
        <v>41.676400000000001</v>
      </c>
      <c r="N106" s="88"/>
      <c r="O106" s="89">
        <f t="shared" si="15"/>
        <v>1.8104999999999976</v>
      </c>
      <c r="P106" s="90">
        <f t="shared" si="16"/>
        <v>4.5414752959295972E-2</v>
      </c>
      <c r="Q106" s="91"/>
      <c r="R106" s="92"/>
    </row>
    <row r="107" spans="1:18" x14ac:dyDescent="0.35">
      <c r="A107" s="18"/>
      <c r="B107" s="167" t="s">
        <v>45</v>
      </c>
      <c r="C107" s="20"/>
      <c r="D107" s="60" t="s">
        <v>34</v>
      </c>
      <c r="E107" s="51"/>
      <c r="F107" s="20"/>
      <c r="G107" s="77">
        <v>9.0600000000000003E-3</v>
      </c>
      <c r="H107" s="107">
        <f>$G$78*(1+G128)</f>
        <v>669.17500000000007</v>
      </c>
      <c r="I107" s="64">
        <f>H107*G107</f>
        <v>6.0627255000000009</v>
      </c>
      <c r="J107" s="65"/>
      <c r="K107" s="77">
        <v>8.2100000000000003E-3</v>
      </c>
      <c r="L107" s="107">
        <f>$G$78*(1+K128)</f>
        <v>669.17500000000007</v>
      </c>
      <c r="M107" s="64">
        <f>L107*K107</f>
        <v>5.4939267500000009</v>
      </c>
      <c r="N107" s="65"/>
      <c r="O107" s="66">
        <f t="shared" si="15"/>
        <v>-0.56879875000000002</v>
      </c>
      <c r="P107" s="67">
        <f t="shared" si="16"/>
        <v>-9.3818984547461362E-2</v>
      </c>
      <c r="Q107" s="68"/>
      <c r="R107" s="69"/>
    </row>
    <row r="108" spans="1:18" x14ac:dyDescent="0.35">
      <c r="A108" s="18"/>
      <c r="B108" s="167" t="s">
        <v>46</v>
      </c>
      <c r="C108" s="20"/>
      <c r="D108" s="60" t="s">
        <v>34</v>
      </c>
      <c r="E108" s="51"/>
      <c r="F108" s="20"/>
      <c r="G108" s="77">
        <v>7.3699999999999998E-3</v>
      </c>
      <c r="H108" s="107">
        <f>+H107</f>
        <v>669.17500000000007</v>
      </c>
      <c r="I108" s="64">
        <f>H108*G108</f>
        <v>4.9318197500000007</v>
      </c>
      <c r="J108" s="65"/>
      <c r="K108" s="77">
        <v>6.62E-3</v>
      </c>
      <c r="L108" s="108">
        <f>+L107</f>
        <v>669.17500000000007</v>
      </c>
      <c r="M108" s="64">
        <f>L108*K108</f>
        <v>4.4299385000000004</v>
      </c>
      <c r="N108" s="65"/>
      <c r="O108" s="66">
        <f t="shared" si="15"/>
        <v>-0.50188125000000028</v>
      </c>
      <c r="P108" s="67">
        <f t="shared" si="16"/>
        <v>-0.10176390773405702</v>
      </c>
      <c r="Q108" s="68"/>
      <c r="R108" s="69"/>
    </row>
    <row r="109" spans="1:18" s="93" customFormat="1" x14ac:dyDescent="0.35">
      <c r="A109" s="80"/>
      <c r="B109" s="101" t="s">
        <v>47</v>
      </c>
      <c r="C109" s="82"/>
      <c r="D109" s="103"/>
      <c r="E109" s="82"/>
      <c r="F109" s="109"/>
      <c r="G109" s="110"/>
      <c r="H109" s="111"/>
      <c r="I109" s="106">
        <f>SUM(I106:I108)</f>
        <v>50.860445250000005</v>
      </c>
      <c r="J109" s="112"/>
      <c r="K109" s="110"/>
      <c r="L109" s="111"/>
      <c r="M109" s="106">
        <f>SUM(M106:M108)</f>
        <v>51.60026525</v>
      </c>
      <c r="N109" s="112"/>
      <c r="O109" s="89">
        <f t="shared" si="15"/>
        <v>0.73981999999999459</v>
      </c>
      <c r="P109" s="90">
        <f t="shared" si="16"/>
        <v>1.45460779268344E-2</v>
      </c>
      <c r="Q109" s="91"/>
      <c r="R109" s="92"/>
    </row>
    <row r="110" spans="1:18" s="99" customFormat="1" x14ac:dyDescent="0.35">
      <c r="A110" s="95"/>
      <c r="B110" s="61" t="s">
        <v>48</v>
      </c>
      <c r="C110" s="61"/>
      <c r="D110" s="60" t="s">
        <v>34</v>
      </c>
      <c r="E110" s="61"/>
      <c r="F110" s="51"/>
      <c r="G110" s="113">
        <f>+RESIDENTIAL!$G$50</f>
        <v>3.0000000000000001E-3</v>
      </c>
      <c r="H110" s="97">
        <f>+H107</f>
        <v>669.17500000000007</v>
      </c>
      <c r="I110" s="64">
        <f t="shared" ref="I110:I120" si="22">H110*G110</f>
        <v>2.0075250000000002</v>
      </c>
      <c r="J110" s="74"/>
      <c r="K110" s="113">
        <f>+$G$50</f>
        <v>3.0000000000000001E-3</v>
      </c>
      <c r="L110" s="97">
        <f>+L107</f>
        <v>669.17500000000007</v>
      </c>
      <c r="M110" s="98">
        <f t="shared" ref="M110:M120" si="23">L110*K110</f>
        <v>2.0075250000000002</v>
      </c>
      <c r="N110" s="74"/>
      <c r="O110" s="66">
        <f t="shared" si="15"/>
        <v>0</v>
      </c>
      <c r="P110" s="67">
        <f t="shared" si="16"/>
        <v>0</v>
      </c>
      <c r="Q110" s="68"/>
      <c r="R110" s="75"/>
    </row>
    <row r="111" spans="1:18" s="99" customFormat="1" x14ac:dyDescent="0.35">
      <c r="A111" s="95"/>
      <c r="B111" s="61" t="s">
        <v>49</v>
      </c>
      <c r="C111" s="61"/>
      <c r="D111" s="60" t="s">
        <v>34</v>
      </c>
      <c r="E111" s="61"/>
      <c r="F111" s="51"/>
      <c r="G111" s="113">
        <f>+RESIDENTIAL!$G$51</f>
        <v>5.0000000000000001E-4</v>
      </c>
      <c r="H111" s="97">
        <f>+H107</f>
        <v>669.17500000000007</v>
      </c>
      <c r="I111" s="64">
        <f t="shared" si="22"/>
        <v>0.33458750000000004</v>
      </c>
      <c r="J111" s="74"/>
      <c r="K111" s="113">
        <f>+$G$51</f>
        <v>5.0000000000000001E-4</v>
      </c>
      <c r="L111" s="97">
        <f>+L107</f>
        <v>669.17500000000007</v>
      </c>
      <c r="M111" s="98">
        <f t="shared" si="23"/>
        <v>0.33458750000000004</v>
      </c>
      <c r="N111" s="74"/>
      <c r="O111" s="66">
        <f t="shared" si="15"/>
        <v>0</v>
      </c>
      <c r="P111" s="67">
        <f t="shared" si="16"/>
        <v>0</v>
      </c>
      <c r="Q111" s="68"/>
      <c r="R111" s="75"/>
    </row>
    <row r="112" spans="1:18" s="99" customFormat="1" x14ac:dyDescent="0.35">
      <c r="A112" s="95"/>
      <c r="B112" s="61" t="s">
        <v>50</v>
      </c>
      <c r="C112" s="61"/>
      <c r="D112" s="60" t="s">
        <v>34</v>
      </c>
      <c r="E112" s="61"/>
      <c r="F112" s="51"/>
      <c r="G112" s="113">
        <f>+RESIDENTIAL!$G$52</f>
        <v>4.0000000000000002E-4</v>
      </c>
      <c r="H112" s="97">
        <f>+H107</f>
        <v>669.17500000000007</v>
      </c>
      <c r="I112" s="64">
        <f t="shared" si="22"/>
        <v>0.26767000000000002</v>
      </c>
      <c r="J112" s="74"/>
      <c r="K112" s="113">
        <f>+$G$52</f>
        <v>4.0000000000000002E-4</v>
      </c>
      <c r="L112" s="97">
        <f>+L107</f>
        <v>669.17500000000007</v>
      </c>
      <c r="M112" s="98">
        <f t="shared" si="23"/>
        <v>0.26767000000000002</v>
      </c>
      <c r="N112" s="74"/>
      <c r="O112" s="66">
        <f t="shared" si="15"/>
        <v>0</v>
      </c>
      <c r="P112" s="67">
        <f t="shared" si="16"/>
        <v>0</v>
      </c>
      <c r="Q112" s="68"/>
      <c r="R112" s="75"/>
    </row>
    <row r="113" spans="1:18" s="99" customFormat="1" x14ac:dyDescent="0.35">
      <c r="A113" s="95"/>
      <c r="B113" s="61" t="s">
        <v>51</v>
      </c>
      <c r="C113" s="61"/>
      <c r="D113" s="60" t="s">
        <v>21</v>
      </c>
      <c r="E113" s="61"/>
      <c r="F113" s="51"/>
      <c r="G113" s="114">
        <f>+RESIDENTIAL!$G$53</f>
        <v>0.25</v>
      </c>
      <c r="H113" s="63">
        <v>1</v>
      </c>
      <c r="I113" s="115">
        <f t="shared" si="22"/>
        <v>0.25</v>
      </c>
      <c r="J113" s="74"/>
      <c r="K113" s="114">
        <f>+$G$53</f>
        <v>0.25</v>
      </c>
      <c r="L113" s="63">
        <v>1</v>
      </c>
      <c r="M113" s="115">
        <f t="shared" si="23"/>
        <v>0.25</v>
      </c>
      <c r="N113" s="74"/>
      <c r="O113" s="66">
        <f t="shared" si="15"/>
        <v>0</v>
      </c>
      <c r="P113" s="67">
        <f t="shared" si="16"/>
        <v>0</v>
      </c>
      <c r="Q113" s="68"/>
      <c r="R113" s="75"/>
    </row>
    <row r="114" spans="1:18" s="99" customFormat="1" x14ac:dyDescent="0.35">
      <c r="A114" s="95"/>
      <c r="B114" s="61" t="s">
        <v>1</v>
      </c>
      <c r="C114" s="61"/>
      <c r="D114" s="60" t="s">
        <v>34</v>
      </c>
      <c r="E114" s="61"/>
      <c r="F114" s="51"/>
      <c r="G114" s="113">
        <f>+RESIDENTIAL!$G$54</f>
        <v>0.128</v>
      </c>
      <c r="H114" s="97">
        <f>$O$11*$G78</f>
        <v>416</v>
      </c>
      <c r="I114" s="64">
        <f t="shared" si="22"/>
        <v>53.248000000000005</v>
      </c>
      <c r="J114" s="74"/>
      <c r="K114" s="113">
        <f>+$G$54</f>
        <v>0.128</v>
      </c>
      <c r="L114" s="97">
        <f t="shared" ref="L114:L120" si="24">$H114</f>
        <v>416</v>
      </c>
      <c r="M114" s="98">
        <f t="shared" si="23"/>
        <v>53.248000000000005</v>
      </c>
      <c r="N114" s="74"/>
      <c r="O114" s="66">
        <f t="shared" si="15"/>
        <v>0</v>
      </c>
      <c r="P114" s="67">
        <f t="shared" si="16"/>
        <v>0</v>
      </c>
      <c r="Q114" s="68"/>
      <c r="R114" s="75"/>
    </row>
    <row r="115" spans="1:18" s="99" customFormat="1" x14ac:dyDescent="0.35">
      <c r="A115" s="95"/>
      <c r="B115" s="61" t="s">
        <v>2</v>
      </c>
      <c r="C115" s="61"/>
      <c r="D115" s="60" t="s">
        <v>34</v>
      </c>
      <c r="E115" s="61"/>
      <c r="F115" s="51"/>
      <c r="G115" s="113">
        <f>+RESIDENTIAL!$G$55</f>
        <v>0.128</v>
      </c>
      <c r="H115" s="97">
        <f>$O$12*$G78</f>
        <v>117</v>
      </c>
      <c r="I115" s="64">
        <f t="shared" si="22"/>
        <v>14.976000000000001</v>
      </c>
      <c r="J115" s="74"/>
      <c r="K115" s="113">
        <f>+$G$55</f>
        <v>0.128</v>
      </c>
      <c r="L115" s="97">
        <f t="shared" si="24"/>
        <v>117</v>
      </c>
      <c r="M115" s="98">
        <f t="shared" si="23"/>
        <v>14.976000000000001</v>
      </c>
      <c r="N115" s="74"/>
      <c r="O115" s="66">
        <f t="shared" si="15"/>
        <v>0</v>
      </c>
      <c r="P115" s="67">
        <f t="shared" si="16"/>
        <v>0</v>
      </c>
      <c r="Q115" s="68"/>
      <c r="R115" s="75"/>
    </row>
    <row r="116" spans="1:18" s="99" customFormat="1" x14ac:dyDescent="0.35">
      <c r="A116" s="95"/>
      <c r="B116" s="61" t="s">
        <v>3</v>
      </c>
      <c r="C116" s="61"/>
      <c r="D116" s="60" t="s">
        <v>34</v>
      </c>
      <c r="E116" s="61"/>
      <c r="F116" s="51"/>
      <c r="G116" s="113">
        <f>+RESIDENTIAL!$G$56</f>
        <v>0.128</v>
      </c>
      <c r="H116" s="97">
        <f>$O$12*$G78</f>
        <v>117</v>
      </c>
      <c r="I116" s="64">
        <f t="shared" si="22"/>
        <v>14.976000000000001</v>
      </c>
      <c r="J116" s="74"/>
      <c r="K116" s="113">
        <f>+$G$56</f>
        <v>0.128</v>
      </c>
      <c r="L116" s="97">
        <f t="shared" si="24"/>
        <v>117</v>
      </c>
      <c r="M116" s="98">
        <f t="shared" si="23"/>
        <v>14.976000000000001</v>
      </c>
      <c r="N116" s="74"/>
      <c r="O116" s="66">
        <f t="shared" si="15"/>
        <v>0</v>
      </c>
      <c r="P116" s="67">
        <f t="shared" si="16"/>
        <v>0</v>
      </c>
      <c r="Q116" s="68"/>
      <c r="R116" s="75"/>
    </row>
    <row r="117" spans="1:18" s="99" customFormat="1" x14ac:dyDescent="0.35">
      <c r="A117" s="95"/>
      <c r="B117" s="61" t="s">
        <v>52</v>
      </c>
      <c r="C117" s="61"/>
      <c r="D117" s="60" t="s">
        <v>34</v>
      </c>
      <c r="E117" s="61"/>
      <c r="F117" s="51"/>
      <c r="G117" s="113">
        <f>+RESIDENTIAL!$G$57</f>
        <v>0.11899999999999999</v>
      </c>
      <c r="H117" s="97">
        <f>+H57</f>
        <v>600</v>
      </c>
      <c r="I117" s="64">
        <f t="shared" si="22"/>
        <v>71.399999999999991</v>
      </c>
      <c r="J117" s="74"/>
      <c r="K117" s="113">
        <f>+$G$57</f>
        <v>0.11899999999999999</v>
      </c>
      <c r="L117" s="97">
        <f t="shared" si="24"/>
        <v>600</v>
      </c>
      <c r="M117" s="98">
        <f t="shared" si="23"/>
        <v>71.399999999999991</v>
      </c>
      <c r="N117" s="74"/>
      <c r="O117" s="66">
        <f t="shared" si="15"/>
        <v>0</v>
      </c>
      <c r="P117" s="67">
        <f t="shared" si="16"/>
        <v>0</v>
      </c>
      <c r="Q117" s="68"/>
      <c r="R117" s="75"/>
    </row>
    <row r="118" spans="1:18" s="99" customFormat="1" x14ac:dyDescent="0.35">
      <c r="A118" s="95"/>
      <c r="B118" s="61" t="s">
        <v>53</v>
      </c>
      <c r="C118" s="61"/>
      <c r="D118" s="60" t="s">
        <v>34</v>
      </c>
      <c r="E118" s="61"/>
      <c r="F118" s="51"/>
      <c r="G118" s="113">
        <f>+RESIDENTIAL!$G$58</f>
        <v>0.13900000000000001</v>
      </c>
      <c r="H118" s="97">
        <f>+H58</f>
        <v>150</v>
      </c>
      <c r="I118" s="64">
        <f t="shared" si="22"/>
        <v>20.85</v>
      </c>
      <c r="J118" s="74"/>
      <c r="K118" s="113">
        <f>+$G$58</f>
        <v>0.13900000000000001</v>
      </c>
      <c r="L118" s="97">
        <f t="shared" si="24"/>
        <v>150</v>
      </c>
      <c r="M118" s="98">
        <f t="shared" si="23"/>
        <v>20.85</v>
      </c>
      <c r="N118" s="74"/>
      <c r="O118" s="66">
        <f t="shared" si="15"/>
        <v>0</v>
      </c>
      <c r="P118" s="67">
        <f t="shared" si="16"/>
        <v>0</v>
      </c>
      <c r="Q118" s="68"/>
      <c r="R118" s="75"/>
    </row>
    <row r="119" spans="1:18" s="99" customFormat="1" x14ac:dyDescent="0.35">
      <c r="A119" s="95"/>
      <c r="B119" s="61" t="s">
        <v>54</v>
      </c>
      <c r="C119" s="61"/>
      <c r="D119" s="60" t="s">
        <v>34</v>
      </c>
      <c r="E119" s="61"/>
      <c r="F119" s="51"/>
      <c r="G119" s="113">
        <f>+RESIDENTIAL!$G$59</f>
        <v>0.1368</v>
      </c>
      <c r="H119" s="97">
        <v>0</v>
      </c>
      <c r="I119" s="64">
        <f t="shared" si="22"/>
        <v>0</v>
      </c>
      <c r="J119" s="74"/>
      <c r="K119" s="113">
        <f>+$G$60</f>
        <v>0.1368</v>
      </c>
      <c r="L119" s="97">
        <f t="shared" si="24"/>
        <v>0</v>
      </c>
      <c r="M119" s="98">
        <f t="shared" si="23"/>
        <v>0</v>
      </c>
      <c r="N119" s="74"/>
      <c r="O119" s="66">
        <f t="shared" si="15"/>
        <v>0</v>
      </c>
      <c r="P119" s="67" t="str">
        <f t="shared" si="16"/>
        <v/>
      </c>
      <c r="Q119" s="68"/>
      <c r="R119" s="75"/>
    </row>
    <row r="120" spans="1:18" s="99" customFormat="1" ht="15" thickBot="1" x14ac:dyDescent="0.4">
      <c r="A120" s="95"/>
      <c r="B120" s="61" t="s">
        <v>55</v>
      </c>
      <c r="C120" s="61"/>
      <c r="D120" s="60" t="s">
        <v>34</v>
      </c>
      <c r="E120" s="61"/>
      <c r="F120" s="51"/>
      <c r="G120" s="113">
        <f>+RESIDENTIAL!$G$60</f>
        <v>0.1368</v>
      </c>
      <c r="H120" s="97">
        <v>0</v>
      </c>
      <c r="I120" s="64">
        <f t="shared" si="22"/>
        <v>0</v>
      </c>
      <c r="J120" s="74"/>
      <c r="K120" s="113">
        <f>+$G$60</f>
        <v>0.1368</v>
      </c>
      <c r="L120" s="97">
        <f t="shared" si="24"/>
        <v>0</v>
      </c>
      <c r="M120" s="98">
        <f t="shared" si="23"/>
        <v>0</v>
      </c>
      <c r="N120" s="74"/>
      <c r="O120" s="66">
        <f t="shared" si="15"/>
        <v>0</v>
      </c>
      <c r="P120" s="67" t="str">
        <f t="shared" si="16"/>
        <v/>
      </c>
      <c r="Q120" s="68"/>
      <c r="R120" s="75"/>
    </row>
    <row r="121" spans="1:18" ht="15" thickBot="1" x14ac:dyDescent="0.4">
      <c r="A121" s="18"/>
      <c r="B121" s="116"/>
      <c r="C121" s="117"/>
      <c r="D121" s="118"/>
      <c r="E121" s="117"/>
      <c r="F121" s="119"/>
      <c r="G121" s="120"/>
      <c r="H121" s="121"/>
      <c r="I121" s="122"/>
      <c r="J121" s="123"/>
      <c r="K121" s="120"/>
      <c r="L121" s="121"/>
      <c r="M121" s="122"/>
      <c r="N121" s="123"/>
      <c r="O121" s="124"/>
      <c r="P121" s="125"/>
      <c r="Q121" s="68"/>
      <c r="R121" s="69"/>
    </row>
    <row r="122" spans="1:18" x14ac:dyDescent="0.35">
      <c r="A122" s="18"/>
      <c r="B122" s="126" t="s">
        <v>56</v>
      </c>
      <c r="C122" s="59"/>
      <c r="D122" s="19"/>
      <c r="E122" s="59"/>
      <c r="F122" s="127"/>
      <c r="G122" s="128"/>
      <c r="H122" s="128"/>
      <c r="I122" s="129">
        <f>SUM(I110:I116,I109)</f>
        <v>136.92022775000001</v>
      </c>
      <c r="J122" s="130"/>
      <c r="K122" s="128"/>
      <c r="L122" s="128"/>
      <c r="M122" s="129">
        <f>SUM(M110:M116,M109)</f>
        <v>137.66004775000002</v>
      </c>
      <c r="N122" s="130"/>
      <c r="O122" s="131">
        <f>M122-I122</f>
        <v>0.7398200000000088</v>
      </c>
      <c r="P122" s="132">
        <f>IF(OR(I122=0,M122=0),"",(O122/I122))</f>
        <v>5.4032922100511827E-3</v>
      </c>
      <c r="Q122" s="68"/>
      <c r="R122" s="69"/>
    </row>
    <row r="123" spans="1:18" x14ac:dyDescent="0.35">
      <c r="A123" s="18"/>
      <c r="B123" s="126" t="s">
        <v>57</v>
      </c>
      <c r="C123" s="59"/>
      <c r="D123" s="19"/>
      <c r="E123" s="59"/>
      <c r="F123" s="127"/>
      <c r="G123" s="133">
        <v>-0.318</v>
      </c>
      <c r="H123" s="134"/>
      <c r="I123" s="135">
        <f>+I122*G123</f>
        <v>-43.540632424500004</v>
      </c>
      <c r="J123" s="130"/>
      <c r="K123" s="133">
        <f>$G$123</f>
        <v>-0.318</v>
      </c>
      <c r="L123" s="134"/>
      <c r="M123" s="135">
        <f>+M122*K123</f>
        <v>-43.775895184500008</v>
      </c>
      <c r="N123" s="130"/>
      <c r="O123" s="66">
        <f>M123-I123</f>
        <v>-0.23526276000000479</v>
      </c>
      <c r="P123" s="67">
        <f>IF(OR(I123=0,M123=0),"",(O123/I123))</f>
        <v>5.4032922100512278E-3</v>
      </c>
      <c r="Q123" s="68"/>
      <c r="R123" s="69"/>
    </row>
    <row r="124" spans="1:18" x14ac:dyDescent="0.35">
      <c r="A124" s="18"/>
      <c r="B124" s="136" t="s">
        <v>58</v>
      </c>
      <c r="C124" s="59"/>
      <c r="D124" s="19"/>
      <c r="E124" s="59"/>
      <c r="F124" s="137"/>
      <c r="G124" s="138">
        <v>0.13</v>
      </c>
      <c r="H124" s="72"/>
      <c r="I124" s="135">
        <f>I122*G124</f>
        <v>17.799629607500002</v>
      </c>
      <c r="J124" s="139"/>
      <c r="K124" s="138">
        <v>0.13</v>
      </c>
      <c r="L124" s="72"/>
      <c r="M124" s="135">
        <f>M122*K124</f>
        <v>17.895806207500002</v>
      </c>
      <c r="N124" s="139"/>
      <c r="O124" s="66">
        <f>M124-I124</f>
        <v>9.6176599999999723E-2</v>
      </c>
      <c r="P124" s="67">
        <f>IF(OR(I124=0,M124=0),"",(O124/I124))</f>
        <v>5.4032922100511029E-3</v>
      </c>
      <c r="Q124" s="68"/>
      <c r="R124" s="69"/>
    </row>
    <row r="125" spans="1:18" ht="15" thickBot="1" x14ac:dyDescent="0.4">
      <c r="A125" s="18"/>
      <c r="B125" s="499" t="s">
        <v>59</v>
      </c>
      <c r="C125" s="499"/>
      <c r="D125" s="499"/>
      <c r="E125" s="168"/>
      <c r="F125" s="142"/>
      <c r="G125" s="143"/>
      <c r="H125" s="143"/>
      <c r="I125" s="144">
        <f>SUM(I122:I124)</f>
        <v>111.179224933</v>
      </c>
      <c r="J125" s="145"/>
      <c r="K125" s="143"/>
      <c r="L125" s="143"/>
      <c r="M125" s="144">
        <f>SUM(M122:M124)</f>
        <v>111.77995877300002</v>
      </c>
      <c r="N125" s="145"/>
      <c r="O125" s="169">
        <f>M125-I125</f>
        <v>0.60073384000001795</v>
      </c>
      <c r="P125" s="170">
        <f>IF(OR(I125=0,M125=0),"",(O125/I125))</f>
        <v>5.4032922100512798E-3</v>
      </c>
      <c r="Q125" s="68"/>
      <c r="R125" s="69"/>
    </row>
    <row r="126" spans="1:18" ht="15" thickBot="1" x14ac:dyDescent="0.4">
      <c r="A126" s="150"/>
      <c r="B126" s="151" t="s">
        <v>60</v>
      </c>
      <c r="C126" s="152"/>
      <c r="D126" s="153"/>
      <c r="E126" s="152"/>
      <c r="F126" s="154"/>
      <c r="G126" s="120"/>
      <c r="H126" s="171"/>
      <c r="I126" s="172"/>
      <c r="J126" s="173"/>
      <c r="K126" s="120"/>
      <c r="L126" s="171"/>
      <c r="M126" s="172"/>
      <c r="N126" s="173"/>
      <c r="O126" s="174"/>
      <c r="P126" s="175"/>
      <c r="Q126" s="68"/>
      <c r="R126" s="69"/>
    </row>
    <row r="127" spans="1:18" x14ac:dyDescent="0.35">
      <c r="A127" s="18"/>
      <c r="B127" s="18"/>
      <c r="C127" s="18"/>
      <c r="D127" s="19"/>
      <c r="E127" s="18"/>
      <c r="F127" s="18"/>
      <c r="G127" s="20"/>
      <c r="H127" s="20"/>
      <c r="I127" s="49"/>
      <c r="J127" s="20"/>
      <c r="K127" s="20"/>
      <c r="L127" s="20"/>
      <c r="M127" s="49"/>
      <c r="N127" s="20"/>
      <c r="O127" s="20"/>
      <c r="P127" s="20"/>
      <c r="Q127" s="35"/>
    </row>
    <row r="128" spans="1:18" x14ac:dyDescent="0.35">
      <c r="A128" s="18"/>
      <c r="B128" s="45" t="s">
        <v>61</v>
      </c>
      <c r="C128" s="18"/>
      <c r="D128" s="19"/>
      <c r="E128" s="18"/>
      <c r="F128" s="18"/>
      <c r="G128" s="161">
        <v>2.9499999999999998E-2</v>
      </c>
      <c r="H128" s="20"/>
      <c r="I128" s="20"/>
      <c r="J128" s="20"/>
      <c r="K128" s="161">
        <v>2.9499999999999998E-2</v>
      </c>
      <c r="L128" s="20"/>
      <c r="M128" s="20"/>
      <c r="N128" s="20"/>
      <c r="O128" s="20"/>
      <c r="P128" s="20"/>
      <c r="Q128" s="35"/>
    </row>
    <row r="129" spans="4:17" x14ac:dyDescent="0.35">
      <c r="G129" s="48"/>
      <c r="H129" s="48"/>
      <c r="I129" s="48"/>
      <c r="J129" s="48"/>
    </row>
    <row r="130" spans="4:17" x14ac:dyDescent="0.35">
      <c r="G130" s="48"/>
      <c r="H130" s="48"/>
      <c r="I130" s="48"/>
      <c r="J130" s="48"/>
    </row>
    <row r="131" spans="4:17" x14ac:dyDescent="0.35">
      <c r="G131" s="48"/>
      <c r="H131" s="48"/>
      <c r="I131" s="48"/>
      <c r="J131" s="48"/>
    </row>
    <row r="132" spans="4:17" x14ac:dyDescent="0.35">
      <c r="G132" s="48"/>
      <c r="H132" s="48"/>
      <c r="I132" s="48"/>
      <c r="J132" s="48"/>
    </row>
    <row r="133" spans="4:17" x14ac:dyDescent="0.35">
      <c r="G133" s="48"/>
      <c r="H133" s="48"/>
      <c r="I133" s="48"/>
      <c r="J133" s="48"/>
    </row>
    <row r="134" spans="4:17" x14ac:dyDescent="0.35">
      <c r="G134" s="48"/>
      <c r="H134" s="48"/>
      <c r="I134" s="48"/>
      <c r="J134" s="48"/>
    </row>
    <row r="135" spans="4:17" x14ac:dyDescent="0.35">
      <c r="G135" s="48"/>
      <c r="H135" s="48"/>
      <c r="I135" s="48"/>
      <c r="J135" s="48"/>
    </row>
    <row r="136" spans="4:17" x14ac:dyDescent="0.35">
      <c r="G136" s="48"/>
      <c r="H136" s="48"/>
      <c r="I136" s="48"/>
      <c r="J136" s="48"/>
    </row>
    <row r="137" spans="4:17" x14ac:dyDescent="0.35">
      <c r="G137" s="48"/>
      <c r="H137" s="48"/>
      <c r="I137" s="48"/>
      <c r="J137" s="48"/>
    </row>
    <row r="138" spans="4:17" x14ac:dyDescent="0.35">
      <c r="G138" s="48"/>
      <c r="H138" s="48"/>
      <c r="I138" s="48"/>
      <c r="J138" s="48"/>
    </row>
    <row r="139" spans="4:17" x14ac:dyDescent="0.35">
      <c r="D139" s="8"/>
      <c r="G139" s="48"/>
      <c r="H139" s="48"/>
      <c r="I139" s="48"/>
      <c r="J139" s="48"/>
      <c r="K139" s="8"/>
      <c r="L139" s="8"/>
      <c r="M139" s="8"/>
      <c r="N139" s="8"/>
      <c r="O139" s="8"/>
      <c r="P139" s="8"/>
      <c r="Q139" s="8"/>
    </row>
    <row r="140" spans="4:17" x14ac:dyDescent="0.35">
      <c r="D140" s="8"/>
      <c r="G140" s="48"/>
      <c r="H140" s="48"/>
      <c r="I140" s="48"/>
      <c r="J140" s="48"/>
      <c r="K140" s="8"/>
      <c r="L140" s="8"/>
      <c r="M140" s="8"/>
      <c r="N140" s="8"/>
      <c r="O140" s="8"/>
      <c r="P140" s="8"/>
      <c r="Q140" s="8"/>
    </row>
    <row r="141" spans="4:17" x14ac:dyDescent="0.35">
      <c r="D141" s="8"/>
      <c r="G141" s="48"/>
      <c r="H141" s="48"/>
      <c r="I141" s="48"/>
      <c r="J141" s="48"/>
      <c r="K141" s="8"/>
      <c r="L141" s="8"/>
      <c r="M141" s="8"/>
      <c r="N141" s="8"/>
      <c r="O141" s="8"/>
      <c r="P141" s="8"/>
      <c r="Q141" s="8"/>
    </row>
    <row r="142" spans="4:17" x14ac:dyDescent="0.35">
      <c r="D142" s="8"/>
      <c r="G142" s="48"/>
      <c r="H142" s="48"/>
      <c r="I142" s="48"/>
      <c r="J142" s="48"/>
      <c r="K142" s="8"/>
      <c r="L142" s="8"/>
      <c r="M142" s="8"/>
      <c r="N142" s="8"/>
      <c r="O142" s="8"/>
      <c r="P142" s="8"/>
      <c r="Q142" s="8"/>
    </row>
    <row r="143" spans="4:17" x14ac:dyDescent="0.35">
      <c r="D143" s="8"/>
      <c r="G143" s="48"/>
      <c r="H143" s="48"/>
      <c r="I143" s="48"/>
      <c r="J143" s="48"/>
      <c r="K143" s="8"/>
      <c r="L143" s="8"/>
      <c r="M143" s="8"/>
      <c r="N143" s="8"/>
      <c r="O143" s="8"/>
      <c r="P143" s="8"/>
      <c r="Q143" s="8"/>
    </row>
    <row r="144" spans="4:17" x14ac:dyDescent="0.35">
      <c r="D144" s="8"/>
      <c r="G144" s="48"/>
      <c r="H144" s="48"/>
      <c r="I144" s="48"/>
      <c r="J144" s="48"/>
      <c r="K144" s="8"/>
      <c r="L144" s="8"/>
      <c r="M144" s="8"/>
      <c r="N144" s="8"/>
      <c r="O144" s="8"/>
      <c r="P144" s="8"/>
      <c r="Q144" s="8"/>
    </row>
    <row r="145" spans="4:17" x14ac:dyDescent="0.35">
      <c r="D145" s="8"/>
      <c r="G145" s="48"/>
      <c r="H145" s="48"/>
      <c r="I145" s="48"/>
      <c r="J145" s="48"/>
      <c r="K145" s="8"/>
      <c r="L145" s="8"/>
      <c r="M145" s="8"/>
      <c r="N145" s="8"/>
      <c r="O145" s="8"/>
      <c r="P145" s="8"/>
      <c r="Q145" s="8"/>
    </row>
    <row r="146" spans="4:17" x14ac:dyDescent="0.35">
      <c r="D146" s="8"/>
      <c r="G146" s="48"/>
      <c r="H146" s="48"/>
      <c r="I146" s="48"/>
      <c r="J146" s="48"/>
      <c r="K146" s="8"/>
      <c r="L146" s="8"/>
      <c r="M146" s="8"/>
      <c r="N146" s="8"/>
      <c r="O146" s="8"/>
      <c r="P146" s="8"/>
      <c r="Q146" s="8"/>
    </row>
    <row r="147" spans="4:17" x14ac:dyDescent="0.35">
      <c r="D147" s="8"/>
      <c r="G147" s="48"/>
      <c r="H147" s="48"/>
      <c r="I147" s="48"/>
      <c r="J147" s="48"/>
      <c r="K147" s="8"/>
      <c r="L147" s="8"/>
      <c r="M147" s="8"/>
      <c r="N147" s="8"/>
      <c r="O147" s="8"/>
      <c r="P147" s="8"/>
      <c r="Q147" s="8"/>
    </row>
    <row r="148" spans="4:17" x14ac:dyDescent="0.35">
      <c r="D148" s="8"/>
      <c r="G148" s="48"/>
      <c r="H148" s="48"/>
      <c r="I148" s="48"/>
      <c r="J148" s="48"/>
      <c r="K148" s="8"/>
      <c r="L148" s="8"/>
      <c r="M148" s="8"/>
      <c r="N148" s="8"/>
      <c r="O148" s="8"/>
      <c r="P148" s="8"/>
      <c r="Q148" s="8"/>
    </row>
    <row r="149" spans="4:17" x14ac:dyDescent="0.35">
      <c r="D149" s="8"/>
      <c r="G149" s="48"/>
      <c r="H149" s="48"/>
      <c r="I149" s="48"/>
      <c r="J149" s="48"/>
      <c r="K149" s="8"/>
      <c r="L149" s="8"/>
      <c r="M149" s="8"/>
      <c r="N149" s="8"/>
      <c r="O149" s="8"/>
      <c r="P149" s="8"/>
      <c r="Q149" s="8"/>
    </row>
    <row r="150" spans="4:17" x14ac:dyDescent="0.35">
      <c r="D150" s="8"/>
      <c r="G150" s="48"/>
      <c r="H150" s="48"/>
      <c r="I150" s="48"/>
      <c r="J150" s="48"/>
      <c r="K150" s="8"/>
      <c r="L150" s="8"/>
      <c r="M150" s="8"/>
      <c r="N150" s="8"/>
      <c r="O150" s="8"/>
      <c r="P150" s="8"/>
      <c r="Q150" s="8"/>
    </row>
    <row r="151" spans="4:17" x14ac:dyDescent="0.35">
      <c r="D151" s="8"/>
      <c r="G151" s="48"/>
      <c r="H151" s="48"/>
      <c r="I151" s="48"/>
      <c r="J151" s="48"/>
      <c r="K151" s="8"/>
      <c r="L151" s="8"/>
      <c r="M151" s="8"/>
      <c r="N151" s="8"/>
      <c r="O151" s="8"/>
      <c r="P151" s="8"/>
      <c r="Q151" s="8"/>
    </row>
    <row r="152" spans="4:17" x14ac:dyDescent="0.35">
      <c r="D152" s="8"/>
      <c r="G152" s="48"/>
      <c r="H152" s="48"/>
      <c r="I152" s="48"/>
      <c r="J152" s="48"/>
      <c r="K152" s="8"/>
      <c r="L152" s="8"/>
      <c r="M152" s="8"/>
      <c r="N152" s="8"/>
      <c r="O152" s="8"/>
      <c r="P152" s="8"/>
      <c r="Q152" s="8"/>
    </row>
    <row r="153" spans="4:17" x14ac:dyDescent="0.35">
      <c r="D153" s="8"/>
      <c r="G153" s="48"/>
      <c r="H153" s="48"/>
      <c r="I153" s="48"/>
      <c r="J153" s="48"/>
      <c r="K153" s="8"/>
      <c r="L153" s="8"/>
      <c r="M153" s="8"/>
      <c r="N153" s="8"/>
      <c r="O153" s="8"/>
      <c r="P153" s="8"/>
      <c r="Q153" s="8"/>
    </row>
    <row r="154" spans="4:17" x14ac:dyDescent="0.35">
      <c r="D154" s="8"/>
      <c r="G154" s="48"/>
      <c r="H154" s="48"/>
      <c r="I154" s="48"/>
      <c r="J154" s="48"/>
      <c r="K154" s="8"/>
      <c r="L154" s="8"/>
      <c r="M154" s="8"/>
      <c r="N154" s="8"/>
      <c r="O154" s="8"/>
      <c r="P154" s="8"/>
      <c r="Q154" s="8"/>
    </row>
    <row r="155" spans="4:17" x14ac:dyDescent="0.35">
      <c r="D155" s="8"/>
      <c r="G155" s="48"/>
      <c r="H155" s="48"/>
      <c r="I155" s="48"/>
      <c r="J155" s="48"/>
      <c r="K155" s="8"/>
      <c r="L155" s="8"/>
      <c r="M155" s="8"/>
      <c r="N155" s="8"/>
      <c r="O155" s="8"/>
      <c r="P155" s="8"/>
      <c r="Q155" s="8"/>
    </row>
    <row r="156" spans="4:17" x14ac:dyDescent="0.35">
      <c r="D156" s="8"/>
      <c r="G156" s="48"/>
      <c r="H156" s="48"/>
      <c r="I156" s="48"/>
      <c r="J156" s="48"/>
      <c r="K156" s="8"/>
      <c r="L156" s="8"/>
      <c r="M156" s="8"/>
      <c r="N156" s="8"/>
      <c r="O156" s="8"/>
      <c r="P156" s="8"/>
      <c r="Q156" s="8"/>
    </row>
    <row r="157" spans="4:17" x14ac:dyDescent="0.35">
      <c r="D157" s="8"/>
      <c r="G157" s="48"/>
      <c r="H157" s="48"/>
      <c r="I157" s="48"/>
      <c r="J157" s="48"/>
      <c r="K157" s="8"/>
      <c r="L157" s="8"/>
      <c r="M157" s="8"/>
      <c r="N157" s="8"/>
      <c r="O157" s="8"/>
      <c r="P157" s="8"/>
      <c r="Q157" s="8"/>
    </row>
    <row r="158" spans="4:17" x14ac:dyDescent="0.35">
      <c r="D158" s="8"/>
      <c r="G158" s="48"/>
      <c r="H158" s="48"/>
      <c r="I158" s="48"/>
      <c r="J158" s="48"/>
      <c r="K158" s="8"/>
      <c r="L158" s="8"/>
      <c r="M158" s="8"/>
      <c r="N158" s="8"/>
      <c r="O158" s="8"/>
      <c r="P158" s="8"/>
      <c r="Q158" s="8"/>
    </row>
    <row r="159" spans="4:17" x14ac:dyDescent="0.35">
      <c r="D159" s="8"/>
      <c r="G159" s="48"/>
      <c r="H159" s="48"/>
      <c r="I159" s="48"/>
      <c r="J159" s="48"/>
      <c r="K159" s="8"/>
      <c r="L159" s="8"/>
      <c r="M159" s="8"/>
      <c r="N159" s="8"/>
      <c r="O159" s="8"/>
      <c r="P159" s="8"/>
      <c r="Q159" s="8"/>
    </row>
    <row r="160" spans="4:17" x14ac:dyDescent="0.35">
      <c r="D160" s="8"/>
      <c r="G160" s="48"/>
      <c r="H160" s="48"/>
      <c r="I160" s="48"/>
      <c r="J160" s="48"/>
      <c r="K160" s="8"/>
      <c r="L160" s="8"/>
      <c r="M160" s="8"/>
      <c r="N160" s="8"/>
      <c r="O160" s="8"/>
      <c r="P160" s="8"/>
      <c r="Q160" s="8"/>
    </row>
    <row r="161" spans="4:17" x14ac:dyDescent="0.35">
      <c r="D161" s="8"/>
      <c r="G161" s="48"/>
      <c r="H161" s="48"/>
      <c r="I161" s="48"/>
      <c r="J161" s="48"/>
      <c r="K161" s="8"/>
      <c r="L161" s="8"/>
      <c r="M161" s="8"/>
      <c r="N161" s="8"/>
      <c r="O161" s="8"/>
      <c r="P161" s="8"/>
      <c r="Q161" s="8"/>
    </row>
    <row r="162" spans="4:17" x14ac:dyDescent="0.35">
      <c r="D162" s="8"/>
      <c r="G162" s="48"/>
      <c r="H162" s="48"/>
      <c r="I162" s="48"/>
      <c r="J162" s="48"/>
      <c r="K162" s="8"/>
      <c r="L162" s="8"/>
      <c r="M162" s="8"/>
      <c r="N162" s="8"/>
      <c r="O162" s="8"/>
      <c r="P162" s="8"/>
      <c r="Q162" s="8"/>
    </row>
    <row r="163" spans="4:17" x14ac:dyDescent="0.35">
      <c r="D163" s="8"/>
      <c r="G163" s="48"/>
      <c r="H163" s="48"/>
      <c r="I163" s="48"/>
      <c r="J163" s="48"/>
      <c r="K163" s="8"/>
      <c r="L163" s="8"/>
      <c r="M163" s="8"/>
      <c r="N163" s="8"/>
      <c r="O163" s="8"/>
      <c r="P163" s="8"/>
      <c r="Q163" s="8"/>
    </row>
    <row r="164" spans="4:17" x14ac:dyDescent="0.35">
      <c r="D164" s="8"/>
      <c r="G164" s="48"/>
      <c r="H164" s="48"/>
      <c r="I164" s="48"/>
      <c r="J164" s="48"/>
      <c r="K164" s="8"/>
      <c r="L164" s="8"/>
      <c r="M164" s="8"/>
      <c r="N164" s="8"/>
      <c r="O164" s="8"/>
      <c r="P164" s="8"/>
      <c r="Q164" s="8"/>
    </row>
    <row r="165" spans="4:17" x14ac:dyDescent="0.35">
      <c r="D165" s="8"/>
      <c r="G165" s="48"/>
      <c r="H165" s="48"/>
      <c r="I165" s="48"/>
      <c r="J165" s="48"/>
      <c r="K165" s="8"/>
      <c r="L165" s="8"/>
      <c r="M165" s="8"/>
      <c r="N165" s="8"/>
      <c r="O165" s="8"/>
      <c r="P165" s="8"/>
      <c r="Q165" s="8"/>
    </row>
    <row r="166" spans="4:17" x14ac:dyDescent="0.35">
      <c r="D166" s="8"/>
      <c r="G166" s="48"/>
      <c r="H166" s="48"/>
      <c r="I166" s="48"/>
      <c r="J166" s="48"/>
      <c r="K166" s="8"/>
      <c r="L166" s="8"/>
      <c r="M166" s="8"/>
      <c r="N166" s="8"/>
      <c r="O166" s="8"/>
      <c r="P166" s="8"/>
      <c r="Q166" s="8"/>
    </row>
    <row r="167" spans="4:17" x14ac:dyDescent="0.35">
      <c r="D167" s="8"/>
      <c r="G167" s="48"/>
      <c r="H167" s="48"/>
      <c r="I167" s="48"/>
      <c r="J167" s="48"/>
      <c r="K167" s="8"/>
      <c r="L167" s="8"/>
      <c r="M167" s="8"/>
      <c r="N167" s="8"/>
      <c r="O167" s="8"/>
      <c r="P167" s="8"/>
      <c r="Q167" s="8"/>
    </row>
    <row r="168" spans="4:17" x14ac:dyDescent="0.35">
      <c r="D168" s="8"/>
      <c r="G168" s="48"/>
      <c r="H168" s="48"/>
      <c r="I168" s="48"/>
      <c r="J168" s="48"/>
      <c r="K168" s="8"/>
      <c r="L168" s="8"/>
      <c r="M168" s="8"/>
      <c r="N168" s="8"/>
      <c r="O168" s="8"/>
      <c r="P168" s="8"/>
      <c r="Q168" s="8"/>
    </row>
    <row r="169" spans="4:17" x14ac:dyDescent="0.35">
      <c r="D169" s="8"/>
      <c r="G169" s="48"/>
      <c r="H169" s="48"/>
      <c r="I169" s="48"/>
      <c r="J169" s="48"/>
      <c r="K169" s="8"/>
      <c r="L169" s="8"/>
      <c r="M169" s="8"/>
      <c r="N169" s="8"/>
      <c r="O169" s="8"/>
      <c r="P169" s="8"/>
      <c r="Q169" s="8"/>
    </row>
    <row r="170" spans="4:17" x14ac:dyDescent="0.35">
      <c r="D170" s="8"/>
      <c r="G170" s="48"/>
      <c r="H170" s="48"/>
      <c r="I170" s="48"/>
      <c r="J170" s="48"/>
      <c r="K170" s="8"/>
      <c r="L170" s="8"/>
      <c r="M170" s="8"/>
      <c r="N170" s="8"/>
      <c r="O170" s="8"/>
      <c r="P170" s="8"/>
      <c r="Q170" s="8"/>
    </row>
    <row r="171" spans="4:17" x14ac:dyDescent="0.35">
      <c r="D171" s="8"/>
      <c r="G171" s="48"/>
      <c r="H171" s="48"/>
      <c r="I171" s="48"/>
      <c r="J171" s="48"/>
      <c r="K171" s="8"/>
      <c r="L171" s="8"/>
      <c r="M171" s="8"/>
      <c r="N171" s="8"/>
      <c r="O171" s="8"/>
      <c r="P171" s="8"/>
      <c r="Q171" s="8"/>
    </row>
    <row r="172" spans="4:17" x14ac:dyDescent="0.35">
      <c r="D172" s="8"/>
      <c r="G172" s="48"/>
      <c r="H172" s="48"/>
      <c r="I172" s="48"/>
      <c r="J172" s="48"/>
      <c r="K172" s="8"/>
      <c r="L172" s="8"/>
      <c r="M172" s="8"/>
      <c r="N172" s="8"/>
      <c r="O172" s="8"/>
      <c r="P172" s="8"/>
      <c r="Q172" s="8"/>
    </row>
    <row r="173" spans="4:17" x14ac:dyDescent="0.35">
      <c r="D173" s="8"/>
      <c r="G173" s="48"/>
      <c r="H173" s="48"/>
      <c r="I173" s="48"/>
      <c r="J173" s="48"/>
      <c r="K173" s="8"/>
      <c r="L173" s="8"/>
      <c r="M173" s="8"/>
      <c r="N173" s="8"/>
      <c r="O173" s="8"/>
      <c r="P173" s="8"/>
      <c r="Q173" s="8"/>
    </row>
    <row r="174" spans="4:17" x14ac:dyDescent="0.35">
      <c r="D174" s="8"/>
      <c r="G174" s="48"/>
      <c r="H174" s="48"/>
      <c r="I174" s="48"/>
      <c r="J174" s="48"/>
      <c r="K174" s="8"/>
      <c r="L174" s="8"/>
      <c r="M174" s="8"/>
      <c r="N174" s="8"/>
      <c r="O174" s="8"/>
      <c r="P174" s="8"/>
      <c r="Q174" s="8"/>
    </row>
    <row r="175" spans="4:17" x14ac:dyDescent="0.35">
      <c r="D175" s="8"/>
      <c r="G175" s="48"/>
      <c r="H175" s="48"/>
      <c r="I175" s="48"/>
      <c r="J175" s="48"/>
      <c r="K175" s="8"/>
      <c r="L175" s="8"/>
      <c r="M175" s="8"/>
      <c r="N175" s="8"/>
      <c r="O175" s="8"/>
      <c r="P175" s="8"/>
      <c r="Q175" s="8"/>
    </row>
    <row r="176" spans="4:17" x14ac:dyDescent="0.35">
      <c r="D176" s="8"/>
      <c r="G176" s="48"/>
      <c r="H176" s="48"/>
      <c r="I176" s="48"/>
      <c r="J176" s="48"/>
      <c r="K176" s="8"/>
      <c r="L176" s="8"/>
      <c r="M176" s="8"/>
      <c r="N176" s="8"/>
      <c r="O176" s="8"/>
      <c r="P176" s="8"/>
      <c r="Q176" s="8"/>
    </row>
    <row r="177" spans="4:17" x14ac:dyDescent="0.35">
      <c r="D177" s="8"/>
      <c r="G177" s="48"/>
      <c r="H177" s="48"/>
      <c r="I177" s="48"/>
      <c r="J177" s="48"/>
      <c r="K177" s="8"/>
      <c r="L177" s="8"/>
      <c r="M177" s="8"/>
      <c r="N177" s="8"/>
      <c r="O177" s="8"/>
      <c r="P177" s="8"/>
      <c r="Q177" s="8"/>
    </row>
    <row r="178" spans="4:17" x14ac:dyDescent="0.35">
      <c r="D178" s="8"/>
      <c r="G178" s="48"/>
      <c r="H178" s="48"/>
      <c r="I178" s="48"/>
      <c r="J178" s="48"/>
      <c r="K178" s="8"/>
      <c r="L178" s="8"/>
      <c r="M178" s="8"/>
      <c r="N178" s="8"/>
      <c r="O178" s="8"/>
      <c r="P178" s="8"/>
      <c r="Q178" s="8"/>
    </row>
    <row r="179" spans="4:17" x14ac:dyDescent="0.35">
      <c r="D179" s="8"/>
      <c r="G179" s="48"/>
      <c r="H179" s="48"/>
      <c r="I179" s="48"/>
      <c r="J179" s="48"/>
      <c r="K179" s="8"/>
      <c r="L179" s="8"/>
      <c r="M179" s="8"/>
      <c r="N179" s="8"/>
      <c r="O179" s="8"/>
      <c r="P179" s="8"/>
      <c r="Q179" s="8"/>
    </row>
    <row r="180" spans="4:17" x14ac:dyDescent="0.35">
      <c r="D180" s="8"/>
      <c r="G180" s="48"/>
      <c r="H180" s="48"/>
      <c r="I180" s="48"/>
      <c r="J180" s="48"/>
      <c r="K180" s="8"/>
      <c r="L180" s="8"/>
      <c r="M180" s="8"/>
      <c r="N180" s="8"/>
      <c r="O180" s="8"/>
      <c r="P180" s="8"/>
      <c r="Q180" s="8"/>
    </row>
    <row r="181" spans="4:17" x14ac:dyDescent="0.35">
      <c r="D181" s="8"/>
      <c r="G181" s="48"/>
      <c r="H181" s="48"/>
      <c r="I181" s="48"/>
      <c r="J181" s="48"/>
      <c r="K181" s="8"/>
      <c r="L181" s="8"/>
      <c r="M181" s="8"/>
      <c r="N181" s="8"/>
      <c r="O181" s="8"/>
      <c r="P181" s="8"/>
      <c r="Q181" s="8"/>
    </row>
    <row r="182" spans="4:17" x14ac:dyDescent="0.35">
      <c r="D182" s="8"/>
      <c r="G182" s="48"/>
      <c r="H182" s="48"/>
      <c r="I182" s="48"/>
      <c r="J182" s="48"/>
      <c r="K182" s="8"/>
      <c r="L182" s="8"/>
      <c r="M182" s="8"/>
      <c r="N182" s="8"/>
      <c r="O182" s="8"/>
      <c r="P182" s="8"/>
      <c r="Q182" s="8"/>
    </row>
    <row r="183" spans="4:17" x14ac:dyDescent="0.35">
      <c r="D183" s="8"/>
      <c r="G183" s="48"/>
      <c r="H183" s="48"/>
      <c r="I183" s="48"/>
      <c r="J183" s="48"/>
      <c r="K183" s="8"/>
      <c r="L183" s="8"/>
      <c r="M183" s="8"/>
      <c r="N183" s="8"/>
      <c r="O183" s="8"/>
      <c r="P183" s="8"/>
      <c r="Q183" s="8"/>
    </row>
    <row r="184" spans="4:17" x14ac:dyDescent="0.35">
      <c r="D184" s="8"/>
      <c r="G184" s="48"/>
      <c r="H184" s="48"/>
      <c r="I184" s="48"/>
      <c r="J184" s="48"/>
      <c r="K184" s="8"/>
      <c r="L184" s="8"/>
      <c r="M184" s="8"/>
      <c r="N184" s="8"/>
      <c r="O184" s="8"/>
      <c r="P184" s="8"/>
      <c r="Q184" s="8"/>
    </row>
    <row r="185" spans="4:17" x14ac:dyDescent="0.35">
      <c r="D185" s="8"/>
      <c r="G185" s="48"/>
      <c r="H185" s="48"/>
      <c r="I185" s="48"/>
      <c r="J185" s="48"/>
      <c r="K185" s="8"/>
      <c r="L185" s="8"/>
      <c r="M185" s="8"/>
      <c r="N185" s="8"/>
      <c r="O185" s="8"/>
      <c r="P185" s="8"/>
      <c r="Q185" s="8"/>
    </row>
    <row r="186" spans="4:17" x14ac:dyDescent="0.35">
      <c r="D186" s="8"/>
      <c r="G186" s="48"/>
      <c r="H186" s="48"/>
      <c r="I186" s="48"/>
      <c r="J186" s="48"/>
      <c r="K186" s="8"/>
      <c r="L186" s="8"/>
      <c r="M186" s="8"/>
      <c r="N186" s="8"/>
      <c r="O186" s="8"/>
      <c r="P186" s="8"/>
      <c r="Q186" s="8"/>
    </row>
    <row r="187" spans="4:17" x14ac:dyDescent="0.35">
      <c r="D187" s="8"/>
      <c r="G187" s="48"/>
      <c r="H187" s="48"/>
      <c r="I187" s="48"/>
      <c r="J187" s="48"/>
      <c r="K187" s="8"/>
      <c r="L187" s="8"/>
      <c r="M187" s="8"/>
      <c r="N187" s="8"/>
      <c r="O187" s="8"/>
      <c r="P187" s="8"/>
      <c r="Q187" s="8"/>
    </row>
    <row r="188" spans="4:17" x14ac:dyDescent="0.35">
      <c r="D188" s="8"/>
      <c r="G188" s="48"/>
      <c r="H188" s="48"/>
      <c r="I188" s="48"/>
      <c r="J188" s="48"/>
      <c r="K188" s="8"/>
      <c r="L188" s="8"/>
      <c r="M188" s="8"/>
      <c r="N188" s="8"/>
      <c r="O188" s="8"/>
      <c r="P188" s="8"/>
      <c r="Q188" s="8"/>
    </row>
    <row r="189" spans="4:17" x14ac:dyDescent="0.35">
      <c r="D189" s="8"/>
      <c r="G189" s="48"/>
      <c r="H189" s="48"/>
      <c r="I189" s="48"/>
      <c r="J189" s="48"/>
      <c r="K189" s="8"/>
      <c r="L189" s="8"/>
      <c r="M189" s="8"/>
      <c r="N189" s="8"/>
      <c r="O189" s="8"/>
      <c r="P189" s="8"/>
      <c r="Q189" s="8"/>
    </row>
    <row r="190" spans="4:17" x14ac:dyDescent="0.35">
      <c r="D190" s="8"/>
      <c r="G190" s="48"/>
      <c r="H190" s="48"/>
      <c r="I190" s="48"/>
      <c r="J190" s="48"/>
      <c r="K190" s="8"/>
      <c r="L190" s="8"/>
      <c r="M190" s="8"/>
      <c r="N190" s="8"/>
      <c r="O190" s="8"/>
      <c r="P190" s="8"/>
      <c r="Q190" s="8"/>
    </row>
    <row r="191" spans="4:17" x14ac:dyDescent="0.35">
      <c r="D191" s="8"/>
      <c r="G191" s="48"/>
      <c r="H191" s="48"/>
      <c r="I191" s="48"/>
      <c r="J191" s="48"/>
      <c r="K191" s="8"/>
      <c r="L191" s="8"/>
      <c r="M191" s="8"/>
      <c r="N191" s="8"/>
      <c r="O191" s="8"/>
      <c r="P191" s="8"/>
      <c r="Q191" s="8"/>
    </row>
    <row r="192" spans="4:17" x14ac:dyDescent="0.35">
      <c r="D192" s="8"/>
      <c r="G192" s="48"/>
      <c r="H192" s="48"/>
      <c r="I192" s="48"/>
      <c r="J192" s="48"/>
      <c r="K192" s="8"/>
      <c r="L192" s="8"/>
      <c r="M192" s="8"/>
      <c r="N192" s="8"/>
      <c r="O192" s="8"/>
      <c r="P192" s="8"/>
      <c r="Q192" s="8"/>
    </row>
    <row r="193" spans="4:17" x14ac:dyDescent="0.35">
      <c r="D193" s="8"/>
      <c r="G193" s="48"/>
      <c r="H193" s="48"/>
      <c r="I193" s="48"/>
      <c r="J193" s="48"/>
      <c r="K193" s="8"/>
      <c r="L193" s="8"/>
      <c r="M193" s="8"/>
      <c r="N193" s="8"/>
      <c r="O193" s="8"/>
      <c r="P193" s="8"/>
      <c r="Q193" s="8"/>
    </row>
    <row r="194" spans="4:17" x14ac:dyDescent="0.35">
      <c r="D194" s="8"/>
      <c r="G194" s="48"/>
      <c r="H194" s="48"/>
      <c r="I194" s="48"/>
      <c r="J194" s="48"/>
      <c r="K194" s="8"/>
      <c r="L194" s="8"/>
      <c r="M194" s="8"/>
      <c r="N194" s="8"/>
      <c r="O194" s="8"/>
      <c r="P194" s="8"/>
      <c r="Q194" s="8"/>
    </row>
    <row r="195" spans="4:17" x14ac:dyDescent="0.35">
      <c r="D195" s="8"/>
      <c r="G195" s="48"/>
      <c r="H195" s="48"/>
      <c r="I195" s="48"/>
      <c r="J195" s="48"/>
      <c r="K195" s="8"/>
      <c r="L195" s="8"/>
      <c r="M195" s="8"/>
      <c r="N195" s="8"/>
      <c r="O195" s="8"/>
      <c r="P195" s="8"/>
      <c r="Q195" s="8"/>
    </row>
    <row r="196" spans="4:17" x14ac:dyDescent="0.35">
      <c r="D196" s="8"/>
      <c r="G196" s="48"/>
      <c r="H196" s="48"/>
      <c r="I196" s="48"/>
      <c r="J196" s="48"/>
      <c r="K196" s="8"/>
      <c r="L196" s="8"/>
      <c r="M196" s="8"/>
      <c r="N196" s="8"/>
      <c r="O196" s="8"/>
      <c r="P196" s="8"/>
      <c r="Q196" s="8"/>
    </row>
    <row r="197" spans="4:17" x14ac:dyDescent="0.35">
      <c r="D197" s="8"/>
      <c r="G197" s="48"/>
      <c r="H197" s="48"/>
      <c r="I197" s="48"/>
      <c r="J197" s="48"/>
      <c r="K197" s="8"/>
      <c r="L197" s="8"/>
      <c r="M197" s="8"/>
      <c r="N197" s="8"/>
      <c r="O197" s="8"/>
      <c r="P197" s="8"/>
      <c r="Q197" s="8"/>
    </row>
    <row r="198" spans="4:17" x14ac:dyDescent="0.35">
      <c r="D198" s="8"/>
      <c r="G198" s="48"/>
      <c r="H198" s="48"/>
      <c r="I198" s="48"/>
      <c r="J198" s="48"/>
      <c r="K198" s="8"/>
      <c r="L198" s="8"/>
      <c r="M198" s="8"/>
      <c r="N198" s="8"/>
      <c r="O198" s="8"/>
      <c r="P198" s="8"/>
      <c r="Q198" s="8"/>
    </row>
    <row r="199" spans="4:17" x14ac:dyDescent="0.35">
      <c r="D199" s="8"/>
      <c r="G199" s="48"/>
      <c r="H199" s="48"/>
      <c r="I199" s="48"/>
      <c r="J199" s="48"/>
      <c r="K199" s="8"/>
      <c r="L199" s="8"/>
      <c r="M199" s="8"/>
      <c r="N199" s="8"/>
      <c r="O199" s="8"/>
      <c r="P199" s="8"/>
      <c r="Q199" s="8"/>
    </row>
    <row r="200" spans="4:17" x14ac:dyDescent="0.35">
      <c r="D200" s="8"/>
      <c r="G200" s="48"/>
      <c r="H200" s="48"/>
      <c r="I200" s="48"/>
      <c r="J200" s="48"/>
      <c r="K200" s="8"/>
      <c r="L200" s="8"/>
      <c r="M200" s="8"/>
      <c r="N200" s="8"/>
      <c r="O200" s="8"/>
      <c r="P200" s="8"/>
      <c r="Q200" s="8"/>
    </row>
    <row r="201" spans="4:17" x14ac:dyDescent="0.35">
      <c r="D201" s="8"/>
      <c r="G201" s="48"/>
      <c r="H201" s="48"/>
      <c r="I201" s="48"/>
      <c r="J201" s="48"/>
      <c r="K201" s="8"/>
      <c r="L201" s="8"/>
      <c r="M201" s="8"/>
      <c r="N201" s="8"/>
      <c r="O201" s="8"/>
      <c r="P201" s="8"/>
      <c r="Q201" s="8"/>
    </row>
    <row r="202" spans="4:17" x14ac:dyDescent="0.35">
      <c r="D202" s="8"/>
      <c r="G202" s="48"/>
      <c r="H202" s="48"/>
      <c r="I202" s="48"/>
      <c r="J202" s="48"/>
      <c r="K202" s="8"/>
      <c r="L202" s="8"/>
      <c r="M202" s="8"/>
      <c r="N202" s="8"/>
      <c r="O202" s="8"/>
      <c r="P202" s="8"/>
      <c r="Q202" s="8"/>
    </row>
    <row r="203" spans="4:17" x14ac:dyDescent="0.35">
      <c r="D203" s="8"/>
      <c r="G203" s="48"/>
      <c r="H203" s="48"/>
      <c r="I203" s="48"/>
      <c r="J203" s="48"/>
      <c r="K203" s="8"/>
      <c r="L203" s="8"/>
      <c r="M203" s="8"/>
      <c r="N203" s="8"/>
      <c r="O203" s="8"/>
      <c r="P203" s="8"/>
      <c r="Q203" s="8"/>
    </row>
    <row r="204" spans="4:17" x14ac:dyDescent="0.35">
      <c r="D204" s="8"/>
      <c r="G204" s="48"/>
      <c r="H204" s="48"/>
      <c r="I204" s="48"/>
      <c r="J204" s="48"/>
      <c r="K204" s="8"/>
      <c r="L204" s="8"/>
      <c r="M204" s="8"/>
      <c r="N204" s="8"/>
      <c r="O204" s="8"/>
      <c r="P204" s="8"/>
      <c r="Q204" s="8"/>
    </row>
    <row r="205" spans="4:17" x14ac:dyDescent="0.35">
      <c r="D205" s="8"/>
      <c r="G205" s="48"/>
      <c r="H205" s="48"/>
      <c r="I205" s="48"/>
      <c r="J205" s="48"/>
      <c r="K205" s="8"/>
      <c r="L205" s="8"/>
      <c r="M205" s="8"/>
      <c r="N205" s="8"/>
      <c r="O205" s="8"/>
      <c r="P205" s="8"/>
      <c r="Q205" s="8"/>
    </row>
    <row r="206" spans="4:17" x14ac:dyDescent="0.35">
      <c r="D206" s="8"/>
      <c r="G206" s="48"/>
      <c r="H206" s="48"/>
      <c r="I206" s="48"/>
      <c r="J206" s="48"/>
      <c r="K206" s="8"/>
      <c r="L206" s="8"/>
      <c r="M206" s="8"/>
      <c r="N206" s="8"/>
      <c r="O206" s="8"/>
      <c r="P206" s="8"/>
      <c r="Q206" s="8"/>
    </row>
    <row r="207" spans="4:17" x14ac:dyDescent="0.35">
      <c r="D207" s="8"/>
      <c r="G207" s="48"/>
      <c r="H207" s="48"/>
      <c r="I207" s="48"/>
      <c r="J207" s="48"/>
      <c r="K207" s="8"/>
      <c r="L207" s="8"/>
      <c r="M207" s="8"/>
      <c r="N207" s="8"/>
      <c r="O207" s="8"/>
      <c r="P207" s="8"/>
      <c r="Q207" s="8"/>
    </row>
    <row r="208" spans="4:17" x14ac:dyDescent="0.35">
      <c r="D208" s="8"/>
      <c r="G208" s="48"/>
      <c r="H208" s="48"/>
      <c r="I208" s="48"/>
      <c r="J208" s="48"/>
      <c r="K208" s="8"/>
      <c r="L208" s="8"/>
      <c r="M208" s="8"/>
      <c r="N208" s="8"/>
      <c r="O208" s="8"/>
      <c r="P208" s="8"/>
      <c r="Q208" s="8"/>
    </row>
    <row r="209" spans="4:17" x14ac:dyDescent="0.35">
      <c r="D209" s="8"/>
      <c r="G209" s="48"/>
      <c r="H209" s="48"/>
      <c r="I209" s="48"/>
      <c r="J209" s="48"/>
      <c r="K209" s="8"/>
      <c r="L209" s="8"/>
      <c r="M209" s="8"/>
      <c r="N209" s="8"/>
      <c r="O209" s="8"/>
      <c r="P209" s="8"/>
      <c r="Q209" s="8"/>
    </row>
    <row r="210" spans="4:17" x14ac:dyDescent="0.35">
      <c r="D210" s="8"/>
      <c r="G210" s="48"/>
      <c r="H210" s="48"/>
      <c r="I210" s="48"/>
      <c r="J210" s="48"/>
      <c r="K210" s="8"/>
      <c r="L210" s="8"/>
      <c r="M210" s="8"/>
      <c r="N210" s="8"/>
      <c r="O210" s="8"/>
      <c r="P210" s="8"/>
      <c r="Q210" s="8"/>
    </row>
    <row r="211" spans="4:17" x14ac:dyDescent="0.35">
      <c r="D211" s="8"/>
      <c r="G211" s="48"/>
      <c r="H211" s="48"/>
      <c r="I211" s="48"/>
      <c r="J211" s="48"/>
      <c r="K211" s="8"/>
      <c r="L211" s="8"/>
      <c r="M211" s="8"/>
      <c r="N211" s="8"/>
      <c r="O211" s="8"/>
      <c r="P211" s="8"/>
      <c r="Q211" s="8"/>
    </row>
    <row r="212" spans="4:17" x14ac:dyDescent="0.35">
      <c r="D212" s="8"/>
      <c r="G212" s="48"/>
      <c r="H212" s="48"/>
      <c r="I212" s="48"/>
      <c r="J212" s="48"/>
      <c r="K212" s="8"/>
      <c r="L212" s="8"/>
      <c r="M212" s="8"/>
      <c r="N212" s="8"/>
      <c r="O212" s="8"/>
      <c r="P212" s="8"/>
      <c r="Q212" s="8"/>
    </row>
    <row r="213" spans="4:17" x14ac:dyDescent="0.35">
      <c r="D213" s="8"/>
      <c r="G213" s="48"/>
      <c r="H213" s="48"/>
      <c r="I213" s="48"/>
      <c r="J213" s="48"/>
      <c r="K213" s="8"/>
      <c r="L213" s="8"/>
      <c r="M213" s="8"/>
      <c r="N213" s="8"/>
      <c r="O213" s="8"/>
      <c r="P213" s="8"/>
      <c r="Q213" s="8"/>
    </row>
    <row r="214" spans="4:17" x14ac:dyDescent="0.35">
      <c r="D214" s="8"/>
      <c r="G214" s="48"/>
      <c r="H214" s="48"/>
      <c r="I214" s="48"/>
      <c r="J214" s="48"/>
      <c r="K214" s="8"/>
      <c r="L214" s="8"/>
      <c r="M214" s="8"/>
      <c r="N214" s="8"/>
      <c r="O214" s="8"/>
      <c r="P214" s="8"/>
      <c r="Q214" s="8"/>
    </row>
    <row r="215" spans="4:17" x14ac:dyDescent="0.35">
      <c r="D215" s="8"/>
      <c r="G215" s="48"/>
      <c r="H215" s="48"/>
      <c r="I215" s="48"/>
      <c r="J215" s="48"/>
      <c r="K215" s="8"/>
      <c r="L215" s="8"/>
      <c r="M215" s="8"/>
      <c r="N215" s="8"/>
      <c r="O215" s="8"/>
      <c r="P215" s="8"/>
      <c r="Q215" s="8"/>
    </row>
    <row r="216" spans="4:17" x14ac:dyDescent="0.35">
      <c r="D216" s="8"/>
      <c r="G216" s="48"/>
      <c r="H216" s="48"/>
      <c r="I216" s="48"/>
      <c r="J216" s="48"/>
      <c r="K216" s="8"/>
      <c r="L216" s="8"/>
      <c r="M216" s="8"/>
      <c r="N216" s="8"/>
      <c r="O216" s="8"/>
      <c r="P216" s="8"/>
      <c r="Q216" s="8"/>
    </row>
    <row r="217" spans="4:17" x14ac:dyDescent="0.35">
      <c r="D217" s="8"/>
      <c r="G217" s="48"/>
      <c r="H217" s="48"/>
      <c r="I217" s="48"/>
      <c r="J217" s="48"/>
      <c r="K217" s="8"/>
      <c r="L217" s="8"/>
      <c r="M217" s="8"/>
      <c r="N217" s="8"/>
      <c r="O217" s="8"/>
      <c r="P217" s="8"/>
      <c r="Q217" s="8"/>
    </row>
    <row r="218" spans="4:17" x14ac:dyDescent="0.35">
      <c r="D218" s="8"/>
      <c r="G218" s="48"/>
      <c r="H218" s="48"/>
      <c r="I218" s="48"/>
      <c r="J218" s="48"/>
      <c r="K218" s="8"/>
      <c r="L218" s="8"/>
      <c r="M218" s="8"/>
      <c r="N218" s="8"/>
      <c r="O218" s="8"/>
      <c r="P218" s="8"/>
      <c r="Q218" s="8"/>
    </row>
    <row r="219" spans="4:17" x14ac:dyDescent="0.35">
      <c r="D219" s="8"/>
      <c r="G219" s="48"/>
      <c r="H219" s="48"/>
      <c r="I219" s="48"/>
      <c r="J219" s="48"/>
      <c r="K219" s="8"/>
      <c r="L219" s="8"/>
      <c r="M219" s="8"/>
      <c r="N219" s="8"/>
      <c r="O219" s="8"/>
      <c r="P219" s="8"/>
      <c r="Q219" s="8"/>
    </row>
    <row r="220" spans="4:17" x14ac:dyDescent="0.35">
      <c r="D220" s="8"/>
      <c r="G220" s="48"/>
      <c r="H220" s="48"/>
      <c r="I220" s="48"/>
      <c r="J220" s="48"/>
      <c r="K220" s="8"/>
      <c r="L220" s="8"/>
      <c r="M220" s="8"/>
      <c r="N220" s="8"/>
      <c r="O220" s="8"/>
      <c r="P220" s="8"/>
      <c r="Q220" s="8"/>
    </row>
    <row r="221" spans="4:17" x14ac:dyDescent="0.35">
      <c r="D221" s="8"/>
      <c r="G221" s="48"/>
      <c r="H221" s="48"/>
      <c r="I221" s="48"/>
      <c r="J221" s="48"/>
      <c r="K221" s="8"/>
      <c r="L221" s="8"/>
      <c r="M221" s="8"/>
      <c r="N221" s="8"/>
      <c r="O221" s="8"/>
      <c r="P221" s="8"/>
      <c r="Q221" s="8"/>
    </row>
    <row r="222" spans="4:17" x14ac:dyDescent="0.35">
      <c r="D222" s="8"/>
      <c r="G222" s="48"/>
      <c r="H222" s="48"/>
      <c r="I222" s="48"/>
      <c r="J222" s="48"/>
      <c r="K222" s="8"/>
      <c r="L222" s="8"/>
      <c r="M222" s="8"/>
      <c r="N222" s="8"/>
      <c r="O222" s="8"/>
      <c r="P222" s="8"/>
      <c r="Q222" s="8"/>
    </row>
    <row r="223" spans="4:17" x14ac:dyDescent="0.35">
      <c r="D223" s="8"/>
      <c r="G223" s="48"/>
      <c r="H223" s="48"/>
      <c r="I223" s="48"/>
      <c r="J223" s="48"/>
      <c r="K223" s="8"/>
      <c r="L223" s="8"/>
      <c r="M223" s="8"/>
      <c r="N223" s="8"/>
      <c r="O223" s="8"/>
      <c r="P223" s="8"/>
      <c r="Q223" s="8"/>
    </row>
    <row r="224" spans="4:17" x14ac:dyDescent="0.35">
      <c r="D224" s="8"/>
      <c r="G224" s="48"/>
      <c r="H224" s="48"/>
      <c r="I224" s="48"/>
      <c r="J224" s="48"/>
      <c r="K224" s="8"/>
      <c r="L224" s="8"/>
      <c r="M224" s="8"/>
      <c r="N224" s="8"/>
      <c r="O224" s="8"/>
      <c r="P224" s="8"/>
      <c r="Q224" s="8"/>
    </row>
    <row r="225" spans="4:17" x14ac:dyDescent="0.35">
      <c r="D225" s="8"/>
      <c r="G225" s="48"/>
      <c r="H225" s="48"/>
      <c r="I225" s="48"/>
      <c r="J225" s="48"/>
      <c r="K225" s="8"/>
      <c r="L225" s="8"/>
      <c r="M225" s="8"/>
      <c r="N225" s="8"/>
      <c r="O225" s="8"/>
      <c r="P225" s="8"/>
      <c r="Q225" s="8"/>
    </row>
    <row r="226" spans="4:17" x14ac:dyDescent="0.35">
      <c r="D226" s="8"/>
      <c r="G226" s="48"/>
      <c r="H226" s="48"/>
      <c r="I226" s="48"/>
      <c r="J226" s="48"/>
      <c r="K226" s="8"/>
      <c r="L226" s="8"/>
      <c r="M226" s="8"/>
      <c r="N226" s="8"/>
      <c r="O226" s="8"/>
      <c r="P226" s="8"/>
      <c r="Q226" s="8"/>
    </row>
    <row r="227" spans="4:17" x14ac:dyDescent="0.35">
      <c r="D227" s="8"/>
      <c r="G227" s="48"/>
      <c r="H227" s="48"/>
      <c r="I227" s="48"/>
      <c r="J227" s="48"/>
      <c r="K227" s="8"/>
      <c r="L227" s="8"/>
      <c r="M227" s="8"/>
      <c r="N227" s="8"/>
      <c r="O227" s="8"/>
      <c r="P227" s="8"/>
      <c r="Q227" s="8"/>
    </row>
    <row r="228" spans="4:17" x14ac:dyDescent="0.35">
      <c r="D228" s="8"/>
      <c r="G228" s="48"/>
      <c r="H228" s="48"/>
      <c r="I228" s="48"/>
      <c r="J228" s="48"/>
      <c r="K228" s="8"/>
      <c r="L228" s="8"/>
      <c r="M228" s="8"/>
      <c r="N228" s="8"/>
      <c r="O228" s="8"/>
      <c r="P228" s="8"/>
      <c r="Q228" s="8"/>
    </row>
    <row r="229" spans="4:17" x14ac:dyDescent="0.35">
      <c r="D229" s="8"/>
      <c r="G229" s="48"/>
      <c r="H229" s="48"/>
      <c r="I229" s="48"/>
      <c r="J229" s="48"/>
      <c r="K229" s="8"/>
      <c r="L229" s="8"/>
      <c r="M229" s="8"/>
      <c r="N229" s="8"/>
      <c r="O229" s="8"/>
      <c r="P229" s="8"/>
      <c r="Q229" s="8"/>
    </row>
    <row r="230" spans="4:17" x14ac:dyDescent="0.35">
      <c r="D230" s="8"/>
      <c r="G230" s="48"/>
      <c r="H230" s="48"/>
      <c r="I230" s="48"/>
      <c r="J230" s="48"/>
      <c r="K230" s="8"/>
      <c r="L230" s="8"/>
      <c r="M230" s="8"/>
      <c r="N230" s="8"/>
      <c r="O230" s="8"/>
      <c r="P230" s="8"/>
      <c r="Q230" s="8"/>
    </row>
    <row r="231" spans="4:17" x14ac:dyDescent="0.35">
      <c r="D231" s="8"/>
      <c r="G231" s="48"/>
      <c r="H231" s="48"/>
      <c r="I231" s="48"/>
      <c r="J231" s="48"/>
      <c r="K231" s="8"/>
      <c r="L231" s="8"/>
      <c r="M231" s="8"/>
      <c r="N231" s="8"/>
      <c r="O231" s="8"/>
      <c r="P231" s="8"/>
      <c r="Q231" s="8"/>
    </row>
    <row r="232" spans="4:17" x14ac:dyDescent="0.35">
      <c r="D232" s="8"/>
      <c r="G232" s="48"/>
      <c r="H232" s="48"/>
      <c r="I232" s="48"/>
      <c r="J232" s="48"/>
      <c r="K232" s="8"/>
      <c r="L232" s="8"/>
      <c r="M232" s="8"/>
      <c r="N232" s="8"/>
      <c r="O232" s="8"/>
      <c r="P232" s="8"/>
      <c r="Q232" s="8"/>
    </row>
    <row r="233" spans="4:17" x14ac:dyDescent="0.35">
      <c r="D233" s="8"/>
      <c r="G233" s="48"/>
      <c r="H233" s="48"/>
      <c r="I233" s="48"/>
      <c r="J233" s="48"/>
      <c r="K233" s="8"/>
      <c r="L233" s="8"/>
      <c r="M233" s="8"/>
      <c r="N233" s="8"/>
      <c r="O233" s="8"/>
      <c r="P233" s="8"/>
      <c r="Q233" s="8"/>
    </row>
    <row r="234" spans="4:17" x14ac:dyDescent="0.35">
      <c r="D234" s="8"/>
      <c r="G234" s="48"/>
      <c r="H234" s="48"/>
      <c r="I234" s="48"/>
      <c r="J234" s="48"/>
      <c r="K234" s="8"/>
      <c r="L234" s="8"/>
      <c r="M234" s="8"/>
      <c r="N234" s="8"/>
      <c r="O234" s="8"/>
      <c r="P234" s="8"/>
      <c r="Q234" s="8"/>
    </row>
    <row r="235" spans="4:17" x14ac:dyDescent="0.35">
      <c r="D235" s="8"/>
      <c r="G235" s="48"/>
      <c r="H235" s="48"/>
      <c r="I235" s="48"/>
      <c r="J235" s="48"/>
      <c r="K235" s="8"/>
      <c r="L235" s="8"/>
      <c r="M235" s="8"/>
      <c r="N235" s="8"/>
      <c r="O235" s="8"/>
      <c r="P235" s="8"/>
      <c r="Q235" s="8"/>
    </row>
    <row r="236" spans="4:17" x14ac:dyDescent="0.35">
      <c r="D236" s="8"/>
      <c r="G236" s="48"/>
      <c r="H236" s="48"/>
      <c r="I236" s="48"/>
      <c r="J236" s="48"/>
      <c r="K236" s="8"/>
      <c r="L236" s="8"/>
      <c r="M236" s="8"/>
      <c r="N236" s="8"/>
      <c r="O236" s="8"/>
      <c r="P236" s="8"/>
      <c r="Q236" s="8"/>
    </row>
    <row r="237" spans="4:17" x14ac:dyDescent="0.35">
      <c r="D237" s="8"/>
      <c r="G237" s="48"/>
      <c r="H237" s="48"/>
      <c r="I237" s="48"/>
      <c r="J237" s="48"/>
      <c r="K237" s="8"/>
      <c r="L237" s="8"/>
      <c r="M237" s="8"/>
      <c r="N237" s="8"/>
      <c r="O237" s="8"/>
      <c r="P237" s="8"/>
      <c r="Q237" s="8"/>
    </row>
    <row r="238" spans="4:17" x14ac:dyDescent="0.35">
      <c r="D238" s="8"/>
      <c r="G238" s="48"/>
      <c r="H238" s="48"/>
      <c r="I238" s="48"/>
      <c r="J238" s="48"/>
      <c r="K238" s="8"/>
      <c r="L238" s="8"/>
      <c r="M238" s="8"/>
      <c r="N238" s="8"/>
      <c r="O238" s="8"/>
      <c r="P238" s="8"/>
      <c r="Q238" s="8"/>
    </row>
    <row r="239" spans="4:17" x14ac:dyDescent="0.35">
      <c r="D239" s="8"/>
      <c r="G239" s="48"/>
      <c r="H239" s="48"/>
      <c r="I239" s="48"/>
      <c r="J239" s="48"/>
      <c r="K239" s="8"/>
      <c r="L239" s="8"/>
      <c r="M239" s="8"/>
      <c r="N239" s="8"/>
      <c r="O239" s="8"/>
      <c r="P239" s="8"/>
      <c r="Q239" s="8"/>
    </row>
    <row r="240" spans="4:17" x14ac:dyDescent="0.35">
      <c r="D240" s="8"/>
      <c r="G240" s="48"/>
      <c r="H240" s="48"/>
      <c r="I240" s="48"/>
      <c r="J240" s="48"/>
      <c r="K240" s="8"/>
      <c r="L240" s="8"/>
      <c r="M240" s="8"/>
      <c r="N240" s="8"/>
      <c r="O240" s="8"/>
      <c r="P240" s="8"/>
      <c r="Q240" s="8"/>
    </row>
    <row r="241" spans="4:17" x14ac:dyDescent="0.35">
      <c r="D241" s="8"/>
      <c r="G241" s="48"/>
      <c r="H241" s="48"/>
      <c r="I241" s="48"/>
      <c r="J241" s="48"/>
      <c r="K241" s="8"/>
      <c r="L241" s="8"/>
      <c r="M241" s="8"/>
      <c r="N241" s="8"/>
      <c r="O241" s="8"/>
      <c r="P241" s="8"/>
      <c r="Q241" s="8"/>
    </row>
    <row r="242" spans="4:17" x14ac:dyDescent="0.35">
      <c r="D242" s="8"/>
      <c r="G242" s="48"/>
      <c r="H242" s="48"/>
      <c r="I242" s="48"/>
      <c r="J242" s="48"/>
      <c r="K242" s="8"/>
      <c r="L242" s="8"/>
      <c r="M242" s="8"/>
      <c r="N242" s="8"/>
      <c r="O242" s="8"/>
      <c r="P242" s="8"/>
      <c r="Q242" s="8"/>
    </row>
    <row r="243" spans="4:17" x14ac:dyDescent="0.35">
      <c r="D243" s="8"/>
      <c r="G243" s="48"/>
      <c r="H243" s="48"/>
      <c r="I243" s="48"/>
      <c r="J243" s="48"/>
      <c r="K243" s="8"/>
      <c r="L243" s="8"/>
      <c r="M243" s="8"/>
      <c r="N243" s="8"/>
      <c r="O243" s="8"/>
      <c r="P243" s="8"/>
      <c r="Q243" s="8"/>
    </row>
    <row r="244" spans="4:17" x14ac:dyDescent="0.35">
      <c r="D244" s="8"/>
      <c r="G244" s="48"/>
      <c r="H244" s="48"/>
      <c r="I244" s="48"/>
      <c r="J244" s="48"/>
      <c r="K244" s="8"/>
      <c r="L244" s="8"/>
      <c r="M244" s="8"/>
      <c r="N244" s="8"/>
      <c r="O244" s="8"/>
      <c r="P244" s="8"/>
      <c r="Q244" s="8"/>
    </row>
    <row r="245" spans="4:17" x14ac:dyDescent="0.35">
      <c r="D245" s="8"/>
      <c r="G245" s="48"/>
      <c r="H245" s="48"/>
      <c r="I245" s="48"/>
      <c r="J245" s="48"/>
      <c r="K245" s="8"/>
      <c r="L245" s="8"/>
      <c r="M245" s="8"/>
      <c r="N245" s="8"/>
      <c r="O245" s="8"/>
      <c r="P245" s="8"/>
      <c r="Q245" s="8"/>
    </row>
    <row r="246" spans="4:17" x14ac:dyDescent="0.35">
      <c r="D246" s="8"/>
      <c r="G246" s="48"/>
      <c r="H246" s="48"/>
      <c r="I246" s="48"/>
      <c r="J246" s="48"/>
      <c r="K246" s="8"/>
      <c r="L246" s="8"/>
      <c r="M246" s="8"/>
      <c r="N246" s="8"/>
      <c r="O246" s="8"/>
      <c r="P246" s="8"/>
      <c r="Q246" s="8"/>
    </row>
    <row r="247" spans="4:17" x14ac:dyDescent="0.35">
      <c r="D247" s="8"/>
      <c r="G247" s="48"/>
      <c r="H247" s="48"/>
      <c r="I247" s="48"/>
      <c r="J247" s="48"/>
      <c r="K247" s="8"/>
      <c r="L247" s="8"/>
      <c r="M247" s="8"/>
      <c r="N247" s="8"/>
      <c r="O247" s="8"/>
      <c r="P247" s="8"/>
      <c r="Q247" s="8"/>
    </row>
    <row r="248" spans="4:17" x14ac:dyDescent="0.35">
      <c r="D248" s="8"/>
      <c r="G248" s="48"/>
      <c r="H248" s="48"/>
      <c r="I248" s="48"/>
      <c r="J248" s="48"/>
      <c r="K248" s="8"/>
      <c r="L248" s="8"/>
      <c r="M248" s="8"/>
      <c r="N248" s="8"/>
      <c r="O248" s="8"/>
      <c r="P248" s="8"/>
      <c r="Q248" s="8"/>
    </row>
    <row r="249" spans="4:17" x14ac:dyDescent="0.35">
      <c r="D249" s="8"/>
      <c r="G249" s="48"/>
      <c r="H249" s="48"/>
      <c r="I249" s="48"/>
      <c r="J249" s="48"/>
      <c r="K249" s="8"/>
      <c r="L249" s="8"/>
      <c r="M249" s="8"/>
      <c r="N249" s="8"/>
      <c r="O249" s="8"/>
      <c r="P249" s="8"/>
      <c r="Q249" s="8"/>
    </row>
    <row r="250" spans="4:17" x14ac:dyDescent="0.35">
      <c r="D250" s="8"/>
      <c r="G250" s="48"/>
      <c r="H250" s="48"/>
      <c r="I250" s="48"/>
      <c r="J250" s="48"/>
      <c r="K250" s="8"/>
      <c r="L250" s="8"/>
      <c r="M250" s="8"/>
      <c r="N250" s="8"/>
      <c r="O250" s="8"/>
      <c r="P250" s="8"/>
      <c r="Q250" s="8"/>
    </row>
    <row r="251" spans="4:17" x14ac:dyDescent="0.35">
      <c r="D251" s="8"/>
      <c r="G251" s="48"/>
      <c r="H251" s="48"/>
      <c r="I251" s="48"/>
      <c r="J251" s="48"/>
      <c r="K251" s="8"/>
      <c r="L251" s="8"/>
      <c r="M251" s="8"/>
      <c r="N251" s="8"/>
      <c r="O251" s="8"/>
      <c r="P251" s="8"/>
      <c r="Q251" s="8"/>
    </row>
    <row r="252" spans="4:17" x14ac:dyDescent="0.35">
      <c r="D252" s="8"/>
      <c r="G252" s="48"/>
      <c r="H252" s="48"/>
      <c r="I252" s="48"/>
      <c r="J252" s="48"/>
      <c r="K252" s="8"/>
      <c r="L252" s="8"/>
      <c r="M252" s="8"/>
      <c r="N252" s="8"/>
      <c r="O252" s="8"/>
      <c r="P252" s="8"/>
      <c r="Q252" s="8"/>
    </row>
    <row r="253" spans="4:17" x14ac:dyDescent="0.35">
      <c r="D253" s="8"/>
      <c r="G253" s="48"/>
      <c r="H253" s="48"/>
      <c r="I253" s="48"/>
      <c r="J253" s="48"/>
      <c r="K253" s="8"/>
      <c r="L253" s="8"/>
      <c r="M253" s="8"/>
      <c r="N253" s="8"/>
      <c r="O253" s="8"/>
      <c r="P253" s="8"/>
      <c r="Q253" s="8"/>
    </row>
    <row r="254" spans="4:17" x14ac:dyDescent="0.35">
      <c r="D254" s="8"/>
      <c r="G254" s="48"/>
      <c r="H254" s="48"/>
      <c r="I254" s="48"/>
      <c r="J254" s="48"/>
      <c r="K254" s="8"/>
      <c r="L254" s="8"/>
      <c r="M254" s="8"/>
      <c r="N254" s="8"/>
      <c r="O254" s="8"/>
      <c r="P254" s="8"/>
      <c r="Q254" s="8"/>
    </row>
    <row r="255" spans="4:17" x14ac:dyDescent="0.35">
      <c r="D255" s="8"/>
      <c r="G255" s="48"/>
      <c r="H255" s="48"/>
      <c r="I255" s="48"/>
      <c r="J255" s="48"/>
      <c r="K255" s="8"/>
      <c r="L255" s="8"/>
      <c r="M255" s="8"/>
      <c r="N255" s="8"/>
      <c r="O255" s="8"/>
      <c r="P255" s="8"/>
      <c r="Q255" s="8"/>
    </row>
    <row r="256" spans="4:17" x14ac:dyDescent="0.35">
      <c r="D256" s="8"/>
      <c r="G256" s="48"/>
      <c r="H256" s="48"/>
      <c r="I256" s="48"/>
      <c r="J256" s="48"/>
      <c r="K256" s="8"/>
      <c r="L256" s="8"/>
      <c r="M256" s="8"/>
      <c r="N256" s="8"/>
      <c r="O256" s="8"/>
      <c r="P256" s="8"/>
      <c r="Q256" s="8"/>
    </row>
    <row r="257" spans="4:17" x14ac:dyDescent="0.35">
      <c r="D257" s="8"/>
      <c r="G257" s="48"/>
      <c r="H257" s="48"/>
      <c r="I257" s="48"/>
      <c r="J257" s="48"/>
      <c r="K257" s="8"/>
      <c r="L257" s="8"/>
      <c r="M257" s="8"/>
      <c r="N257" s="8"/>
      <c r="O257" s="8"/>
      <c r="P257" s="8"/>
      <c r="Q257" s="8"/>
    </row>
    <row r="258" spans="4:17" x14ac:dyDescent="0.35">
      <c r="D258" s="8"/>
      <c r="G258" s="48"/>
      <c r="H258" s="48"/>
      <c r="I258" s="48"/>
      <c r="J258" s="48"/>
      <c r="K258" s="8"/>
      <c r="L258" s="8"/>
      <c r="M258" s="8"/>
      <c r="N258" s="8"/>
      <c r="O258" s="8"/>
      <c r="P258" s="8"/>
      <c r="Q258" s="8"/>
    </row>
    <row r="259" spans="4:17" x14ac:dyDescent="0.35">
      <c r="D259" s="8"/>
      <c r="G259" s="48"/>
      <c r="H259" s="48"/>
      <c r="I259" s="48"/>
      <c r="J259" s="48"/>
      <c r="K259" s="8"/>
      <c r="L259" s="8"/>
      <c r="M259" s="8"/>
      <c r="N259" s="8"/>
      <c r="O259" s="8"/>
      <c r="P259" s="8"/>
      <c r="Q259" s="8"/>
    </row>
    <row r="260" spans="4:17" x14ac:dyDescent="0.35">
      <c r="D260" s="8"/>
      <c r="G260" s="48"/>
      <c r="H260" s="48"/>
      <c r="I260" s="48"/>
      <c r="J260" s="48"/>
      <c r="K260" s="8"/>
      <c r="L260" s="8"/>
      <c r="M260" s="8"/>
      <c r="N260" s="8"/>
      <c r="O260" s="8"/>
      <c r="P260" s="8"/>
      <c r="Q260" s="8"/>
    </row>
    <row r="261" spans="4:17" x14ac:dyDescent="0.35">
      <c r="D261" s="8"/>
      <c r="G261" s="48"/>
      <c r="H261" s="48"/>
      <c r="I261" s="48"/>
      <c r="J261" s="48"/>
      <c r="K261" s="8"/>
      <c r="L261" s="8"/>
      <c r="M261" s="8"/>
      <c r="N261" s="8"/>
      <c r="O261" s="8"/>
      <c r="P261" s="8"/>
      <c r="Q261" s="8"/>
    </row>
    <row r="262" spans="4:17" x14ac:dyDescent="0.35">
      <c r="D262" s="8"/>
      <c r="G262" s="48"/>
      <c r="H262" s="48"/>
      <c r="I262" s="48"/>
      <c r="J262" s="48"/>
      <c r="K262" s="8"/>
      <c r="L262" s="8"/>
      <c r="M262" s="8"/>
      <c r="N262" s="8"/>
      <c r="O262" s="8"/>
      <c r="P262" s="8"/>
      <c r="Q262" s="8"/>
    </row>
    <row r="263" spans="4:17" x14ac:dyDescent="0.35">
      <c r="D263" s="8"/>
      <c r="G263" s="48"/>
      <c r="H263" s="48"/>
      <c r="I263" s="48"/>
      <c r="J263" s="48"/>
      <c r="K263" s="8"/>
      <c r="L263" s="8"/>
      <c r="M263" s="8"/>
      <c r="N263" s="8"/>
      <c r="O263" s="8"/>
      <c r="P263" s="8"/>
      <c r="Q263" s="8"/>
    </row>
  </sheetData>
  <mergeCells count="21">
    <mergeCell ref="B125:D125"/>
    <mergeCell ref="B71:J71"/>
    <mergeCell ref="D74:J74"/>
    <mergeCell ref="G80:I80"/>
    <mergeCell ref="K80:M80"/>
    <mergeCell ref="O80:P80"/>
    <mergeCell ref="D81:D82"/>
    <mergeCell ref="O81:O82"/>
    <mergeCell ref="P81:P82"/>
    <mergeCell ref="O20:P20"/>
    <mergeCell ref="D21:D22"/>
    <mergeCell ref="O21:O22"/>
    <mergeCell ref="P21:P22"/>
    <mergeCell ref="B65:D65"/>
    <mergeCell ref="B70:J70"/>
    <mergeCell ref="K20:M20"/>
    <mergeCell ref="A3:H3"/>
    <mergeCell ref="B10:J10"/>
    <mergeCell ref="B11:J11"/>
    <mergeCell ref="D14:J14"/>
    <mergeCell ref="G20:I20"/>
  </mergeCells>
  <dataValidations count="5">
    <dataValidation type="list" allowBlank="1" showInputMessage="1" showErrorMessage="1" sqref="D23 D83 D25 D27 D29 D85 D87 D89 D31 D91" xr:uid="{4AA221EF-D5AE-4DA6-91D7-AFF83EDFD936}">
      <formula1>"per 30 days, per kWh, per kW, per kVA"</formula1>
    </dataValidation>
    <dataValidation type="list" allowBlank="1" showInputMessage="1" showErrorMessage="1" sqref="D16 D76" xr:uid="{112A80BC-3997-46C1-9CF9-F98538F20D12}">
      <formula1>"TOU, non-TOU"</formula1>
    </dataValidation>
    <dataValidation type="list" allowBlank="1" showInputMessage="1" showErrorMessage="1" prompt="Select Charge Unit - per 30 days, per kWh, per kW, per kVA." sqref="D47:D48 D50:D60 D107:D108 D110:D120 D32 D24 D26 D28 D30 D84 D86 D88 D90 D92 D33:D36 D93:D96 D38:D45 D98:D105" xr:uid="{83865720-A19E-40E8-98E2-306F55A180C4}">
      <formula1>"per 30 days, per kWh, per kW, per kVA"</formula1>
    </dataValidation>
    <dataValidation type="list" allowBlank="1" showInputMessage="1" showErrorMessage="1" prompt="Select Charge Unit - monthly, per kWh, per kW" sqref="D61 D66 D121 D126" xr:uid="{93847824-679D-4FB3-B8E4-9D25DD0189EB}">
      <formula1>"Monthly, per kWh, per kW"</formula1>
    </dataValidation>
    <dataValidation type="list" allowBlank="1" showInputMessage="1" showErrorMessage="1" sqref="E66 E126 E47:E48 E50:E61 E107:E108 E110:E121 E38:E45 E98:E105 E23:E36 E83:E96" xr:uid="{7F690311-1860-4ED8-A809-BFA230933299}">
      <formula1>#REF!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8" fitToHeight="0" orientation="landscape" r:id="rId1"/>
  <headerFooter scaleWithDoc="0">
    <oddHeader xml:space="preserve">&amp;R&amp;7Toronto Hydro-Electric System Limited 
EB-2020-0057
Tab 5
Schedule 1
ORIGINAL
Page &amp;P of &amp;N
</oddHeader>
    <oddFooter>&amp;C&amp;7&amp;A</oddFooter>
  </headerFooter>
  <rowBreaks count="1" manualBreakCount="1">
    <brk id="70" min="1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152400</xdr:colOff>
                    <xdr:row>76</xdr:row>
                    <xdr:rowOff>57150</xdr:rowOff>
                  </from>
                  <to>
                    <xdr:col>16</xdr:col>
                    <xdr:colOff>12700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76</xdr:row>
                    <xdr:rowOff>184150</xdr:rowOff>
                  </from>
                  <to>
                    <xdr:col>10</xdr:col>
                    <xdr:colOff>444500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165100</xdr:rowOff>
                  </from>
                  <to>
                    <xdr:col>10</xdr:col>
                    <xdr:colOff>393700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10</xdr:col>
                    <xdr:colOff>514350</xdr:colOff>
                    <xdr:row>17</xdr:row>
                    <xdr:rowOff>19050</xdr:rowOff>
                  </from>
                  <to>
                    <xdr:col>15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46B9E-AFC2-438E-B1F7-D963C984C128}">
  <sheetPr>
    <tabColor theme="0"/>
    <pageSetUpPr fitToPage="1"/>
  </sheetPr>
  <dimension ref="A1:Q76"/>
  <sheetViews>
    <sheetView showGridLines="0" zoomScale="80" zoomScaleNormal="80" zoomScaleSheetLayoutView="75" workbookViewId="0">
      <selection activeCell="B30" sqref="B30"/>
    </sheetView>
  </sheetViews>
  <sheetFormatPr defaultColWidth="9.1796875" defaultRowHeight="14.5" x14ac:dyDescent="0.35"/>
  <cols>
    <col min="1" max="1" width="1.81640625" style="180" customWidth="1"/>
    <col min="2" max="2" width="137.81640625" style="180" customWidth="1"/>
    <col min="3" max="3" width="1.08984375" style="180" customWidth="1"/>
    <col min="4" max="4" width="12.81640625" style="312" customWidth="1"/>
    <col min="5" max="6" width="1.08984375" style="180" customWidth="1"/>
    <col min="7" max="9" width="12.26953125" style="180" customWidth="1"/>
    <col min="10" max="10" width="1.08984375" style="180" customWidth="1"/>
    <col min="11" max="13" width="12.26953125" style="180" customWidth="1"/>
    <col min="14" max="14" width="1.08984375" style="180" customWidth="1"/>
    <col min="15" max="16" width="12.26953125" style="180" customWidth="1"/>
    <col min="17" max="17" width="1.26953125" style="180" customWidth="1"/>
    <col min="18" max="16384" width="9.1796875" style="180"/>
  </cols>
  <sheetData>
    <row r="1" spans="1:17" ht="20" x14ac:dyDescent="0.35">
      <c r="A1" s="177"/>
      <c r="B1" s="178"/>
      <c r="C1" s="178"/>
      <c r="D1" s="179"/>
      <c r="E1" s="178"/>
      <c r="F1" s="178"/>
      <c r="G1" s="178"/>
      <c r="H1" s="178"/>
      <c r="I1" s="177"/>
      <c r="J1" s="177"/>
      <c r="M1" s="181"/>
      <c r="N1" s="181">
        <v>1</v>
      </c>
      <c r="O1" s="181">
        <v>2</v>
      </c>
      <c r="P1" s="181"/>
      <c r="Q1" s="181"/>
    </row>
    <row r="2" spans="1:17" ht="17.5" x14ac:dyDescent="0.35">
      <c r="A2" s="182"/>
      <c r="B2" s="182"/>
      <c r="C2" s="182"/>
      <c r="D2" s="183"/>
      <c r="E2" s="182"/>
      <c r="F2" s="182"/>
      <c r="G2" s="182"/>
      <c r="H2" s="182"/>
      <c r="I2" s="177"/>
      <c r="J2" s="177"/>
      <c r="M2" s="181"/>
      <c r="N2" s="181"/>
      <c r="O2" s="181"/>
      <c r="P2" s="181"/>
      <c r="Q2" s="181"/>
    </row>
    <row r="3" spans="1:17" ht="17.5" x14ac:dyDescent="0.35">
      <c r="A3" s="500"/>
      <c r="B3" s="500"/>
      <c r="C3" s="500"/>
      <c r="D3" s="500"/>
      <c r="E3" s="500"/>
      <c r="F3" s="500"/>
      <c r="G3" s="500"/>
      <c r="H3" s="500"/>
      <c r="I3" s="177"/>
      <c r="J3" s="177"/>
    </row>
    <row r="4" spans="1:17" ht="17.5" x14ac:dyDescent="0.35">
      <c r="A4" s="182"/>
      <c r="B4" s="182"/>
      <c r="C4" s="182"/>
      <c r="D4" s="183"/>
      <c r="E4" s="182"/>
      <c r="F4" s="184"/>
      <c r="G4" s="184"/>
      <c r="H4" s="184"/>
      <c r="I4" s="177"/>
      <c r="J4" s="177"/>
    </row>
    <row r="5" spans="1:17" ht="15.5" x14ac:dyDescent="0.35">
      <c r="A5" s="177"/>
      <c r="B5" s="177"/>
      <c r="C5" s="185"/>
      <c r="D5" s="186"/>
      <c r="E5" s="185"/>
      <c r="F5" s="177"/>
      <c r="G5" s="177"/>
      <c r="H5" s="177"/>
      <c r="I5" s="177"/>
      <c r="J5" s="177"/>
    </row>
    <row r="6" spans="1:17" x14ac:dyDescent="0.35">
      <c r="A6" s="177"/>
      <c r="B6" s="177"/>
      <c r="C6" s="177"/>
      <c r="D6" s="187"/>
      <c r="E6" s="177"/>
      <c r="F6" s="177"/>
      <c r="G6" s="177"/>
      <c r="H6" s="177"/>
      <c r="I6" s="177"/>
      <c r="J6" s="177"/>
    </row>
    <row r="7" spans="1:17" x14ac:dyDescent="0.35">
      <c r="A7" s="177"/>
      <c r="B7" s="177"/>
      <c r="C7" s="177"/>
      <c r="D7" s="187"/>
      <c r="E7" s="177"/>
      <c r="F7" s="177"/>
      <c r="G7" s="177"/>
      <c r="H7" s="177"/>
      <c r="I7" s="177"/>
      <c r="J7" s="177"/>
    </row>
    <row r="8" spans="1:17" x14ac:dyDescent="0.35">
      <c r="A8" s="188"/>
      <c r="B8" s="177"/>
      <c r="C8" s="177"/>
      <c r="D8" s="187"/>
      <c r="E8" s="177"/>
      <c r="F8" s="177"/>
      <c r="G8" s="177"/>
      <c r="H8" s="177"/>
      <c r="I8" s="177"/>
      <c r="J8" s="177"/>
    </row>
    <row r="9" spans="1:17" x14ac:dyDescent="0.35">
      <c r="A9" s="189"/>
      <c r="B9" s="189"/>
      <c r="C9" s="189"/>
      <c r="D9" s="190"/>
      <c r="E9" s="189"/>
      <c r="F9" s="189"/>
      <c r="G9" s="189"/>
      <c r="H9" s="189"/>
    </row>
    <row r="10" spans="1:17" ht="18" x14ac:dyDescent="0.4">
      <c r="A10" s="189"/>
      <c r="B10" s="501"/>
      <c r="C10" s="501"/>
      <c r="D10" s="501"/>
      <c r="E10" s="501"/>
      <c r="F10" s="501"/>
      <c r="G10" s="501"/>
      <c r="H10" s="501"/>
      <c r="I10" s="501"/>
      <c r="J10" s="501"/>
      <c r="O10" s="8"/>
      <c r="P10" s="8"/>
      <c r="Q10" s="8"/>
    </row>
    <row r="11" spans="1:17" ht="18" x14ac:dyDescent="0.4">
      <c r="A11" s="189"/>
      <c r="B11" s="501" t="s">
        <v>0</v>
      </c>
      <c r="C11" s="501"/>
      <c r="D11" s="501"/>
      <c r="E11" s="501"/>
      <c r="F11" s="501"/>
      <c r="G11" s="501"/>
      <c r="H11" s="501"/>
      <c r="I11" s="501"/>
      <c r="J11" s="501"/>
      <c r="N11" s="180">
        <v>2</v>
      </c>
      <c r="O11" s="191">
        <v>0.64</v>
      </c>
      <c r="P11" s="192" t="s">
        <v>1</v>
      </c>
      <c r="Q11" s="191"/>
    </row>
    <row r="12" spans="1:17" x14ac:dyDescent="0.35">
      <c r="A12" s="189"/>
      <c r="B12" s="189"/>
      <c r="C12" s="189"/>
      <c r="D12" s="190"/>
      <c r="E12" s="189"/>
      <c r="F12" s="189"/>
      <c r="G12" s="189"/>
      <c r="H12" s="189"/>
      <c r="O12" s="191">
        <v>0.18</v>
      </c>
      <c r="P12" s="192" t="s">
        <v>2</v>
      </c>
      <c r="Q12" s="191"/>
    </row>
    <row r="13" spans="1:17" x14ac:dyDescent="0.35">
      <c r="A13" s="189"/>
      <c r="B13" s="189"/>
      <c r="C13" s="189"/>
      <c r="D13" s="190"/>
      <c r="E13" s="189"/>
      <c r="F13" s="189"/>
      <c r="G13" s="189"/>
      <c r="H13" s="189"/>
      <c r="O13" s="191">
        <v>0.18</v>
      </c>
      <c r="P13" s="192" t="s">
        <v>3</v>
      </c>
      <c r="Q13" s="191"/>
    </row>
    <row r="14" spans="1:17" ht="15.5" x14ac:dyDescent="0.35">
      <c r="A14" s="189"/>
      <c r="B14" s="193" t="s">
        <v>4</v>
      </c>
      <c r="C14" s="189"/>
      <c r="D14" s="502" t="s">
        <v>62</v>
      </c>
      <c r="E14" s="502"/>
      <c r="F14" s="502"/>
      <c r="G14" s="502"/>
      <c r="H14" s="502"/>
      <c r="I14" s="502"/>
      <c r="J14" s="502"/>
      <c r="K14" s="502"/>
      <c r="L14" s="502"/>
      <c r="M14" s="502"/>
      <c r="O14" s="191"/>
      <c r="P14" s="194"/>
      <c r="Q14" s="191"/>
    </row>
    <row r="15" spans="1:17" ht="15.5" x14ac:dyDescent="0.35">
      <c r="A15" s="189"/>
      <c r="B15" s="195"/>
      <c r="C15" s="189"/>
      <c r="D15" s="196"/>
      <c r="E15" s="196"/>
      <c r="F15" s="197"/>
      <c r="G15" s="197"/>
      <c r="H15" s="197"/>
      <c r="I15" s="197"/>
      <c r="J15" s="197"/>
      <c r="K15" s="198"/>
      <c r="L15" s="198"/>
      <c r="M15" s="197"/>
      <c r="N15" s="198"/>
      <c r="O15" s="198"/>
      <c r="P15" s="198"/>
      <c r="Q15" s="198"/>
    </row>
    <row r="16" spans="1:17" ht="15.5" x14ac:dyDescent="0.35">
      <c r="A16" s="189"/>
      <c r="B16" s="193" t="s">
        <v>6</v>
      </c>
      <c r="C16" s="189"/>
      <c r="D16" s="199" t="s">
        <v>7</v>
      </c>
      <c r="E16" s="196"/>
      <c r="F16" s="197"/>
      <c r="G16" s="198"/>
      <c r="H16" s="197"/>
      <c r="I16" s="200"/>
      <c r="J16" s="197"/>
      <c r="K16" s="201"/>
      <c r="L16" s="198"/>
      <c r="M16" s="200"/>
      <c r="N16" s="198"/>
      <c r="O16" s="202"/>
      <c r="P16" s="203"/>
      <c r="Q16" s="198"/>
    </row>
    <row r="17" spans="1:17" ht="15.5" x14ac:dyDescent="0.35">
      <c r="A17" s="189"/>
      <c r="B17" s="195"/>
      <c r="C17" s="189"/>
      <c r="D17" s="196"/>
      <c r="E17" s="196"/>
      <c r="F17" s="196"/>
      <c r="G17" s="196"/>
      <c r="H17" s="196"/>
      <c r="I17" s="196"/>
      <c r="J17" s="196"/>
    </row>
    <row r="18" spans="1:17" x14ac:dyDescent="0.35">
      <c r="A18" s="189"/>
      <c r="B18" s="204"/>
      <c r="C18" s="189"/>
      <c r="D18" s="205" t="s">
        <v>8</v>
      </c>
      <c r="E18" s="206"/>
      <c r="F18" s="189"/>
      <c r="G18" s="207">
        <v>300</v>
      </c>
      <c r="H18" s="206" t="s">
        <v>9</v>
      </c>
      <c r="I18" s="189"/>
      <c r="J18" s="189"/>
    </row>
    <row r="19" spans="1:17" x14ac:dyDescent="0.35">
      <c r="A19" s="189"/>
      <c r="B19" s="204"/>
      <c r="C19" s="189"/>
      <c r="D19" s="190"/>
      <c r="E19" s="189"/>
      <c r="F19" s="189"/>
      <c r="G19" s="189"/>
      <c r="H19" s="189"/>
      <c r="I19" s="208"/>
      <c r="J19" s="189"/>
    </row>
    <row r="20" spans="1:17" s="8" customFormat="1" x14ac:dyDescent="0.35">
      <c r="A20" s="18"/>
      <c r="B20" s="43"/>
      <c r="C20" s="18"/>
      <c r="D20" s="52"/>
      <c r="E20" s="50"/>
      <c r="F20" s="18"/>
      <c r="G20" s="503" t="s">
        <v>10</v>
      </c>
      <c r="H20" s="504"/>
      <c r="I20" s="505"/>
      <c r="J20" s="18"/>
      <c r="K20" s="503" t="s">
        <v>11</v>
      </c>
      <c r="L20" s="504"/>
      <c r="M20" s="505"/>
      <c r="N20" s="95"/>
      <c r="O20" s="503" t="s">
        <v>12</v>
      </c>
      <c r="P20" s="505"/>
      <c r="Q20" s="209"/>
    </row>
    <row r="21" spans="1:17" ht="15" customHeight="1" x14ac:dyDescent="0.35">
      <c r="A21" s="189"/>
      <c r="B21" s="210"/>
      <c r="C21" s="189"/>
      <c r="D21" s="506" t="s">
        <v>13</v>
      </c>
      <c r="E21" s="205"/>
      <c r="F21" s="189"/>
      <c r="G21" s="211" t="s">
        <v>14</v>
      </c>
      <c r="H21" s="212" t="s">
        <v>15</v>
      </c>
      <c r="I21" s="213" t="s">
        <v>16</v>
      </c>
      <c r="J21" s="189"/>
      <c r="K21" s="214" t="s">
        <v>14</v>
      </c>
      <c r="L21" s="212" t="s">
        <v>15</v>
      </c>
      <c r="M21" s="213" t="s">
        <v>16</v>
      </c>
      <c r="N21" s="189"/>
      <c r="O21" s="508" t="s">
        <v>17</v>
      </c>
      <c r="P21" s="510" t="s">
        <v>18</v>
      </c>
      <c r="Q21" s="215"/>
    </row>
    <row r="22" spans="1:17" x14ac:dyDescent="0.35">
      <c r="A22" s="189"/>
      <c r="B22" s="210"/>
      <c r="C22" s="189"/>
      <c r="D22" s="507"/>
      <c r="E22" s="205"/>
      <c r="F22" s="189"/>
      <c r="G22" s="216" t="s">
        <v>19</v>
      </c>
      <c r="H22" s="217"/>
      <c r="I22" s="217" t="s">
        <v>19</v>
      </c>
      <c r="J22" s="189"/>
      <c r="K22" s="218" t="s">
        <v>19</v>
      </c>
      <c r="L22" s="217"/>
      <c r="M22" s="217" t="s">
        <v>19</v>
      </c>
      <c r="N22" s="189"/>
      <c r="O22" s="509"/>
      <c r="P22" s="511"/>
      <c r="Q22" s="215"/>
    </row>
    <row r="23" spans="1:17" s="8" customFormat="1" x14ac:dyDescent="0.35">
      <c r="A23" s="18"/>
      <c r="B23" s="219" t="s">
        <v>20</v>
      </c>
      <c r="C23" s="59"/>
      <c r="D23" s="60" t="s">
        <v>21</v>
      </c>
      <c r="E23" s="61"/>
      <c r="F23" s="20"/>
      <c r="G23" s="62">
        <v>31.46</v>
      </c>
      <c r="H23" s="63">
        <v>1</v>
      </c>
      <c r="I23" s="64">
        <f t="shared" ref="I23:I33" si="0">H23*G23</f>
        <v>31.46</v>
      </c>
      <c r="J23" s="65"/>
      <c r="K23" s="62">
        <v>32.89</v>
      </c>
      <c r="L23" s="63">
        <v>1</v>
      </c>
      <c r="M23" s="64">
        <f t="shared" ref="M23:M33" si="1">L23*K23</f>
        <v>32.89</v>
      </c>
      <c r="N23" s="65"/>
      <c r="O23" s="66">
        <f t="shared" ref="O23:O57" si="2">M23-I23</f>
        <v>1.4299999999999997</v>
      </c>
      <c r="P23" s="67">
        <f t="shared" ref="P23:P57" si="3">IF(OR(I23=0,M23=0),"",(O23/I23))</f>
        <v>4.5454545454545442E-2</v>
      </c>
      <c r="Q23" s="68"/>
    </row>
    <row r="24" spans="1:17" s="8" customFormat="1" x14ac:dyDescent="0.35">
      <c r="A24" s="18"/>
      <c r="B24" s="76" t="s">
        <v>22</v>
      </c>
      <c r="C24" s="61"/>
      <c r="D24" s="60" t="s">
        <v>21</v>
      </c>
      <c r="E24" s="61"/>
      <c r="F24" s="51"/>
      <c r="G24" s="71">
        <v>0.3</v>
      </c>
      <c r="H24" s="72">
        <v>1</v>
      </c>
      <c r="I24" s="73">
        <f t="shared" si="0"/>
        <v>0.3</v>
      </c>
      <c r="J24" s="74"/>
      <c r="K24" s="71">
        <v>0</v>
      </c>
      <c r="L24" s="72">
        <v>1</v>
      </c>
      <c r="M24" s="73">
        <f t="shared" si="1"/>
        <v>0</v>
      </c>
      <c r="N24" s="74"/>
      <c r="O24" s="66">
        <f t="shared" si="2"/>
        <v>-0.3</v>
      </c>
      <c r="P24" s="67" t="str">
        <f t="shared" si="3"/>
        <v/>
      </c>
      <c r="Q24" s="68"/>
    </row>
    <row r="25" spans="1:17" x14ac:dyDescent="0.35">
      <c r="A25" s="189"/>
      <c r="B25" s="220" t="s">
        <v>23</v>
      </c>
      <c r="C25" s="221"/>
      <c r="D25" s="222" t="s">
        <v>21</v>
      </c>
      <c r="E25" s="221"/>
      <c r="F25" s="223"/>
      <c r="G25" s="224">
        <v>0.27</v>
      </c>
      <c r="H25" s="72">
        <v>1</v>
      </c>
      <c r="I25" s="226">
        <f t="shared" si="0"/>
        <v>0.27</v>
      </c>
      <c r="J25" s="223"/>
      <c r="K25" s="224">
        <v>0</v>
      </c>
      <c r="L25" s="227">
        <v>1</v>
      </c>
      <c r="M25" s="226">
        <f t="shared" si="1"/>
        <v>0</v>
      </c>
      <c r="N25" s="223"/>
      <c r="O25" s="228">
        <f t="shared" si="2"/>
        <v>-0.27</v>
      </c>
      <c r="P25" s="229" t="str">
        <f t="shared" si="3"/>
        <v/>
      </c>
      <c r="Q25" s="215"/>
    </row>
    <row r="26" spans="1:17" x14ac:dyDescent="0.35">
      <c r="A26" s="189"/>
      <c r="B26" s="220" t="s">
        <v>26</v>
      </c>
      <c r="C26" s="221"/>
      <c r="D26" s="222" t="s">
        <v>21</v>
      </c>
      <c r="E26" s="221"/>
      <c r="F26" s="223"/>
      <c r="G26" s="224">
        <v>-1.43</v>
      </c>
      <c r="H26" s="72">
        <v>1</v>
      </c>
      <c r="I26" s="226">
        <f t="shared" si="0"/>
        <v>-1.43</v>
      </c>
      <c r="J26" s="223"/>
      <c r="K26" s="224">
        <v>-1.43</v>
      </c>
      <c r="L26" s="227">
        <v>1</v>
      </c>
      <c r="M26" s="226">
        <f t="shared" si="1"/>
        <v>-1.43</v>
      </c>
      <c r="N26" s="223"/>
      <c r="O26" s="228">
        <f t="shared" si="2"/>
        <v>0</v>
      </c>
      <c r="P26" s="229">
        <f t="shared" si="3"/>
        <v>0</v>
      </c>
      <c r="Q26" s="215"/>
    </row>
    <row r="27" spans="1:17" x14ac:dyDescent="0.35">
      <c r="A27" s="189"/>
      <c r="B27" s="220" t="s">
        <v>27</v>
      </c>
      <c r="C27" s="221"/>
      <c r="D27" s="222" t="s">
        <v>21</v>
      </c>
      <c r="E27" s="221"/>
      <c r="F27" s="223"/>
      <c r="G27" s="224">
        <v>-0.23</v>
      </c>
      <c r="H27" s="72">
        <v>1</v>
      </c>
      <c r="I27" s="226">
        <f t="shared" si="0"/>
        <v>-0.23</v>
      </c>
      <c r="J27" s="223"/>
      <c r="K27" s="224">
        <v>-0.23</v>
      </c>
      <c r="L27" s="230">
        <v>1</v>
      </c>
      <c r="M27" s="226">
        <f t="shared" si="1"/>
        <v>-0.23</v>
      </c>
      <c r="N27" s="223"/>
      <c r="O27" s="228">
        <f t="shared" si="2"/>
        <v>0</v>
      </c>
      <c r="P27" s="229">
        <f t="shared" si="3"/>
        <v>0</v>
      </c>
      <c r="Q27" s="215"/>
    </row>
    <row r="28" spans="1:17" s="235" customFormat="1" x14ac:dyDescent="0.35">
      <c r="A28" s="231"/>
      <c r="B28" s="220" t="s">
        <v>28</v>
      </c>
      <c r="C28" s="221"/>
      <c r="D28" s="222" t="s">
        <v>21</v>
      </c>
      <c r="E28" s="221"/>
      <c r="F28" s="223"/>
      <c r="G28" s="224">
        <v>0</v>
      </c>
      <c r="H28" s="72">
        <v>1</v>
      </c>
      <c r="I28" s="232">
        <f t="shared" si="0"/>
        <v>0</v>
      </c>
      <c r="J28" s="223"/>
      <c r="K28" s="224">
        <v>-0.01</v>
      </c>
      <c r="L28" s="230">
        <v>1</v>
      </c>
      <c r="M28" s="232">
        <f t="shared" si="1"/>
        <v>-0.01</v>
      </c>
      <c r="N28" s="223"/>
      <c r="O28" s="233">
        <f t="shared" si="2"/>
        <v>-0.01</v>
      </c>
      <c r="P28" s="234" t="str">
        <f t="shared" si="3"/>
        <v/>
      </c>
      <c r="Q28" s="215"/>
    </row>
    <row r="29" spans="1:17" x14ac:dyDescent="0.35">
      <c r="A29" s="189"/>
      <c r="B29" s="220" t="s">
        <v>29</v>
      </c>
      <c r="C29" s="221"/>
      <c r="D29" s="222" t="s">
        <v>21</v>
      </c>
      <c r="E29" s="221"/>
      <c r="F29" s="223"/>
      <c r="G29" s="224">
        <v>-7.0000000000000007E-2</v>
      </c>
      <c r="H29" s="72">
        <v>1</v>
      </c>
      <c r="I29" s="226">
        <f t="shared" si="0"/>
        <v>-7.0000000000000007E-2</v>
      </c>
      <c r="J29" s="223"/>
      <c r="K29" s="224">
        <v>0</v>
      </c>
      <c r="L29" s="230">
        <v>1</v>
      </c>
      <c r="M29" s="226">
        <f t="shared" si="1"/>
        <v>0</v>
      </c>
      <c r="N29" s="223"/>
      <c r="O29" s="228">
        <f t="shared" si="2"/>
        <v>7.0000000000000007E-2</v>
      </c>
      <c r="P29" s="229" t="str">
        <f t="shared" si="3"/>
        <v/>
      </c>
      <c r="Q29" s="215"/>
    </row>
    <row r="30" spans="1:17" x14ac:dyDescent="0.35">
      <c r="A30" s="189"/>
      <c r="B30" s="220" t="s">
        <v>30</v>
      </c>
      <c r="C30" s="221"/>
      <c r="D30" s="222" t="s">
        <v>21</v>
      </c>
      <c r="E30" s="221"/>
      <c r="F30" s="223"/>
      <c r="G30" s="224">
        <v>-0.14000000000000001</v>
      </c>
      <c r="H30" s="72">
        <v>1</v>
      </c>
      <c r="I30" s="226">
        <f t="shared" si="0"/>
        <v>-0.14000000000000001</v>
      </c>
      <c r="J30" s="223"/>
      <c r="K30" s="224">
        <v>0</v>
      </c>
      <c r="L30" s="227">
        <v>1</v>
      </c>
      <c r="M30" s="226">
        <f t="shared" si="1"/>
        <v>0</v>
      </c>
      <c r="N30" s="223"/>
      <c r="O30" s="228">
        <f t="shared" si="2"/>
        <v>0.14000000000000001</v>
      </c>
      <c r="P30" s="229" t="str">
        <f t="shared" si="3"/>
        <v/>
      </c>
      <c r="Q30" s="215"/>
    </row>
    <row r="31" spans="1:17" x14ac:dyDescent="0.35">
      <c r="A31" s="189"/>
      <c r="B31" s="220" t="s">
        <v>32</v>
      </c>
      <c r="C31" s="221"/>
      <c r="D31" s="222" t="s">
        <v>21</v>
      </c>
      <c r="E31" s="221"/>
      <c r="F31" s="223"/>
      <c r="G31" s="238">
        <v>-0.15</v>
      </c>
      <c r="H31" s="72">
        <v>1</v>
      </c>
      <c r="I31" s="226">
        <f t="shared" si="0"/>
        <v>-0.15</v>
      </c>
      <c r="J31" s="223"/>
      <c r="K31" s="224">
        <v>-0.15</v>
      </c>
      <c r="L31" s="227">
        <v>1</v>
      </c>
      <c r="M31" s="226">
        <f t="shared" si="1"/>
        <v>-0.15</v>
      </c>
      <c r="N31" s="223"/>
      <c r="O31" s="228">
        <f t="shared" si="2"/>
        <v>0</v>
      </c>
      <c r="P31" s="229">
        <f t="shared" si="3"/>
        <v>0</v>
      </c>
      <c r="Q31" s="215"/>
    </row>
    <row r="32" spans="1:17" x14ac:dyDescent="0.35">
      <c r="A32" s="189"/>
      <c r="B32" s="220" t="s">
        <v>33</v>
      </c>
      <c r="C32" s="239"/>
      <c r="D32" s="222" t="s">
        <v>34</v>
      </c>
      <c r="E32" s="221"/>
      <c r="F32" s="240"/>
      <c r="G32" s="241"/>
      <c r="H32" s="242">
        <f>+$G$18</f>
        <v>300</v>
      </c>
      <c r="I32" s="243">
        <f t="shared" si="0"/>
        <v>0</v>
      </c>
      <c r="J32" s="240"/>
      <c r="K32" s="241"/>
      <c r="L32" s="242">
        <f>+$G$18</f>
        <v>300</v>
      </c>
      <c r="M32" s="243">
        <f t="shared" si="1"/>
        <v>0</v>
      </c>
      <c r="N32" s="240"/>
      <c r="O32" s="228">
        <f t="shared" si="2"/>
        <v>0</v>
      </c>
      <c r="P32" s="229" t="str">
        <f t="shared" si="3"/>
        <v/>
      </c>
      <c r="Q32" s="215"/>
    </row>
    <row r="33" spans="1:17" s="8" customFormat="1" x14ac:dyDescent="0.35">
      <c r="A33" s="18"/>
      <c r="B33" s="79" t="str">
        <f>+RESIDENTIAL!$B$36</f>
        <v>Rate Rider for Disposition of Lost Revenue Adjustment Mechanism (LRAMVA) - effective until Dec. 31, 2021</v>
      </c>
      <c r="C33" s="59"/>
      <c r="D33" s="60" t="s">
        <v>34</v>
      </c>
      <c r="E33" s="61"/>
      <c r="F33" s="20"/>
      <c r="G33" s="77"/>
      <c r="H33" s="78">
        <f>+$G$18</f>
        <v>300</v>
      </c>
      <c r="I33" s="64">
        <f t="shared" si="0"/>
        <v>0</v>
      </c>
      <c r="J33" s="65"/>
      <c r="K33" s="77">
        <v>1.2199999999999999E-3</v>
      </c>
      <c r="L33" s="78">
        <f>+$G$18</f>
        <v>300</v>
      </c>
      <c r="M33" s="64">
        <f t="shared" si="1"/>
        <v>0.36599999999999999</v>
      </c>
      <c r="N33" s="65"/>
      <c r="O33" s="66">
        <f t="shared" si="2"/>
        <v>0.36599999999999999</v>
      </c>
      <c r="P33" s="67" t="str">
        <f t="shared" si="3"/>
        <v/>
      </c>
      <c r="Q33" s="68"/>
    </row>
    <row r="34" spans="1:17" s="254" customFormat="1" x14ac:dyDescent="0.35">
      <c r="A34" s="244"/>
      <c r="B34" s="165" t="s">
        <v>35</v>
      </c>
      <c r="C34" s="245"/>
      <c r="D34" s="246"/>
      <c r="E34" s="245"/>
      <c r="F34" s="247"/>
      <c r="G34" s="248"/>
      <c r="H34" s="249"/>
      <c r="I34" s="250">
        <f>SUM(I23:I33)</f>
        <v>30.01</v>
      </c>
      <c r="J34" s="247"/>
      <c r="K34" s="248"/>
      <c r="L34" s="249"/>
      <c r="M34" s="250">
        <f>SUM(M23:M33)</f>
        <v>31.436</v>
      </c>
      <c r="N34" s="247"/>
      <c r="O34" s="251">
        <f t="shared" si="2"/>
        <v>1.4259999999999984</v>
      </c>
      <c r="P34" s="252">
        <f t="shared" si="3"/>
        <v>4.7517494168610404E-2</v>
      </c>
      <c r="Q34" s="253"/>
    </row>
    <row r="35" spans="1:17" x14ac:dyDescent="0.35">
      <c r="A35" s="189"/>
      <c r="B35" s="76" t="s">
        <v>36</v>
      </c>
      <c r="C35" s="240"/>
      <c r="D35" s="222" t="s">
        <v>34</v>
      </c>
      <c r="E35" s="223"/>
      <c r="F35" s="240"/>
      <c r="G35" s="241">
        <f>+RESIDENTIAL!G38</f>
        <v>0.128</v>
      </c>
      <c r="H35" s="255">
        <f>$G$18*(1+G65)-$G$18</f>
        <v>8.8500000000000227</v>
      </c>
      <c r="I35" s="243">
        <f>H35*G35</f>
        <v>1.1328000000000029</v>
      </c>
      <c r="J35" s="240"/>
      <c r="K35" s="241">
        <f>+$G$35</f>
        <v>0.128</v>
      </c>
      <c r="L35" s="256">
        <f>$G$18*(1+K65)-$G$18</f>
        <v>8.8500000000000227</v>
      </c>
      <c r="M35" s="243">
        <f>L35*K35</f>
        <v>1.1328000000000029</v>
      </c>
      <c r="N35" s="240"/>
      <c r="O35" s="228">
        <f t="shared" si="2"/>
        <v>0</v>
      </c>
      <c r="P35" s="229">
        <f t="shared" si="3"/>
        <v>0</v>
      </c>
      <c r="Q35" s="215"/>
    </row>
    <row r="36" spans="1:17" s="99" customFormat="1" x14ac:dyDescent="0.35">
      <c r="A36" s="95"/>
      <c r="B36" s="79" t="str">
        <f>+RESIDENTIAL!$B$39</f>
        <v>Rate Rider for Disposition of Deferral/Variance Accounts (2021) - effective until Dec 31, 2021</v>
      </c>
      <c r="C36" s="61"/>
      <c r="D36" s="60" t="s">
        <v>34</v>
      </c>
      <c r="E36" s="61"/>
      <c r="F36" s="51"/>
      <c r="G36" s="96"/>
      <c r="H36" s="97"/>
      <c r="I36" s="98">
        <f>H36*G36</f>
        <v>0</v>
      </c>
      <c r="J36" s="74"/>
      <c r="K36" s="96">
        <v>2.5000000000000001E-4</v>
      </c>
      <c r="L36" s="78">
        <f t="shared" ref="L36:L39" si="4">+$G$18</f>
        <v>300</v>
      </c>
      <c r="M36" s="73">
        <f>L36*K36</f>
        <v>7.4999999999999997E-2</v>
      </c>
      <c r="N36" s="74"/>
      <c r="O36" s="66">
        <f>M36-I36</f>
        <v>7.4999999999999997E-2</v>
      </c>
      <c r="P36" s="67" t="str">
        <f>IF(OR(I36=0,M36=0),"",(O36/I36))</f>
        <v/>
      </c>
      <c r="Q36" s="68"/>
    </row>
    <row r="37" spans="1:17" s="99" customFormat="1" x14ac:dyDescent="0.35">
      <c r="A37" s="95"/>
      <c r="B37" s="79" t="str">
        <f>+RESIDENTIAL!$B$40</f>
        <v>Rate Rider for Disposition of Deferral/Variance Accounts (2020) - effective until Dec 31, 2021</v>
      </c>
      <c r="C37" s="61"/>
      <c r="D37" s="60" t="s">
        <v>34</v>
      </c>
      <c r="E37" s="61"/>
      <c r="F37" s="51"/>
      <c r="G37" s="96">
        <v>2.5000000000000001E-4</v>
      </c>
      <c r="H37" s="78">
        <f t="shared" ref="H37:H39" si="5">+$G$18</f>
        <v>300</v>
      </c>
      <c r="I37" s="98">
        <f t="shared" ref="I37:I41" si="6">H37*G37</f>
        <v>7.4999999999999997E-2</v>
      </c>
      <c r="J37" s="74"/>
      <c r="K37" s="96">
        <v>2.5000000000000001E-4</v>
      </c>
      <c r="L37" s="78">
        <f t="shared" si="4"/>
        <v>300</v>
      </c>
      <c r="M37" s="73">
        <f t="shared" ref="M37:M41" si="7">L37*K37</f>
        <v>7.4999999999999997E-2</v>
      </c>
      <c r="N37" s="74"/>
      <c r="O37" s="66">
        <f t="shared" ref="O37:O41" si="8">M37-I37</f>
        <v>0</v>
      </c>
      <c r="P37" s="67">
        <f t="shared" ref="P37:P41" si="9">IF(OR(I37=0,M37=0),"",(O37/I37))</f>
        <v>0</v>
      </c>
      <c r="Q37" s="68"/>
    </row>
    <row r="38" spans="1:17" s="99" customFormat="1" x14ac:dyDescent="0.35">
      <c r="A38" s="95"/>
      <c r="B38" s="79" t="str">
        <f>+RESIDENTIAL!$B$41</f>
        <v>Rate Rider for Disposition of Capacity Based Recovery Account (2021) - Applicable only for Class B Customers - effective until Dec 31, 2021</v>
      </c>
      <c r="C38" s="61"/>
      <c r="D38" s="60" t="s">
        <v>34</v>
      </c>
      <c r="E38" s="61"/>
      <c r="F38" s="51"/>
      <c r="G38" s="96"/>
      <c r="H38" s="97"/>
      <c r="I38" s="98">
        <f>H38*G38</f>
        <v>0</v>
      </c>
      <c r="J38" s="74"/>
      <c r="K38" s="96">
        <v>-9.0000000000000006E-5</v>
      </c>
      <c r="L38" s="78">
        <f t="shared" si="4"/>
        <v>300</v>
      </c>
      <c r="M38" s="73">
        <f>L38*K38</f>
        <v>-2.7000000000000003E-2</v>
      </c>
      <c r="N38" s="74"/>
      <c r="O38" s="66">
        <f>M38-I38</f>
        <v>-2.7000000000000003E-2</v>
      </c>
      <c r="P38" s="67" t="str">
        <f>IF(OR(I38=0,M38=0),"",(O38/I38))</f>
        <v/>
      </c>
      <c r="Q38" s="68"/>
    </row>
    <row r="39" spans="1:17" s="99" customFormat="1" x14ac:dyDescent="0.35">
      <c r="A39" s="95"/>
      <c r="B39" s="79" t="str">
        <f>+RESIDENTIAL!$B$42</f>
        <v>Rate Rider for Disposition of Capacity Based Recovery Account (2020) - Applicable only for Class B Customers - effective until Dec 31, 2021</v>
      </c>
      <c r="C39" s="61"/>
      <c r="D39" s="60" t="s">
        <v>34</v>
      </c>
      <c r="E39" s="61"/>
      <c r="F39" s="51"/>
      <c r="G39" s="96">
        <v>-2.0000000000000002E-5</v>
      </c>
      <c r="H39" s="78">
        <f t="shared" si="5"/>
        <v>300</v>
      </c>
      <c r="I39" s="98">
        <f t="shared" si="6"/>
        <v>-6.0000000000000001E-3</v>
      </c>
      <c r="J39" s="74"/>
      <c r="K39" s="96">
        <v>-2.0000000000000002E-5</v>
      </c>
      <c r="L39" s="78">
        <f t="shared" si="4"/>
        <v>300</v>
      </c>
      <c r="M39" s="73">
        <f t="shared" si="7"/>
        <v>-6.0000000000000001E-3</v>
      </c>
      <c r="N39" s="74"/>
      <c r="O39" s="66">
        <f t="shared" si="8"/>
        <v>0</v>
      </c>
      <c r="P39" s="67">
        <f t="shared" si="9"/>
        <v>0</v>
      </c>
      <c r="Q39" s="68"/>
    </row>
    <row r="40" spans="1:17" s="99" customFormat="1" x14ac:dyDescent="0.35">
      <c r="A40" s="95"/>
      <c r="B40" s="79" t="str">
        <f>+RESIDENTIAL!$B$43</f>
        <v>Rate Rider for Disposition of Global Adjustment Account (2021) - Applicable only for Non-RPP Customers - effective until Dec 31, 2021</v>
      </c>
      <c r="C40" s="61"/>
      <c r="D40" s="60" t="s">
        <v>34</v>
      </c>
      <c r="E40" s="61"/>
      <c r="F40" s="51"/>
      <c r="G40" s="96"/>
      <c r="H40" s="97"/>
      <c r="I40" s="98">
        <f t="shared" si="6"/>
        <v>0</v>
      </c>
      <c r="J40" s="74"/>
      <c r="K40" s="96">
        <v>2.3900000000000002E-3</v>
      </c>
      <c r="L40" s="78"/>
      <c r="M40" s="73">
        <f t="shared" si="7"/>
        <v>0</v>
      </c>
      <c r="N40" s="74"/>
      <c r="O40" s="66">
        <f>M40-I40</f>
        <v>0</v>
      </c>
      <c r="P40" s="67" t="str">
        <f>IF(OR(I40=0,M40=0),"",(O40/I40))</f>
        <v/>
      </c>
      <c r="Q40" s="68"/>
    </row>
    <row r="41" spans="1:17" s="99" customFormat="1" x14ac:dyDescent="0.35">
      <c r="A41" s="95"/>
      <c r="B41" s="79" t="str">
        <f>+RESIDENTIAL!$B$44</f>
        <v>Rate Rider for Disposition of Global Adjustment Account (2020) - Applicable only for Non-RPP Customers - effective until Dec 31, 2021</v>
      </c>
      <c r="C41" s="61"/>
      <c r="D41" s="60" t="s">
        <v>34</v>
      </c>
      <c r="E41" s="61"/>
      <c r="F41" s="51"/>
      <c r="G41" s="96">
        <v>-1.5900000000000001E-3</v>
      </c>
      <c r="H41" s="97"/>
      <c r="I41" s="98">
        <f t="shared" si="6"/>
        <v>0</v>
      </c>
      <c r="J41" s="74"/>
      <c r="K41" s="96">
        <v>-1.5900000000000001E-3</v>
      </c>
      <c r="L41" s="78"/>
      <c r="M41" s="73">
        <f t="shared" si="7"/>
        <v>0</v>
      </c>
      <c r="N41" s="74"/>
      <c r="O41" s="66">
        <f t="shared" si="8"/>
        <v>0</v>
      </c>
      <c r="P41" s="67" t="str">
        <f t="shared" si="9"/>
        <v/>
      </c>
      <c r="Q41" s="68"/>
    </row>
    <row r="42" spans="1:17" x14ac:dyDescent="0.35">
      <c r="A42" s="189"/>
      <c r="B42" s="220" t="s">
        <v>43</v>
      </c>
      <c r="C42" s="239"/>
      <c r="D42" s="222" t="s">
        <v>21</v>
      </c>
      <c r="E42" s="221"/>
      <c r="F42" s="240"/>
      <c r="G42" s="238">
        <f>+RESIDENTIAL!$G$45</f>
        <v>0.56000000000000005</v>
      </c>
      <c r="H42" s="230">
        <v>1</v>
      </c>
      <c r="I42" s="232">
        <f>H42*G42</f>
        <v>0.56000000000000005</v>
      </c>
      <c r="J42" s="223"/>
      <c r="K42" s="257">
        <f>+$G$42</f>
        <v>0.56000000000000005</v>
      </c>
      <c r="L42" s="230">
        <v>1</v>
      </c>
      <c r="M42" s="232">
        <f>L42*K42</f>
        <v>0.56000000000000005</v>
      </c>
      <c r="N42" s="223"/>
      <c r="O42" s="233">
        <f t="shared" si="2"/>
        <v>0</v>
      </c>
      <c r="P42" s="234">
        <f t="shared" si="3"/>
        <v>0</v>
      </c>
      <c r="Q42" s="215"/>
    </row>
    <row r="43" spans="1:17" s="254" customFormat="1" x14ac:dyDescent="0.35">
      <c r="A43" s="244"/>
      <c r="B43" s="258" t="s">
        <v>44</v>
      </c>
      <c r="C43" s="259"/>
      <c r="D43" s="260"/>
      <c r="E43" s="259"/>
      <c r="F43" s="247"/>
      <c r="G43" s="261"/>
      <c r="H43" s="262"/>
      <c r="I43" s="263">
        <f>SUM(I35:I42)+I34</f>
        <v>31.771800000000006</v>
      </c>
      <c r="J43" s="247"/>
      <c r="K43" s="261"/>
      <c r="L43" s="262"/>
      <c r="M43" s="263">
        <f>SUM(M35:M42)+M34</f>
        <v>33.245800000000003</v>
      </c>
      <c r="N43" s="247"/>
      <c r="O43" s="251">
        <f t="shared" si="2"/>
        <v>1.4739999999999966</v>
      </c>
      <c r="P43" s="252">
        <f t="shared" si="3"/>
        <v>4.6393342523873254E-2</v>
      </c>
      <c r="Q43" s="253"/>
    </row>
    <row r="44" spans="1:17" x14ac:dyDescent="0.35">
      <c r="A44" s="189"/>
      <c r="B44" s="264" t="s">
        <v>45</v>
      </c>
      <c r="C44" s="240"/>
      <c r="D44" s="222" t="s">
        <v>34</v>
      </c>
      <c r="E44" s="223"/>
      <c r="F44" s="240"/>
      <c r="G44" s="241">
        <v>9.0600000000000003E-3</v>
      </c>
      <c r="H44" s="255">
        <f>$G$18*(1+G65)</f>
        <v>308.85000000000002</v>
      </c>
      <c r="I44" s="243">
        <f>H44*G44</f>
        <v>2.7981810000000005</v>
      </c>
      <c r="J44" s="240"/>
      <c r="K44" s="241">
        <v>8.2100000000000003E-3</v>
      </c>
      <c r="L44" s="255">
        <f>$G$18*(1+K65)</f>
        <v>308.85000000000002</v>
      </c>
      <c r="M44" s="243">
        <f>L44*K44</f>
        <v>2.5356585000000003</v>
      </c>
      <c r="N44" s="240"/>
      <c r="O44" s="228">
        <f t="shared" si="2"/>
        <v>-0.26252250000000021</v>
      </c>
      <c r="P44" s="229">
        <f t="shared" si="3"/>
        <v>-9.3818984547461431E-2</v>
      </c>
      <c r="Q44" s="215"/>
    </row>
    <row r="45" spans="1:17" x14ac:dyDescent="0.35">
      <c r="A45" s="189"/>
      <c r="B45" s="265" t="s">
        <v>46</v>
      </c>
      <c r="C45" s="240"/>
      <c r="D45" s="222" t="s">
        <v>34</v>
      </c>
      <c r="E45" s="223"/>
      <c r="F45" s="240"/>
      <c r="G45" s="241">
        <v>7.3699999999999998E-3</v>
      </c>
      <c r="H45" s="255">
        <f>+H44</f>
        <v>308.85000000000002</v>
      </c>
      <c r="I45" s="243">
        <f>H45*G45</f>
        <v>2.2762245000000001</v>
      </c>
      <c r="J45" s="240"/>
      <c r="K45" s="241">
        <v>6.62E-3</v>
      </c>
      <c r="L45" s="256">
        <f>+L44</f>
        <v>308.85000000000002</v>
      </c>
      <c r="M45" s="243">
        <f>L45*K45</f>
        <v>2.0445870000000004</v>
      </c>
      <c r="N45" s="240"/>
      <c r="O45" s="228">
        <f t="shared" si="2"/>
        <v>-0.23163749999999972</v>
      </c>
      <c r="P45" s="229">
        <f t="shared" si="3"/>
        <v>-0.10176390773405686</v>
      </c>
      <c r="Q45" s="215"/>
    </row>
    <row r="46" spans="1:17" s="254" customFormat="1" x14ac:dyDescent="0.35">
      <c r="A46" s="244"/>
      <c r="B46" s="258" t="s">
        <v>47</v>
      </c>
      <c r="C46" s="245"/>
      <c r="D46" s="266"/>
      <c r="E46" s="245"/>
      <c r="F46" s="267"/>
      <c r="G46" s="268"/>
      <c r="H46" s="261"/>
      <c r="I46" s="263">
        <f>SUM(I43:I45)</f>
        <v>36.846205500000003</v>
      </c>
      <c r="J46" s="267"/>
      <c r="K46" s="268"/>
      <c r="L46" s="269"/>
      <c r="M46" s="263">
        <f>SUM(M43:M45)</f>
        <v>37.826045499999999</v>
      </c>
      <c r="N46" s="267"/>
      <c r="O46" s="251">
        <f t="shared" si="2"/>
        <v>0.97983999999999583</v>
      </c>
      <c r="P46" s="252">
        <f t="shared" si="3"/>
        <v>2.659269758455849E-2</v>
      </c>
      <c r="Q46" s="253"/>
    </row>
    <row r="47" spans="1:17" x14ac:dyDescent="0.35">
      <c r="A47" s="189"/>
      <c r="B47" s="265" t="s">
        <v>48</v>
      </c>
      <c r="C47" s="240"/>
      <c r="D47" s="222" t="s">
        <v>34</v>
      </c>
      <c r="E47" s="223"/>
      <c r="F47" s="240"/>
      <c r="G47" s="270">
        <f>+RESIDENTIAL!$G$50</f>
        <v>3.0000000000000001E-3</v>
      </c>
      <c r="H47" s="255">
        <f>+H44</f>
        <v>308.85000000000002</v>
      </c>
      <c r="I47" s="243">
        <f t="shared" ref="I47:I57" si="10">H47*G47</f>
        <v>0.9265500000000001</v>
      </c>
      <c r="J47" s="240"/>
      <c r="K47" s="270">
        <f>$G$47</f>
        <v>3.0000000000000001E-3</v>
      </c>
      <c r="L47" s="256">
        <f>+L44</f>
        <v>308.85000000000002</v>
      </c>
      <c r="M47" s="243">
        <f t="shared" ref="M47:M57" si="11">L47*K47</f>
        <v>0.9265500000000001</v>
      </c>
      <c r="N47" s="240"/>
      <c r="O47" s="228">
        <f t="shared" si="2"/>
        <v>0</v>
      </c>
      <c r="P47" s="229">
        <f t="shared" si="3"/>
        <v>0</v>
      </c>
      <c r="Q47" s="215"/>
    </row>
    <row r="48" spans="1:17" x14ac:dyDescent="0.35">
      <c r="A48" s="189"/>
      <c r="B48" s="265" t="s">
        <v>49</v>
      </c>
      <c r="C48" s="240"/>
      <c r="D48" s="222" t="s">
        <v>34</v>
      </c>
      <c r="E48" s="223"/>
      <c r="F48" s="240"/>
      <c r="G48" s="270">
        <f>+RESIDENTIAL!$G$51</f>
        <v>5.0000000000000001E-4</v>
      </c>
      <c r="H48" s="255">
        <f>+H44</f>
        <v>308.85000000000002</v>
      </c>
      <c r="I48" s="243">
        <f t="shared" si="10"/>
        <v>0.15442500000000001</v>
      </c>
      <c r="J48" s="240"/>
      <c r="K48" s="270">
        <f>$G$48</f>
        <v>5.0000000000000001E-4</v>
      </c>
      <c r="L48" s="256">
        <f>+L44</f>
        <v>308.85000000000002</v>
      </c>
      <c r="M48" s="243">
        <f t="shared" si="11"/>
        <v>0.15442500000000001</v>
      </c>
      <c r="N48" s="240"/>
      <c r="O48" s="228">
        <f t="shared" si="2"/>
        <v>0</v>
      </c>
      <c r="P48" s="229">
        <f t="shared" si="3"/>
        <v>0</v>
      </c>
      <c r="Q48" s="215"/>
    </row>
    <row r="49" spans="1:17" x14ac:dyDescent="0.35">
      <c r="A49" s="189"/>
      <c r="B49" s="265" t="s">
        <v>50</v>
      </c>
      <c r="C49" s="240"/>
      <c r="D49" s="222" t="s">
        <v>34</v>
      </c>
      <c r="E49" s="223"/>
      <c r="F49" s="240"/>
      <c r="G49" s="270">
        <f>+RESIDENTIAL!$G$52</f>
        <v>4.0000000000000002E-4</v>
      </c>
      <c r="H49" s="255">
        <f>+H44</f>
        <v>308.85000000000002</v>
      </c>
      <c r="I49" s="243">
        <f t="shared" si="10"/>
        <v>0.12354000000000001</v>
      </c>
      <c r="J49" s="240"/>
      <c r="K49" s="270">
        <f>$G$49</f>
        <v>4.0000000000000002E-4</v>
      </c>
      <c r="L49" s="256">
        <f>+L44</f>
        <v>308.85000000000002</v>
      </c>
      <c r="M49" s="243">
        <f t="shared" si="11"/>
        <v>0.12354000000000001</v>
      </c>
      <c r="N49" s="240"/>
      <c r="O49" s="228">
        <f t="shared" si="2"/>
        <v>0</v>
      </c>
      <c r="P49" s="229">
        <f t="shared" si="3"/>
        <v>0</v>
      </c>
      <c r="Q49" s="215"/>
    </row>
    <row r="50" spans="1:17" s="99" customFormat="1" x14ac:dyDescent="0.35">
      <c r="A50" s="95"/>
      <c r="B50" s="76" t="s">
        <v>51</v>
      </c>
      <c r="C50" s="61"/>
      <c r="D50" s="271" t="s">
        <v>21</v>
      </c>
      <c r="E50" s="61"/>
      <c r="F50" s="51"/>
      <c r="G50" s="237">
        <f>+RESIDENTIAL!$G$53</f>
        <v>0.25</v>
      </c>
      <c r="H50" s="63">
        <v>1</v>
      </c>
      <c r="I50" s="115">
        <f t="shared" si="10"/>
        <v>0.25</v>
      </c>
      <c r="J50" s="74"/>
      <c r="K50" s="237">
        <f>$G$50</f>
        <v>0.25</v>
      </c>
      <c r="L50" s="63">
        <v>1</v>
      </c>
      <c r="M50" s="115">
        <f t="shared" si="11"/>
        <v>0.25</v>
      </c>
      <c r="N50" s="74"/>
      <c r="O50" s="66">
        <f t="shared" si="2"/>
        <v>0</v>
      </c>
      <c r="P50" s="67">
        <f t="shared" si="3"/>
        <v>0</v>
      </c>
      <c r="Q50" s="272"/>
    </row>
    <row r="51" spans="1:17" s="99" customFormat="1" x14ac:dyDescent="0.35">
      <c r="A51" s="95"/>
      <c r="B51" s="76" t="s">
        <v>1</v>
      </c>
      <c r="C51" s="61"/>
      <c r="D51" s="60" t="s">
        <v>34</v>
      </c>
      <c r="E51" s="61"/>
      <c r="F51" s="51"/>
      <c r="G51" s="113">
        <f>+RESIDENTIAL!$G$54</f>
        <v>0.128</v>
      </c>
      <c r="H51" s="97">
        <v>192</v>
      </c>
      <c r="I51" s="64">
        <f t="shared" si="10"/>
        <v>24.576000000000001</v>
      </c>
      <c r="J51" s="74"/>
      <c r="K51" s="113">
        <f>$G$51</f>
        <v>0.128</v>
      </c>
      <c r="L51" s="97">
        <f>$H51</f>
        <v>192</v>
      </c>
      <c r="M51" s="98">
        <f t="shared" si="11"/>
        <v>24.576000000000001</v>
      </c>
      <c r="N51" s="74"/>
      <c r="O51" s="66">
        <f t="shared" si="2"/>
        <v>0</v>
      </c>
      <c r="P51" s="67">
        <f t="shared" si="3"/>
        <v>0</v>
      </c>
      <c r="Q51" s="68"/>
    </row>
    <row r="52" spans="1:17" s="99" customFormat="1" x14ac:dyDescent="0.35">
      <c r="A52" s="95"/>
      <c r="B52" s="76" t="s">
        <v>2</v>
      </c>
      <c r="C52" s="61"/>
      <c r="D52" s="60" t="s">
        <v>34</v>
      </c>
      <c r="E52" s="61"/>
      <c r="F52" s="51"/>
      <c r="G52" s="113">
        <f>+RESIDENTIAL!$G$55</f>
        <v>0.128</v>
      </c>
      <c r="H52" s="97">
        <f>$O$12*$G18</f>
        <v>54</v>
      </c>
      <c r="I52" s="64">
        <f t="shared" si="10"/>
        <v>6.9119999999999999</v>
      </c>
      <c r="J52" s="74"/>
      <c r="K52" s="113">
        <f>$G$52</f>
        <v>0.128</v>
      </c>
      <c r="L52" s="97">
        <f>$H52</f>
        <v>54</v>
      </c>
      <c r="M52" s="98">
        <f t="shared" si="11"/>
        <v>6.9119999999999999</v>
      </c>
      <c r="N52" s="74"/>
      <c r="O52" s="66">
        <f t="shared" si="2"/>
        <v>0</v>
      </c>
      <c r="P52" s="67">
        <f t="shared" si="3"/>
        <v>0</v>
      </c>
      <c r="Q52" s="68"/>
    </row>
    <row r="53" spans="1:17" s="99" customFormat="1" x14ac:dyDescent="0.35">
      <c r="A53" s="95"/>
      <c r="B53" s="76" t="s">
        <v>3</v>
      </c>
      <c r="C53" s="61"/>
      <c r="D53" s="60" t="s">
        <v>34</v>
      </c>
      <c r="E53" s="61"/>
      <c r="F53" s="51"/>
      <c r="G53" s="113">
        <f>+RESIDENTIAL!$G$56</f>
        <v>0.128</v>
      </c>
      <c r="H53" s="97">
        <f>$O$12*$G18</f>
        <v>54</v>
      </c>
      <c r="I53" s="64">
        <f t="shared" si="10"/>
        <v>6.9119999999999999</v>
      </c>
      <c r="J53" s="74"/>
      <c r="K53" s="113">
        <f>$G$53</f>
        <v>0.128</v>
      </c>
      <c r="L53" s="97">
        <f>$H53</f>
        <v>54</v>
      </c>
      <c r="M53" s="98">
        <f t="shared" si="11"/>
        <v>6.9119999999999999</v>
      </c>
      <c r="N53" s="74"/>
      <c r="O53" s="66">
        <f t="shared" si="2"/>
        <v>0</v>
      </c>
      <c r="P53" s="67">
        <f t="shared" si="3"/>
        <v>0</v>
      </c>
      <c r="Q53" s="68"/>
    </row>
    <row r="54" spans="1:17" s="99" customFormat="1" x14ac:dyDescent="0.35">
      <c r="A54" s="95"/>
      <c r="B54" s="61" t="s">
        <v>52</v>
      </c>
      <c r="C54" s="61"/>
      <c r="D54" s="60" t="s">
        <v>34</v>
      </c>
      <c r="E54" s="61"/>
      <c r="F54" s="51"/>
      <c r="G54" s="113">
        <f>+RESIDENTIAL!$G$57</f>
        <v>0.11899999999999999</v>
      </c>
      <c r="H54" s="97">
        <f>IF(AND($N$1=1, $G$18&gt;=600), 600, IF(AND($N$1=1, AND($G$18&lt;600, $G$18&gt;=0)), $G$18, IF(AND($N$1=2, $G$18&gt;=1000), 1000, IF(AND($N$1=2, AND($G$18&lt;1000, $G$18&gt;=0)), $G$18))))</f>
        <v>300</v>
      </c>
      <c r="I54" s="64">
        <f t="shared" si="10"/>
        <v>35.699999999999996</v>
      </c>
      <c r="J54" s="74"/>
      <c r="K54" s="113">
        <f>$G$54</f>
        <v>0.11899999999999999</v>
      </c>
      <c r="L54" s="97">
        <f>IF(AND($N$1=1, $G$18&gt;=600), 600, IF(AND($N$1=1, AND($G$18&lt;600, $G$18&gt;=0)), $G$18, IF(AND($N$1=2, $G$18&gt;=1000), 1000, IF(AND($N$1=2, AND($G$18&lt;1000, $G$18&gt;=0)), $G$18))))</f>
        <v>300</v>
      </c>
      <c r="M54" s="98">
        <f t="shared" si="11"/>
        <v>35.699999999999996</v>
      </c>
      <c r="N54" s="74"/>
      <c r="O54" s="66">
        <f t="shared" si="2"/>
        <v>0</v>
      </c>
      <c r="P54" s="67">
        <f t="shared" si="3"/>
        <v>0</v>
      </c>
      <c r="Q54" s="68"/>
    </row>
    <row r="55" spans="1:17" s="99" customFormat="1" x14ac:dyDescent="0.35">
      <c r="A55" s="95"/>
      <c r="B55" s="61" t="s">
        <v>53</v>
      </c>
      <c r="C55" s="61"/>
      <c r="D55" s="60" t="s">
        <v>34</v>
      </c>
      <c r="E55" s="61"/>
      <c r="F55" s="51"/>
      <c r="G55" s="113">
        <f>+RESIDENTIAL!$G$58</f>
        <v>0.13900000000000001</v>
      </c>
      <c r="H55" s="97">
        <f>IF(AND($N$1=1, $G$18&gt;=600), $G$18-600, IF(AND($N$1=1, AND($G$18&lt;600, $G$18&gt;=0)), 0, IF(AND($N$1=2, $G$18&gt;=1000), $G$18-1000, IF(AND($N$1=2, AND($G$18&lt;1000, $G$18&gt;=0)), 0))))</f>
        <v>0</v>
      </c>
      <c r="I55" s="64">
        <f t="shared" si="10"/>
        <v>0</v>
      </c>
      <c r="J55" s="74"/>
      <c r="K55" s="113">
        <f>$G$55</f>
        <v>0.13900000000000001</v>
      </c>
      <c r="L55" s="97">
        <f>IF(AND($N$1=1, $G$18&gt;=600), $G$18-600, IF(AND($N$1=1, AND($G$18&lt;600, $G$18&gt;=0)), 0, IF(AND($N$1=2, $G$18&gt;=1000), $G$18-1000, IF(AND($N$1=2, AND($G$18&lt;1000, $G$18&gt;=0)), 0))))</f>
        <v>0</v>
      </c>
      <c r="M55" s="98">
        <f t="shared" si="11"/>
        <v>0</v>
      </c>
      <c r="N55" s="74"/>
      <c r="O55" s="66">
        <f t="shared" si="2"/>
        <v>0</v>
      </c>
      <c r="P55" s="67" t="str">
        <f t="shared" si="3"/>
        <v/>
      </c>
      <c r="Q55" s="68"/>
    </row>
    <row r="56" spans="1:17" s="99" customFormat="1" x14ac:dyDescent="0.35">
      <c r="A56" s="95"/>
      <c r="B56" s="61" t="s">
        <v>54</v>
      </c>
      <c r="C56" s="61"/>
      <c r="D56" s="60" t="s">
        <v>34</v>
      </c>
      <c r="E56" s="61"/>
      <c r="F56" s="51"/>
      <c r="G56" s="113">
        <f>+RESIDENTIAL!$G$59</f>
        <v>0.1368</v>
      </c>
      <c r="H56" s="97">
        <v>0</v>
      </c>
      <c r="I56" s="64">
        <f t="shared" si="10"/>
        <v>0</v>
      </c>
      <c r="J56" s="74"/>
      <c r="K56" s="113">
        <f>$G$56</f>
        <v>0.1368</v>
      </c>
      <c r="L56" s="97">
        <f>$H56</f>
        <v>0</v>
      </c>
      <c r="M56" s="98">
        <f t="shared" si="11"/>
        <v>0</v>
      </c>
      <c r="N56" s="74"/>
      <c r="O56" s="66">
        <f t="shared" si="2"/>
        <v>0</v>
      </c>
      <c r="P56" s="67" t="str">
        <f t="shared" si="3"/>
        <v/>
      </c>
      <c r="Q56" s="68"/>
    </row>
    <row r="57" spans="1:17" s="99" customFormat="1" ht="15" thickBot="1" x14ac:dyDescent="0.4">
      <c r="A57" s="95"/>
      <c r="B57" s="61" t="s">
        <v>55</v>
      </c>
      <c r="C57" s="61"/>
      <c r="D57" s="60" t="s">
        <v>34</v>
      </c>
      <c r="E57" s="61"/>
      <c r="F57" s="51"/>
      <c r="G57" s="113">
        <f>+RESIDENTIAL!$G$60</f>
        <v>0.1368</v>
      </c>
      <c r="H57" s="97">
        <v>0</v>
      </c>
      <c r="I57" s="64">
        <f t="shared" si="10"/>
        <v>0</v>
      </c>
      <c r="J57" s="74"/>
      <c r="K57" s="113">
        <f>$G$57</f>
        <v>0.1368</v>
      </c>
      <c r="L57" s="97">
        <f>$H57</f>
        <v>0</v>
      </c>
      <c r="M57" s="98">
        <f t="shared" si="11"/>
        <v>0</v>
      </c>
      <c r="N57" s="74"/>
      <c r="O57" s="66">
        <f t="shared" si="2"/>
        <v>0</v>
      </c>
      <c r="P57" s="67" t="str">
        <f t="shared" si="3"/>
        <v/>
      </c>
      <c r="Q57" s="68"/>
    </row>
    <row r="58" spans="1:17" ht="15" thickBot="1" x14ac:dyDescent="0.4">
      <c r="A58" s="189"/>
      <c r="B58" s="273"/>
      <c r="C58" s="274"/>
      <c r="D58" s="275"/>
      <c r="E58" s="274"/>
      <c r="F58" s="276"/>
      <c r="G58" s="277"/>
      <c r="H58" s="278"/>
      <c r="I58" s="279"/>
      <c r="J58" s="276"/>
      <c r="K58" s="277"/>
      <c r="L58" s="278"/>
      <c r="M58" s="279"/>
      <c r="N58" s="276"/>
      <c r="O58" s="280"/>
      <c r="P58" s="281"/>
      <c r="Q58" s="215"/>
    </row>
    <row r="59" spans="1:17" x14ac:dyDescent="0.35">
      <c r="A59" s="189"/>
      <c r="B59" s="282" t="s">
        <v>56</v>
      </c>
      <c r="C59" s="239"/>
      <c r="D59" s="283"/>
      <c r="E59" s="239"/>
      <c r="F59" s="284"/>
      <c r="G59" s="285"/>
      <c r="H59" s="285"/>
      <c r="I59" s="286">
        <f>SUM(I47:I53,I46)</f>
        <v>76.700720500000003</v>
      </c>
      <c r="J59" s="287"/>
      <c r="K59" s="285"/>
      <c r="L59" s="285"/>
      <c r="M59" s="286">
        <f>SUM(M47:M53,M46)</f>
        <v>77.680560499999999</v>
      </c>
      <c r="N59" s="287"/>
      <c r="O59" s="288">
        <f>M59-I59</f>
        <v>0.97983999999999583</v>
      </c>
      <c r="P59" s="289">
        <f>IF(OR(I59=0,M59=0),"",(O59/I59))</f>
        <v>1.2774847401857142E-2</v>
      </c>
      <c r="Q59" s="215"/>
    </row>
    <row r="60" spans="1:17" x14ac:dyDescent="0.35">
      <c r="A60" s="189"/>
      <c r="B60" s="282" t="s">
        <v>57</v>
      </c>
      <c r="C60" s="239"/>
      <c r="D60" s="283"/>
      <c r="E60" s="239"/>
      <c r="F60" s="284"/>
      <c r="G60" s="290">
        <f>+RESIDENTIAL!$G$63</f>
        <v>-0.318</v>
      </c>
      <c r="H60" s="291"/>
      <c r="I60" s="233">
        <f>+I59*G60</f>
        <v>-24.390829119000003</v>
      </c>
      <c r="J60" s="287"/>
      <c r="K60" s="290">
        <f>$G$60</f>
        <v>-0.318</v>
      </c>
      <c r="L60" s="291"/>
      <c r="M60" s="233">
        <f>+M59*K60</f>
        <v>-24.702418239</v>
      </c>
      <c r="N60" s="287"/>
      <c r="O60" s="228">
        <f>M60-I60</f>
        <v>-0.31158911999999717</v>
      </c>
      <c r="P60" s="229">
        <f>IF(OR(I60=0,M60=0),"",(O60/I60))</f>
        <v>1.2774847401857079E-2</v>
      </c>
      <c r="Q60" s="215"/>
    </row>
    <row r="61" spans="1:17" x14ac:dyDescent="0.35">
      <c r="A61" s="189"/>
      <c r="B61" s="292" t="s">
        <v>58</v>
      </c>
      <c r="C61" s="239"/>
      <c r="D61" s="283"/>
      <c r="E61" s="239"/>
      <c r="F61" s="227"/>
      <c r="G61" s="293">
        <v>0.13</v>
      </c>
      <c r="H61" s="227"/>
      <c r="I61" s="233">
        <f>I59*G61</f>
        <v>9.9710936650000015</v>
      </c>
      <c r="J61" s="294"/>
      <c r="K61" s="293">
        <v>0.13</v>
      </c>
      <c r="L61" s="227"/>
      <c r="M61" s="233">
        <f>M59*K61</f>
        <v>10.098472865</v>
      </c>
      <c r="N61" s="294"/>
      <c r="O61" s="228">
        <f>M61-I61</f>
        <v>0.12737919999999825</v>
      </c>
      <c r="P61" s="229">
        <f>IF(OR(I61=0,M61=0),"",(O61/I61))</f>
        <v>1.2774847401857019E-2</v>
      </c>
      <c r="Q61" s="215"/>
    </row>
    <row r="62" spans="1:17" ht="15" thickBot="1" x14ac:dyDescent="0.4">
      <c r="A62" s="189"/>
      <c r="B62" s="512" t="s">
        <v>59</v>
      </c>
      <c r="C62" s="512"/>
      <c r="D62" s="512"/>
      <c r="E62" s="295"/>
      <c r="F62" s="296"/>
      <c r="G62" s="296"/>
      <c r="H62" s="296"/>
      <c r="I62" s="297">
        <f>SUM(I59:I61)</f>
        <v>62.280985045999998</v>
      </c>
      <c r="J62" s="298"/>
      <c r="K62" s="296"/>
      <c r="L62" s="296"/>
      <c r="M62" s="297">
        <f>SUM(M59:M61)</f>
        <v>63.076615126</v>
      </c>
      <c r="N62" s="298"/>
      <c r="O62" s="299">
        <f>M62-I62</f>
        <v>0.79563008000000224</v>
      </c>
      <c r="P62" s="300">
        <f>IF(OR(I62=0,M62=0),"",(O62/I62))</f>
        <v>1.2774847401857232E-2</v>
      </c>
      <c r="Q62" s="215"/>
    </row>
    <row r="63" spans="1:17" ht="15" thickBot="1" x14ac:dyDescent="0.4">
      <c r="A63" s="301"/>
      <c r="B63" s="302"/>
      <c r="C63" s="303"/>
      <c r="D63" s="304"/>
      <c r="E63" s="303"/>
      <c r="F63" s="305"/>
      <c r="G63" s="306"/>
      <c r="H63" s="307"/>
      <c r="I63" s="308"/>
      <c r="J63" s="305"/>
      <c r="K63" s="306"/>
      <c r="L63" s="307"/>
      <c r="M63" s="308"/>
      <c r="N63" s="305"/>
      <c r="O63" s="309"/>
      <c r="P63" s="310"/>
      <c r="Q63" s="215"/>
    </row>
    <row r="64" spans="1:17" x14ac:dyDescent="0.35">
      <c r="A64" s="189"/>
      <c r="B64" s="189"/>
      <c r="C64" s="189"/>
      <c r="D64" s="190"/>
      <c r="E64" s="189"/>
      <c r="F64" s="189"/>
      <c r="G64" s="189"/>
      <c r="H64" s="189"/>
      <c r="I64" s="208"/>
      <c r="J64" s="189"/>
      <c r="K64" s="189"/>
      <c r="L64" s="189"/>
      <c r="M64" s="208"/>
      <c r="N64" s="189"/>
      <c r="O64" s="189"/>
      <c r="P64" s="189"/>
      <c r="Q64" s="215"/>
    </row>
    <row r="65" spans="1:17" x14ac:dyDescent="0.35">
      <c r="A65" s="189"/>
      <c r="B65" s="206" t="s">
        <v>61</v>
      </c>
      <c r="C65" s="189"/>
      <c r="D65" s="190"/>
      <c r="E65" s="189"/>
      <c r="F65" s="189"/>
      <c r="G65" s="311">
        <f>+RESIDENTIAL!$K$68</f>
        <v>2.9499999999999998E-2</v>
      </c>
      <c r="H65" s="189"/>
      <c r="I65" s="189"/>
      <c r="J65" s="189"/>
      <c r="K65" s="311">
        <f>+RESIDENTIAL!$K$68</f>
        <v>2.9499999999999998E-2</v>
      </c>
      <c r="L65" s="189"/>
      <c r="M65" s="189"/>
      <c r="N65" s="189"/>
      <c r="O65" s="189"/>
      <c r="P65" s="189"/>
      <c r="Q65" s="215"/>
    </row>
    <row r="66" spans="1:17" x14ac:dyDescent="0.35">
      <c r="A66" s="189"/>
      <c r="B66" s="189"/>
      <c r="C66" s="189"/>
      <c r="D66" s="190"/>
      <c r="E66" s="189"/>
      <c r="F66" s="189"/>
      <c r="G66" s="189"/>
      <c r="H66" s="189"/>
      <c r="I66" s="189"/>
      <c r="J66" s="189"/>
    </row>
    <row r="67" spans="1:17" x14ac:dyDescent="0.35">
      <c r="G67" s="8"/>
      <c r="H67" s="8"/>
      <c r="I67" s="8"/>
      <c r="J67" s="70"/>
      <c r="K67" s="70"/>
      <c r="L67" s="70"/>
      <c r="M67" s="70"/>
    </row>
    <row r="68" spans="1:17" x14ac:dyDescent="0.35">
      <c r="G68" s="8"/>
      <c r="H68" s="8"/>
      <c r="I68" s="8"/>
      <c r="J68" s="70"/>
      <c r="K68" s="70"/>
      <c r="L68" s="70"/>
      <c r="M68" s="70"/>
    </row>
    <row r="69" spans="1:17" x14ac:dyDescent="0.35">
      <c r="G69" s="8"/>
      <c r="H69" s="8"/>
      <c r="I69" s="8"/>
      <c r="J69" s="70"/>
      <c r="K69" s="70"/>
      <c r="L69" s="70"/>
      <c r="M69" s="70"/>
    </row>
    <row r="70" spans="1:17" x14ac:dyDescent="0.35">
      <c r="G70" s="8"/>
      <c r="H70" s="8"/>
      <c r="I70" s="8"/>
      <c r="J70" s="70"/>
      <c r="K70" s="70"/>
      <c r="L70" s="70"/>
      <c r="M70" s="70"/>
    </row>
    <row r="71" spans="1:17" x14ac:dyDescent="0.35">
      <c r="G71" s="8"/>
      <c r="H71" s="8"/>
      <c r="I71" s="8"/>
      <c r="J71" s="70"/>
      <c r="K71" s="70"/>
      <c r="L71" s="70"/>
      <c r="M71" s="70"/>
    </row>
    <row r="72" spans="1:17" x14ac:dyDescent="0.35">
      <c r="G72" s="8"/>
      <c r="H72" s="8"/>
      <c r="I72" s="8"/>
      <c r="J72" s="70"/>
      <c r="K72" s="70"/>
      <c r="L72" s="70"/>
      <c r="M72" s="70"/>
    </row>
    <row r="73" spans="1:17" x14ac:dyDescent="0.35">
      <c r="G73" s="8"/>
      <c r="H73" s="8"/>
      <c r="I73" s="8"/>
      <c r="J73" s="70"/>
      <c r="K73" s="70"/>
      <c r="L73" s="70"/>
      <c r="M73" s="70"/>
    </row>
    <row r="74" spans="1:17" x14ac:dyDescent="0.35">
      <c r="G74" s="8"/>
      <c r="H74" s="8"/>
      <c r="I74" s="8"/>
      <c r="J74" s="70"/>
      <c r="K74" s="70"/>
      <c r="L74" s="70"/>
      <c r="M74" s="70"/>
    </row>
    <row r="75" spans="1:17" x14ac:dyDescent="0.35">
      <c r="G75" s="8"/>
      <c r="H75" s="8"/>
      <c r="I75" s="8"/>
      <c r="J75" s="70"/>
      <c r="K75" s="70"/>
      <c r="L75" s="70"/>
      <c r="M75" s="70"/>
    </row>
    <row r="76" spans="1:17" x14ac:dyDescent="0.35">
      <c r="G76" s="8"/>
      <c r="H76" s="8"/>
      <c r="I76" s="8"/>
      <c r="J76" s="70"/>
      <c r="K76" s="70"/>
      <c r="L76" s="70"/>
      <c r="M76" s="70"/>
    </row>
  </sheetData>
  <mergeCells count="11">
    <mergeCell ref="O20:P20"/>
    <mergeCell ref="D21:D22"/>
    <mergeCell ref="O21:O22"/>
    <mergeCell ref="P21:P22"/>
    <mergeCell ref="B62:D62"/>
    <mergeCell ref="A3:H3"/>
    <mergeCell ref="B10:J10"/>
    <mergeCell ref="B11:J11"/>
    <mergeCell ref="D14:M14"/>
    <mergeCell ref="G20:I20"/>
    <mergeCell ref="K20:M20"/>
  </mergeCells>
  <dataValidations count="5">
    <dataValidation type="list" allowBlank="1" showInputMessage="1" showErrorMessage="1" sqref="D16" xr:uid="{CEEAA9B5-F478-4717-8672-6242875EA39A}">
      <formula1>"TOU, non-TOU"</formula1>
    </dataValidation>
    <dataValidation type="list" allowBlank="1" showInputMessage="1" showErrorMessage="1" sqref="D23:D24 D26 D30" xr:uid="{C2634466-E020-4F28-AB3C-5DA35B6BD9A1}">
      <formula1>"per 30 days, per kWh, per kW, per kVA"</formula1>
    </dataValidation>
    <dataValidation type="list" allowBlank="1" showInputMessage="1" showErrorMessage="1" prompt="Select Charge Unit - monthly, per kWh, per kW" sqref="D58 D63" xr:uid="{6E32DACA-F95D-4C09-B2F6-6C9D5A6DC2E0}">
      <formula1>"Monthly, per kWh, per kW"</formula1>
    </dataValidation>
    <dataValidation type="list" allowBlank="1" showInputMessage="1" showErrorMessage="1" sqref="E44:E45 E63 E47:E58 E35:E42 E23:E33" xr:uid="{5F6364D6-7C62-4D8C-BCC9-2315840C5592}">
      <formula1>#REF!</formula1>
    </dataValidation>
    <dataValidation type="list" allowBlank="1" showInputMessage="1" showErrorMessage="1" prompt="Select Charge Unit - per 30 days, per kWh, per kW, per kVA." sqref="D44:D45 D47:D57 D25 D27:D29 D35:D42 D31:D33" xr:uid="{A000FE33-F798-4973-B103-34E7A7ECD6AA}">
      <formula1>"per 30 days, per kWh, per kW, per kVA"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8" fitToHeight="0" orientation="landscape" r:id="rId1"/>
  <headerFooter scaleWithDoc="0">
    <oddHeader xml:space="preserve">&amp;R&amp;7Toronto Hydro-Electric System Limited 
EB-2020-0057
Tab 5
Schedule 1
ORIGINAL
Page &amp;P of &amp;N
</oddHeader>
    <oddFooter>&amp;C&amp;7&amp;A</oddFooter>
  </headerFooter>
  <colBreaks count="1" manualBreakCount="1">
    <brk id="1" min="10" max="6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57150</xdr:rowOff>
                  </from>
                  <to>
                    <xdr:col>15</xdr:col>
                    <xdr:colOff>831850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431800</xdr:colOff>
                    <xdr:row>16</xdr:row>
                    <xdr:rowOff>165100</xdr:rowOff>
                  </from>
                  <to>
                    <xdr:col>10</xdr:col>
                    <xdr:colOff>425450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CA1B-B530-4A30-A993-FCD855052014}">
  <sheetPr>
    <tabColor theme="0"/>
    <pageSetUpPr fitToPage="1"/>
  </sheetPr>
  <dimension ref="A1:T276"/>
  <sheetViews>
    <sheetView showGridLines="0" zoomScale="70" zoomScaleNormal="70" zoomScaleSheetLayoutView="75" workbookViewId="0">
      <selection activeCell="B34" sqref="B34"/>
    </sheetView>
  </sheetViews>
  <sheetFormatPr defaultColWidth="9.1796875" defaultRowHeight="14.5" x14ac:dyDescent="0.35"/>
  <cols>
    <col min="1" max="1" width="1.81640625" style="180" customWidth="1"/>
    <col min="2" max="2" width="137.81640625" style="412" customWidth="1"/>
    <col min="3" max="3" width="1.08984375" style="180" customWidth="1"/>
    <col min="4" max="4" width="13.54296875" style="312" customWidth="1"/>
    <col min="5" max="6" width="1.08984375" style="180" customWidth="1"/>
    <col min="7" max="9" width="12.26953125" style="180" customWidth="1"/>
    <col min="10" max="10" width="1.08984375" style="180" customWidth="1"/>
    <col min="11" max="13" width="12.26953125" style="180" customWidth="1"/>
    <col min="14" max="14" width="1.08984375" style="180" customWidth="1"/>
    <col min="15" max="16" width="12.26953125" style="180" customWidth="1"/>
    <col min="17" max="17" width="1.26953125" style="180" customWidth="1"/>
    <col min="18" max="16384" width="9.1796875" style="180"/>
  </cols>
  <sheetData>
    <row r="1" spans="1:20" ht="20" x14ac:dyDescent="0.35">
      <c r="A1" s="177"/>
      <c r="B1" s="178"/>
      <c r="C1" s="178"/>
      <c r="D1" s="179"/>
      <c r="E1" s="178"/>
      <c r="F1" s="178"/>
      <c r="G1" s="178"/>
      <c r="H1" s="178"/>
      <c r="I1" s="177"/>
      <c r="J1" s="177"/>
      <c r="M1" s="313"/>
      <c r="N1" s="313">
        <v>1</v>
      </c>
      <c r="O1" s="313">
        <v>1</v>
      </c>
      <c r="P1" s="313"/>
      <c r="Q1" s="313"/>
      <c r="T1" s="313">
        <v>1</v>
      </c>
    </row>
    <row r="2" spans="1:20" ht="17.5" x14ac:dyDescent="0.35">
      <c r="A2" s="182"/>
      <c r="B2" s="182"/>
      <c r="C2" s="182"/>
      <c r="D2" s="183"/>
      <c r="E2" s="182"/>
      <c r="F2" s="182"/>
      <c r="G2" s="182"/>
      <c r="H2" s="182"/>
      <c r="I2" s="177"/>
      <c r="J2" s="177"/>
    </row>
    <row r="3" spans="1:20" ht="17.5" x14ac:dyDescent="0.35">
      <c r="A3" s="500"/>
      <c r="B3" s="500"/>
      <c r="C3" s="500"/>
      <c r="D3" s="500"/>
      <c r="E3" s="500"/>
      <c r="F3" s="500"/>
      <c r="G3" s="500"/>
      <c r="H3" s="500"/>
      <c r="I3" s="177"/>
      <c r="J3" s="177"/>
    </row>
    <row r="4" spans="1:20" ht="17.5" x14ac:dyDescent="0.35">
      <c r="A4" s="182"/>
      <c r="B4" s="182"/>
      <c r="C4" s="182"/>
      <c r="D4" s="183"/>
      <c r="E4" s="182"/>
      <c r="F4" s="184"/>
      <c r="G4" s="184"/>
      <c r="H4" s="184"/>
      <c r="I4" s="177"/>
      <c r="J4" s="177"/>
    </row>
    <row r="5" spans="1:20" ht="15.5" x14ac:dyDescent="0.35">
      <c r="A5" s="177"/>
      <c r="B5" s="314"/>
      <c r="C5" s="185"/>
      <c r="D5" s="186"/>
      <c r="E5" s="185"/>
      <c r="F5" s="177"/>
      <c r="G5" s="177"/>
      <c r="H5" s="177"/>
      <c r="I5" s="177"/>
      <c r="J5" s="177"/>
    </row>
    <row r="6" spans="1:20" x14ac:dyDescent="0.35">
      <c r="A6" s="177"/>
      <c r="B6" s="314"/>
      <c r="C6" s="177"/>
      <c r="D6" s="187"/>
      <c r="E6" s="177"/>
      <c r="F6" s="177"/>
      <c r="G6" s="177"/>
      <c r="H6" s="177"/>
      <c r="I6" s="177"/>
      <c r="J6" s="177"/>
    </row>
    <row r="7" spans="1:20" x14ac:dyDescent="0.35">
      <c r="A7" s="177"/>
      <c r="B7" s="314"/>
      <c r="C7" s="177"/>
      <c r="D7" s="187"/>
      <c r="E7" s="177"/>
      <c r="F7" s="177"/>
      <c r="G7" s="177"/>
      <c r="H7" s="177"/>
      <c r="I7" s="177"/>
      <c r="J7" s="177"/>
    </row>
    <row r="8" spans="1:20" x14ac:dyDescent="0.35">
      <c r="A8" s="188"/>
      <c r="B8" s="314"/>
      <c r="C8" s="177"/>
      <c r="D8" s="187"/>
      <c r="E8" s="177"/>
      <c r="F8" s="177"/>
      <c r="G8" s="177"/>
      <c r="H8" s="177"/>
      <c r="I8" s="177"/>
      <c r="J8" s="177"/>
    </row>
    <row r="9" spans="1:20" x14ac:dyDescent="0.35">
      <c r="A9" s="189"/>
      <c r="B9" s="315"/>
      <c r="C9" s="189"/>
      <c r="D9" s="190"/>
      <c r="E9" s="189"/>
      <c r="F9" s="189"/>
      <c r="G9" s="189"/>
      <c r="H9" s="189"/>
    </row>
    <row r="10" spans="1:20" ht="18" x14ac:dyDescent="0.4">
      <c r="A10" s="189"/>
      <c r="B10" s="501"/>
      <c r="C10" s="501"/>
      <c r="D10" s="501"/>
      <c r="E10" s="501"/>
      <c r="F10" s="501"/>
      <c r="G10" s="501"/>
      <c r="H10" s="501"/>
      <c r="I10" s="501"/>
      <c r="J10" s="501"/>
      <c r="M10" s="215"/>
      <c r="N10" s="316"/>
      <c r="O10" s="316"/>
      <c r="P10" s="316"/>
      <c r="Q10" s="316"/>
    </row>
    <row r="11" spans="1:20" ht="18" x14ac:dyDescent="0.4">
      <c r="A11" s="189"/>
      <c r="B11" s="501" t="s">
        <v>0</v>
      </c>
      <c r="C11" s="501"/>
      <c r="D11" s="501"/>
      <c r="E11" s="501"/>
      <c r="F11" s="501"/>
      <c r="G11" s="501"/>
      <c r="H11" s="501"/>
      <c r="I11" s="501"/>
      <c r="J11" s="501"/>
      <c r="M11" s="215"/>
      <c r="N11" s="316"/>
      <c r="O11" s="317">
        <v>0.64</v>
      </c>
      <c r="P11" s="318" t="s">
        <v>1</v>
      </c>
      <c r="Q11" s="317"/>
    </row>
    <row r="12" spans="1:20" x14ac:dyDescent="0.35">
      <c r="A12" s="189"/>
      <c r="B12" s="315"/>
      <c r="C12" s="189"/>
      <c r="D12" s="190"/>
      <c r="E12" s="189"/>
      <c r="F12" s="189"/>
      <c r="G12" s="189"/>
      <c r="H12" s="189"/>
      <c r="M12" s="215"/>
      <c r="N12" s="316"/>
      <c r="O12" s="317">
        <v>0.18</v>
      </c>
      <c r="P12" s="318" t="s">
        <v>2</v>
      </c>
      <c r="Q12" s="317"/>
    </row>
    <row r="13" spans="1:20" x14ac:dyDescent="0.35">
      <c r="A13" s="189"/>
      <c r="B13" s="315"/>
      <c r="C13" s="189"/>
      <c r="D13" s="190"/>
      <c r="E13" s="189"/>
      <c r="F13" s="189"/>
      <c r="G13" s="189"/>
      <c r="H13" s="189"/>
      <c r="M13" s="215"/>
      <c r="N13" s="316"/>
      <c r="O13" s="317">
        <v>0.18</v>
      </c>
      <c r="P13" s="319" t="s">
        <v>3</v>
      </c>
      <c r="Q13" s="317"/>
    </row>
    <row r="14" spans="1:20" ht="15.5" x14ac:dyDescent="0.35">
      <c r="A14" s="189"/>
      <c r="B14" s="193" t="s">
        <v>4</v>
      </c>
      <c r="C14" s="189"/>
      <c r="D14" s="502" t="s">
        <v>63</v>
      </c>
      <c r="E14" s="502"/>
      <c r="F14" s="502"/>
      <c r="G14" s="502"/>
      <c r="H14" s="502"/>
      <c r="I14" s="502"/>
      <c r="J14" s="502"/>
      <c r="K14" s="502"/>
      <c r="L14" s="502"/>
      <c r="M14" s="215"/>
      <c r="N14" s="215"/>
      <c r="O14" s="215"/>
      <c r="P14" s="215"/>
      <c r="Q14" s="215"/>
    </row>
    <row r="15" spans="1:20" ht="15.5" x14ac:dyDescent="0.35">
      <c r="A15" s="189"/>
      <c r="B15" s="195"/>
      <c r="C15" s="189"/>
      <c r="D15" s="196"/>
      <c r="E15" s="196"/>
      <c r="F15" s="197"/>
      <c r="G15" s="197"/>
      <c r="H15" s="197"/>
      <c r="I15" s="197"/>
      <c r="J15" s="197"/>
      <c r="K15" s="198"/>
      <c r="L15" s="198"/>
      <c r="M15" s="322"/>
      <c r="N15" s="215"/>
      <c r="O15" s="215"/>
      <c r="P15" s="215"/>
      <c r="Q15" s="215"/>
    </row>
    <row r="16" spans="1:20" ht="15.5" x14ac:dyDescent="0.35">
      <c r="A16" s="189"/>
      <c r="B16" s="193" t="s">
        <v>6</v>
      </c>
      <c r="C16" s="189"/>
      <c r="D16" s="199" t="s">
        <v>7</v>
      </c>
      <c r="E16" s="196"/>
      <c r="F16" s="197"/>
      <c r="G16" s="198"/>
      <c r="H16" s="197"/>
      <c r="I16" s="200"/>
      <c r="J16" s="197"/>
      <c r="K16" s="201"/>
      <c r="L16" s="198"/>
      <c r="M16" s="200"/>
      <c r="N16" s="198"/>
      <c r="O16" s="202"/>
      <c r="P16" s="203"/>
      <c r="Q16" s="198"/>
    </row>
    <row r="17" spans="1:17" ht="15.5" x14ac:dyDescent="0.35">
      <c r="A17" s="189"/>
      <c r="B17" s="321"/>
      <c r="C17" s="189"/>
      <c r="D17" s="196"/>
      <c r="E17" s="196"/>
      <c r="F17" s="196"/>
      <c r="G17" s="196"/>
      <c r="H17" s="196"/>
      <c r="I17" s="196"/>
      <c r="J17" s="196"/>
    </row>
    <row r="18" spans="1:17" x14ac:dyDescent="0.35">
      <c r="A18" s="189"/>
      <c r="B18" s="321"/>
      <c r="C18" s="189"/>
      <c r="D18" s="205" t="s">
        <v>8</v>
      </c>
      <c r="E18" s="206"/>
      <c r="F18" s="189"/>
      <c r="G18" s="207">
        <v>2000</v>
      </c>
      <c r="H18" s="206" t="s">
        <v>9</v>
      </c>
      <c r="I18" s="189"/>
      <c r="J18" s="189"/>
    </row>
    <row r="19" spans="1:17" x14ac:dyDescent="0.35">
      <c r="A19" s="189"/>
      <c r="B19" s="321"/>
      <c r="C19" s="189"/>
      <c r="D19" s="190"/>
      <c r="E19" s="189"/>
      <c r="F19" s="189"/>
      <c r="G19" s="189"/>
      <c r="H19" s="189"/>
      <c r="I19" s="189"/>
      <c r="J19" s="189"/>
    </row>
    <row r="20" spans="1:17" s="8" customFormat="1" x14ac:dyDescent="0.35">
      <c r="A20" s="18"/>
      <c r="B20" s="323"/>
      <c r="C20" s="18"/>
      <c r="D20" s="52"/>
      <c r="E20" s="50"/>
      <c r="F20" s="18"/>
      <c r="G20" s="503" t="s">
        <v>10</v>
      </c>
      <c r="H20" s="504"/>
      <c r="I20" s="505"/>
      <c r="J20" s="18"/>
      <c r="K20" s="503" t="s">
        <v>11</v>
      </c>
      <c r="L20" s="504"/>
      <c r="M20" s="505"/>
      <c r="N20" s="95"/>
      <c r="O20" s="503" t="s">
        <v>12</v>
      </c>
      <c r="P20" s="505"/>
      <c r="Q20" s="209"/>
    </row>
    <row r="21" spans="1:17" ht="15" customHeight="1" x14ac:dyDescent="0.35">
      <c r="A21" s="189"/>
      <c r="B21" s="324"/>
      <c r="C21" s="189"/>
      <c r="D21" s="506" t="s">
        <v>13</v>
      </c>
      <c r="E21" s="205"/>
      <c r="F21" s="189"/>
      <c r="G21" s="214" t="s">
        <v>14</v>
      </c>
      <c r="H21" s="212" t="s">
        <v>15</v>
      </c>
      <c r="I21" s="213" t="s">
        <v>16</v>
      </c>
      <c r="J21" s="189"/>
      <c r="K21" s="214" t="s">
        <v>14</v>
      </c>
      <c r="L21" s="212" t="s">
        <v>15</v>
      </c>
      <c r="M21" s="213" t="s">
        <v>16</v>
      </c>
      <c r="N21" s="189"/>
      <c r="O21" s="508" t="s">
        <v>17</v>
      </c>
      <c r="P21" s="510" t="s">
        <v>18</v>
      </c>
      <c r="Q21" s="215"/>
    </row>
    <row r="22" spans="1:17" x14ac:dyDescent="0.35">
      <c r="A22" s="189"/>
      <c r="B22" s="324"/>
      <c r="C22" s="189"/>
      <c r="D22" s="507"/>
      <c r="E22" s="205"/>
      <c r="F22" s="189"/>
      <c r="G22" s="218" t="s">
        <v>19</v>
      </c>
      <c r="H22" s="217"/>
      <c r="I22" s="217" t="s">
        <v>19</v>
      </c>
      <c r="J22" s="189"/>
      <c r="K22" s="218" t="s">
        <v>19</v>
      </c>
      <c r="L22" s="217"/>
      <c r="M22" s="217" t="s">
        <v>19</v>
      </c>
      <c r="N22" s="189"/>
      <c r="O22" s="509"/>
      <c r="P22" s="511"/>
      <c r="Q22" s="215"/>
    </row>
    <row r="23" spans="1:17" s="8" customFormat="1" x14ac:dyDescent="0.35">
      <c r="A23" s="18"/>
      <c r="B23" s="219" t="s">
        <v>20</v>
      </c>
      <c r="C23" s="59"/>
      <c r="D23" s="60" t="s">
        <v>21</v>
      </c>
      <c r="E23" s="61"/>
      <c r="F23" s="20"/>
      <c r="G23" s="62">
        <v>36.979999999999997</v>
      </c>
      <c r="H23" s="63">
        <v>1</v>
      </c>
      <c r="I23" s="64">
        <f t="shared" ref="I23:I35" si="0">H23*G23</f>
        <v>36.979999999999997</v>
      </c>
      <c r="J23" s="65"/>
      <c r="K23" s="62">
        <v>38.659999999999997</v>
      </c>
      <c r="L23" s="63">
        <v>1</v>
      </c>
      <c r="M23" s="64">
        <f t="shared" ref="M23:M35" si="1">L23*K23</f>
        <v>38.659999999999997</v>
      </c>
      <c r="N23" s="65"/>
      <c r="O23" s="66">
        <f t="shared" ref="O23:O39" si="2">M23-I23</f>
        <v>1.6799999999999997</v>
      </c>
      <c r="P23" s="67">
        <f t="shared" ref="P23:P39" si="3">IF(OR(I23=0,M23=0),"",(O23/I23))</f>
        <v>4.5429962141698213E-2</v>
      </c>
      <c r="Q23" s="68"/>
    </row>
    <row r="24" spans="1:17" x14ac:dyDescent="0.35">
      <c r="A24" s="189"/>
      <c r="B24" s="220" t="s">
        <v>22</v>
      </c>
      <c r="C24" s="221"/>
      <c r="D24" s="222" t="s">
        <v>34</v>
      </c>
      <c r="E24" s="221"/>
      <c r="F24" s="223"/>
      <c r="G24" s="325">
        <v>5.2999999999999998E-4</v>
      </c>
      <c r="H24" s="225">
        <f>$G$18</f>
        <v>2000</v>
      </c>
      <c r="I24" s="226">
        <f t="shared" si="0"/>
        <v>1.06</v>
      </c>
      <c r="J24" s="223"/>
      <c r="K24" s="325">
        <v>0</v>
      </c>
      <c r="L24" s="326">
        <f>$G$18</f>
        <v>2000</v>
      </c>
      <c r="M24" s="226">
        <f t="shared" si="1"/>
        <v>0</v>
      </c>
      <c r="N24" s="223"/>
      <c r="O24" s="228">
        <f t="shared" si="2"/>
        <v>-1.06</v>
      </c>
      <c r="P24" s="229" t="str">
        <f t="shared" si="3"/>
        <v/>
      </c>
      <c r="Q24" s="215"/>
    </row>
    <row r="25" spans="1:17" x14ac:dyDescent="0.35">
      <c r="A25" s="189"/>
      <c r="B25" s="220" t="s">
        <v>23</v>
      </c>
      <c r="C25" s="221"/>
      <c r="D25" s="222" t="s">
        <v>34</v>
      </c>
      <c r="E25" s="221"/>
      <c r="F25" s="223"/>
      <c r="G25" s="325">
        <v>4.8000000000000001E-4</v>
      </c>
      <c r="H25" s="225">
        <f>$G$18</f>
        <v>2000</v>
      </c>
      <c r="I25" s="226">
        <f t="shared" si="0"/>
        <v>0.96000000000000008</v>
      </c>
      <c r="J25" s="223"/>
      <c r="K25" s="325">
        <v>0</v>
      </c>
      <c r="L25" s="326">
        <f>$G$18</f>
        <v>2000</v>
      </c>
      <c r="M25" s="226">
        <f t="shared" si="1"/>
        <v>0</v>
      </c>
      <c r="N25" s="223"/>
      <c r="O25" s="228">
        <f t="shared" si="2"/>
        <v>-0.96000000000000008</v>
      </c>
      <c r="P25" s="229" t="str">
        <f t="shared" si="3"/>
        <v/>
      </c>
      <c r="Q25" s="215"/>
    </row>
    <row r="26" spans="1:17" x14ac:dyDescent="0.35">
      <c r="A26" s="189"/>
      <c r="B26" s="220" t="s">
        <v>24</v>
      </c>
      <c r="C26" s="221"/>
      <c r="D26" s="222" t="s">
        <v>34</v>
      </c>
      <c r="E26" s="221"/>
      <c r="F26" s="223"/>
      <c r="G26" s="325">
        <v>1.8000000000000001E-4</v>
      </c>
      <c r="H26" s="225">
        <f>$G$18</f>
        <v>2000</v>
      </c>
      <c r="I26" s="226">
        <f t="shared" si="0"/>
        <v>0.36000000000000004</v>
      </c>
      <c r="J26" s="223"/>
      <c r="K26" s="325">
        <v>1.8000000000000001E-4</v>
      </c>
      <c r="L26" s="326">
        <f>$G$18</f>
        <v>2000</v>
      </c>
      <c r="M26" s="226">
        <f t="shared" si="1"/>
        <v>0.36000000000000004</v>
      </c>
      <c r="N26" s="223"/>
      <c r="O26" s="228">
        <f t="shared" si="2"/>
        <v>0</v>
      </c>
      <c r="P26" s="229">
        <f t="shared" si="3"/>
        <v>0</v>
      </c>
      <c r="Q26" s="215"/>
    </row>
    <row r="27" spans="1:17" x14ac:dyDescent="0.35">
      <c r="A27" s="189"/>
      <c r="B27" s="220" t="s">
        <v>25</v>
      </c>
      <c r="C27" s="221"/>
      <c r="D27" s="222" t="s">
        <v>21</v>
      </c>
      <c r="E27" s="221"/>
      <c r="F27" s="223"/>
      <c r="G27" s="224">
        <v>0</v>
      </c>
      <c r="H27" s="225">
        <v>1</v>
      </c>
      <c r="I27" s="226">
        <f t="shared" si="0"/>
        <v>0</v>
      </c>
      <c r="J27" s="223"/>
      <c r="K27" s="237">
        <v>-0.13</v>
      </c>
      <c r="L27" s="326">
        <v>1</v>
      </c>
      <c r="M27" s="226">
        <f t="shared" si="1"/>
        <v>-0.13</v>
      </c>
      <c r="N27" s="223"/>
      <c r="O27" s="228">
        <f t="shared" si="2"/>
        <v>-0.13</v>
      </c>
      <c r="P27" s="229" t="str">
        <f t="shared" si="3"/>
        <v/>
      </c>
      <c r="Q27" s="215"/>
    </row>
    <row r="28" spans="1:17" x14ac:dyDescent="0.35">
      <c r="A28" s="189"/>
      <c r="B28" s="220" t="s">
        <v>26</v>
      </c>
      <c r="C28" s="221"/>
      <c r="D28" s="222" t="s">
        <v>34</v>
      </c>
      <c r="E28" s="221"/>
      <c r="F28" s="223"/>
      <c r="G28" s="325">
        <v>-2.48E-3</v>
      </c>
      <c r="H28" s="225">
        <f t="shared" ref="H28:H37" si="4">$G$18</f>
        <v>2000</v>
      </c>
      <c r="I28" s="226">
        <f t="shared" si="0"/>
        <v>-4.96</v>
      </c>
      <c r="J28" s="223"/>
      <c r="K28" s="325">
        <v>-2.48E-3</v>
      </c>
      <c r="L28" s="326">
        <f t="shared" ref="L28:L33" si="5">$G$18</f>
        <v>2000</v>
      </c>
      <c r="M28" s="226">
        <f t="shared" si="1"/>
        <v>-4.96</v>
      </c>
      <c r="N28" s="223"/>
      <c r="O28" s="228">
        <f t="shared" si="2"/>
        <v>0</v>
      </c>
      <c r="P28" s="229">
        <f t="shared" si="3"/>
        <v>0</v>
      </c>
      <c r="Q28" s="215"/>
    </row>
    <row r="29" spans="1:17" x14ac:dyDescent="0.35">
      <c r="A29" s="189"/>
      <c r="B29" s="220" t="s">
        <v>27</v>
      </c>
      <c r="C29" s="221"/>
      <c r="D29" s="222" t="s">
        <v>34</v>
      </c>
      <c r="E29" s="221"/>
      <c r="F29" s="223"/>
      <c r="G29" s="325">
        <v>-4.0000000000000002E-4</v>
      </c>
      <c r="H29" s="225">
        <f t="shared" si="4"/>
        <v>2000</v>
      </c>
      <c r="I29" s="226">
        <f t="shared" si="0"/>
        <v>-0.8</v>
      </c>
      <c r="J29" s="223"/>
      <c r="K29" s="325">
        <v>-4.0000000000000002E-4</v>
      </c>
      <c r="L29" s="326">
        <f t="shared" si="5"/>
        <v>2000</v>
      </c>
      <c r="M29" s="226">
        <f t="shared" si="1"/>
        <v>-0.8</v>
      </c>
      <c r="N29" s="223"/>
      <c r="O29" s="228">
        <f t="shared" si="2"/>
        <v>0</v>
      </c>
      <c r="P29" s="229">
        <f t="shared" si="3"/>
        <v>0</v>
      </c>
      <c r="Q29" s="215"/>
    </row>
    <row r="30" spans="1:17" x14ac:dyDescent="0.35">
      <c r="A30" s="189"/>
      <c r="B30" s="220" t="s">
        <v>28</v>
      </c>
      <c r="C30" s="221"/>
      <c r="D30" s="222" t="s">
        <v>34</v>
      </c>
      <c r="E30" s="221"/>
      <c r="F30" s="223"/>
      <c r="G30" s="325">
        <v>0</v>
      </c>
      <c r="H30" s="225">
        <f t="shared" si="4"/>
        <v>2000</v>
      </c>
      <c r="I30" s="226">
        <f t="shared" si="0"/>
        <v>0</v>
      </c>
      <c r="J30" s="223"/>
      <c r="K30" s="325">
        <v>-2.0000000000000002E-5</v>
      </c>
      <c r="L30" s="326">
        <f t="shared" si="5"/>
        <v>2000</v>
      </c>
      <c r="M30" s="226">
        <f t="shared" si="1"/>
        <v>-0.04</v>
      </c>
      <c r="N30" s="223"/>
      <c r="O30" s="228">
        <f t="shared" si="2"/>
        <v>-0.04</v>
      </c>
      <c r="P30" s="229" t="str">
        <f t="shared" si="3"/>
        <v/>
      </c>
      <c r="Q30" s="215"/>
    </row>
    <row r="31" spans="1:17" x14ac:dyDescent="0.35">
      <c r="A31" s="189"/>
      <c r="B31" s="220" t="s">
        <v>29</v>
      </c>
      <c r="C31" s="221"/>
      <c r="D31" s="222" t="s">
        <v>34</v>
      </c>
      <c r="E31" s="221"/>
      <c r="F31" s="223"/>
      <c r="G31" s="325">
        <v>-1.2E-4</v>
      </c>
      <c r="H31" s="225">
        <f t="shared" si="4"/>
        <v>2000</v>
      </c>
      <c r="I31" s="226">
        <f t="shared" si="0"/>
        <v>-0.24000000000000002</v>
      </c>
      <c r="J31" s="223"/>
      <c r="K31" s="325">
        <v>0</v>
      </c>
      <c r="L31" s="326">
        <f t="shared" si="5"/>
        <v>2000</v>
      </c>
      <c r="M31" s="226">
        <f t="shared" si="1"/>
        <v>0</v>
      </c>
      <c r="N31" s="223"/>
      <c r="O31" s="228">
        <f t="shared" si="2"/>
        <v>0.24000000000000002</v>
      </c>
      <c r="P31" s="229" t="str">
        <f t="shared" si="3"/>
        <v/>
      </c>
      <c r="Q31" s="215"/>
    </row>
    <row r="32" spans="1:17" x14ac:dyDescent="0.35">
      <c r="A32" s="189"/>
      <c r="B32" s="220" t="s">
        <v>30</v>
      </c>
      <c r="C32" s="221"/>
      <c r="D32" s="222" t="s">
        <v>34</v>
      </c>
      <c r="E32" s="221"/>
      <c r="F32" s="223"/>
      <c r="G32" s="325">
        <v>-2.3000000000000001E-4</v>
      </c>
      <c r="H32" s="225">
        <f t="shared" si="4"/>
        <v>2000</v>
      </c>
      <c r="I32" s="226">
        <f t="shared" si="0"/>
        <v>-0.46</v>
      </c>
      <c r="J32" s="223"/>
      <c r="K32" s="325">
        <v>0</v>
      </c>
      <c r="L32" s="326">
        <f t="shared" si="5"/>
        <v>2000</v>
      </c>
      <c r="M32" s="226">
        <f t="shared" si="1"/>
        <v>0</v>
      </c>
      <c r="N32" s="223"/>
      <c r="O32" s="228">
        <f t="shared" si="2"/>
        <v>0.46</v>
      </c>
      <c r="P32" s="229" t="str">
        <f t="shared" si="3"/>
        <v/>
      </c>
      <c r="Q32" s="215"/>
    </row>
    <row r="33" spans="1:20" x14ac:dyDescent="0.35">
      <c r="A33" s="189"/>
      <c r="B33" s="220" t="s">
        <v>31</v>
      </c>
      <c r="C33" s="221"/>
      <c r="D33" s="222" t="s">
        <v>34</v>
      </c>
      <c r="E33" s="221"/>
      <c r="F33" s="223"/>
      <c r="G33" s="325">
        <v>0</v>
      </c>
      <c r="H33" s="225">
        <f t="shared" si="4"/>
        <v>2000</v>
      </c>
      <c r="I33" s="226">
        <f t="shared" si="0"/>
        <v>0</v>
      </c>
      <c r="J33" s="223"/>
      <c r="K33" s="325">
        <v>-6.0000000000000002E-5</v>
      </c>
      <c r="L33" s="326">
        <f t="shared" si="5"/>
        <v>2000</v>
      </c>
      <c r="M33" s="226">
        <f t="shared" si="1"/>
        <v>-0.12000000000000001</v>
      </c>
      <c r="N33" s="223"/>
      <c r="O33" s="228">
        <f t="shared" si="2"/>
        <v>-0.12000000000000001</v>
      </c>
      <c r="P33" s="229" t="str">
        <f t="shared" si="3"/>
        <v/>
      </c>
      <c r="Q33" s="215"/>
    </row>
    <row r="34" spans="1:20" x14ac:dyDescent="0.35">
      <c r="A34" s="189"/>
      <c r="B34" s="220" t="s">
        <v>32</v>
      </c>
      <c r="C34" s="221"/>
      <c r="D34" s="222" t="s">
        <v>21</v>
      </c>
      <c r="E34" s="221"/>
      <c r="F34" s="223"/>
      <c r="G34" s="224">
        <v>0.11</v>
      </c>
      <c r="H34" s="225">
        <v>1</v>
      </c>
      <c r="I34" s="226">
        <f t="shared" si="0"/>
        <v>0.11</v>
      </c>
      <c r="J34" s="223"/>
      <c r="K34" s="224">
        <v>0.11</v>
      </c>
      <c r="L34" s="227">
        <v>1</v>
      </c>
      <c r="M34" s="226">
        <f t="shared" si="1"/>
        <v>0.11</v>
      </c>
      <c r="N34" s="223"/>
      <c r="O34" s="228">
        <f t="shared" si="2"/>
        <v>0</v>
      </c>
      <c r="P34" s="229">
        <f t="shared" si="3"/>
        <v>0</v>
      </c>
      <c r="Q34" s="215"/>
      <c r="T34" s="327"/>
    </row>
    <row r="35" spans="1:20" x14ac:dyDescent="0.35">
      <c r="A35" s="189"/>
      <c r="B35" s="220" t="s">
        <v>32</v>
      </c>
      <c r="C35" s="221"/>
      <c r="D35" s="222" t="s">
        <v>34</v>
      </c>
      <c r="E35" s="221"/>
      <c r="F35" s="223"/>
      <c r="G35" s="325">
        <v>1E-4</v>
      </c>
      <c r="H35" s="225">
        <f t="shared" si="4"/>
        <v>2000</v>
      </c>
      <c r="I35" s="226">
        <f t="shared" si="0"/>
        <v>0.2</v>
      </c>
      <c r="J35" s="223"/>
      <c r="K35" s="325">
        <v>1E-4</v>
      </c>
      <c r="L35" s="326">
        <f t="shared" ref="L35:L37" si="6">$G$18</f>
        <v>2000</v>
      </c>
      <c r="M35" s="226">
        <f t="shared" si="1"/>
        <v>0.2</v>
      </c>
      <c r="N35" s="223"/>
      <c r="O35" s="228">
        <f t="shared" si="2"/>
        <v>0</v>
      </c>
      <c r="P35" s="229">
        <f t="shared" si="3"/>
        <v>0</v>
      </c>
      <c r="Q35" s="215"/>
    </row>
    <row r="36" spans="1:20" x14ac:dyDescent="0.35">
      <c r="A36" s="189"/>
      <c r="B36" s="220" t="s">
        <v>33</v>
      </c>
      <c r="C36" s="239"/>
      <c r="D36" s="222" t="s">
        <v>34</v>
      </c>
      <c r="E36" s="221"/>
      <c r="F36" s="240"/>
      <c r="G36" s="241">
        <v>3.4209999999999997E-2</v>
      </c>
      <c r="H36" s="326">
        <f t="shared" si="4"/>
        <v>2000</v>
      </c>
      <c r="I36" s="243">
        <f>H36*G36</f>
        <v>68.42</v>
      </c>
      <c r="J36" s="240"/>
      <c r="K36" s="241">
        <v>3.576E-2</v>
      </c>
      <c r="L36" s="326">
        <f t="shared" si="6"/>
        <v>2000</v>
      </c>
      <c r="M36" s="243">
        <f>L36*K36</f>
        <v>71.52</v>
      </c>
      <c r="N36" s="240"/>
      <c r="O36" s="228">
        <f t="shared" si="2"/>
        <v>3.0999999999999943</v>
      </c>
      <c r="P36" s="229">
        <f t="shared" si="3"/>
        <v>4.5308389359836221E-2</v>
      </c>
      <c r="Q36" s="215"/>
    </row>
    <row r="37" spans="1:20" s="8" customFormat="1" x14ac:dyDescent="0.35">
      <c r="A37" s="18"/>
      <c r="B37" s="76" t="str">
        <f>+RESIDENTIAL!$B$36</f>
        <v>Rate Rider for Disposition of Lost Revenue Adjustment Mechanism (LRAMVA) - effective until Dec. 31, 2021</v>
      </c>
      <c r="C37" s="59"/>
      <c r="D37" s="60" t="s">
        <v>34</v>
      </c>
      <c r="E37" s="61"/>
      <c r="F37" s="20"/>
      <c r="G37" s="77"/>
      <c r="H37" s="78">
        <f t="shared" si="4"/>
        <v>2000</v>
      </c>
      <c r="I37" s="64">
        <f t="shared" ref="I37" si="7">H37*G37</f>
        <v>0</v>
      </c>
      <c r="J37" s="65"/>
      <c r="K37" s="77">
        <v>1.8500000000000001E-3</v>
      </c>
      <c r="L37" s="78">
        <f t="shared" si="6"/>
        <v>2000</v>
      </c>
      <c r="M37" s="64">
        <f t="shared" ref="M37" si="8">L37*K37</f>
        <v>3.7</v>
      </c>
      <c r="N37" s="65"/>
      <c r="O37" s="66">
        <f t="shared" si="2"/>
        <v>3.7</v>
      </c>
      <c r="P37" s="67" t="str">
        <f t="shared" si="3"/>
        <v/>
      </c>
      <c r="Q37" s="68"/>
    </row>
    <row r="38" spans="1:20" s="8" customFormat="1" x14ac:dyDescent="0.35">
      <c r="A38" s="95"/>
      <c r="B38" s="328" t="s">
        <v>35</v>
      </c>
      <c r="C38" s="329"/>
      <c r="D38" s="330"/>
      <c r="E38" s="329"/>
      <c r="F38" s="331"/>
      <c r="G38" s="85"/>
      <c r="H38" s="332"/>
      <c r="I38" s="333">
        <f>SUM(I23:I37)</f>
        <v>101.63</v>
      </c>
      <c r="J38" s="334"/>
      <c r="K38" s="85"/>
      <c r="L38" s="332"/>
      <c r="M38" s="333">
        <f>SUM(M23:M37)</f>
        <v>108.5</v>
      </c>
      <c r="N38" s="334"/>
      <c r="O38" s="335">
        <f t="shared" si="2"/>
        <v>6.8700000000000045</v>
      </c>
      <c r="P38" s="336">
        <f t="shared" si="3"/>
        <v>6.7598150152514067E-2</v>
      </c>
      <c r="Q38" s="68"/>
    </row>
    <row r="39" spans="1:20" s="8" customFormat="1" x14ac:dyDescent="0.35">
      <c r="A39" s="18"/>
      <c r="B39" s="76" t="s">
        <v>36</v>
      </c>
      <c r="C39" s="59"/>
      <c r="D39" s="60" t="s">
        <v>34</v>
      </c>
      <c r="E39" s="61"/>
      <c r="F39" s="20"/>
      <c r="G39" s="94">
        <f>+RESIDENTIAL!$G$38</f>
        <v>0.128</v>
      </c>
      <c r="H39" s="78">
        <f>$G$18*(1+G74)-$G$18</f>
        <v>59</v>
      </c>
      <c r="I39" s="64">
        <f>H39*G39</f>
        <v>7.5520000000000005</v>
      </c>
      <c r="J39" s="65"/>
      <c r="K39" s="94">
        <f>+RESIDENTIAL!$G$38</f>
        <v>0.128</v>
      </c>
      <c r="L39" s="166">
        <f>$G$18*(1+K74)-$G$18</f>
        <v>59</v>
      </c>
      <c r="M39" s="73">
        <f>L39*K39</f>
        <v>7.5520000000000005</v>
      </c>
      <c r="N39" s="65"/>
      <c r="O39" s="66">
        <f t="shared" si="2"/>
        <v>0</v>
      </c>
      <c r="P39" s="67">
        <f t="shared" si="3"/>
        <v>0</v>
      </c>
      <c r="Q39" s="68"/>
    </row>
    <row r="40" spans="1:20" s="99" customFormat="1" x14ac:dyDescent="0.35">
      <c r="A40" s="95"/>
      <c r="B40" s="76" t="str">
        <f>+RESIDENTIAL!$B$39</f>
        <v>Rate Rider for Disposition of Deferral/Variance Accounts (2021) - effective until Dec 31, 2021</v>
      </c>
      <c r="C40" s="61"/>
      <c r="D40" s="60" t="s">
        <v>34</v>
      </c>
      <c r="E40" s="61"/>
      <c r="F40" s="51"/>
      <c r="G40" s="96"/>
      <c r="H40" s="97"/>
      <c r="I40" s="98">
        <f>H40*G40</f>
        <v>0</v>
      </c>
      <c r="J40" s="74"/>
      <c r="K40" s="96">
        <v>2.9E-4</v>
      </c>
      <c r="L40" s="97">
        <f t="shared" ref="L40:L43" si="9">$G$18</f>
        <v>2000</v>
      </c>
      <c r="M40" s="98">
        <f>L40*K40</f>
        <v>0.57999999999999996</v>
      </c>
      <c r="N40" s="74"/>
      <c r="O40" s="66">
        <f>M40-I40</f>
        <v>0.57999999999999996</v>
      </c>
      <c r="P40" s="67" t="str">
        <f>IF(OR(I40=0,M40=0),"",(O40/I40))</f>
        <v/>
      </c>
      <c r="Q40" s="68"/>
    </row>
    <row r="41" spans="1:20" s="99" customFormat="1" x14ac:dyDescent="0.35">
      <c r="A41" s="95"/>
      <c r="B41" s="76" t="str">
        <f>+RESIDENTIAL!$B$40</f>
        <v>Rate Rider for Disposition of Deferral/Variance Accounts (2020) - effective until Dec 31, 2021</v>
      </c>
      <c r="C41" s="61"/>
      <c r="D41" s="60" t="s">
        <v>34</v>
      </c>
      <c r="E41" s="61"/>
      <c r="F41" s="51"/>
      <c r="G41" s="96">
        <v>3.8000000000000002E-4</v>
      </c>
      <c r="H41" s="97">
        <f t="shared" ref="H41:H43" si="10">$G$18</f>
        <v>2000</v>
      </c>
      <c r="I41" s="98">
        <f t="shared" ref="I41:I45" si="11">H41*G41</f>
        <v>0.76</v>
      </c>
      <c r="J41" s="74"/>
      <c r="K41" s="96">
        <v>3.8000000000000002E-4</v>
      </c>
      <c r="L41" s="97">
        <f t="shared" si="9"/>
        <v>2000</v>
      </c>
      <c r="M41" s="98">
        <f t="shared" ref="M41:M45" si="12">L41*K41</f>
        <v>0.76</v>
      </c>
      <c r="N41" s="74"/>
      <c r="O41" s="66">
        <f t="shared" ref="O41:O61" si="13">M41-I41</f>
        <v>0</v>
      </c>
      <c r="P41" s="67">
        <f t="shared" ref="P41:P61" si="14">IF(OR(I41=0,M41=0),"",(O41/I41))</f>
        <v>0</v>
      </c>
      <c r="Q41" s="68"/>
    </row>
    <row r="42" spans="1:20" s="99" customFormat="1" x14ac:dyDescent="0.35">
      <c r="A42" s="95"/>
      <c r="B42" s="76" t="str">
        <f>+RESIDENTIAL!$B$41</f>
        <v>Rate Rider for Disposition of Capacity Based Recovery Account (2021) - Applicable only for Class B Customers - effective until Dec 31, 2021</v>
      </c>
      <c r="C42" s="61"/>
      <c r="D42" s="60" t="s">
        <v>34</v>
      </c>
      <c r="E42" s="61"/>
      <c r="F42" s="51"/>
      <c r="G42" s="96"/>
      <c r="H42" s="97"/>
      <c r="I42" s="98">
        <f>H42*G42</f>
        <v>0</v>
      </c>
      <c r="J42" s="74"/>
      <c r="K42" s="96">
        <v>-9.0000000000000006E-5</v>
      </c>
      <c r="L42" s="97">
        <f t="shared" si="9"/>
        <v>2000</v>
      </c>
      <c r="M42" s="98">
        <f>L42*K42</f>
        <v>-0.18000000000000002</v>
      </c>
      <c r="N42" s="74"/>
      <c r="O42" s="66">
        <f>M42-I42</f>
        <v>-0.18000000000000002</v>
      </c>
      <c r="P42" s="67" t="str">
        <f>IF(OR(I42=0,M42=0),"",(O42/I42))</f>
        <v/>
      </c>
      <c r="Q42" s="68"/>
    </row>
    <row r="43" spans="1:20" s="99" customFormat="1" x14ac:dyDescent="0.35">
      <c r="A43" s="95"/>
      <c r="B43" s="76" t="str">
        <f>+RESIDENTIAL!$B$42</f>
        <v>Rate Rider for Disposition of Capacity Based Recovery Account (2020) - Applicable only for Class B Customers - effective until Dec 31, 2021</v>
      </c>
      <c r="C43" s="61"/>
      <c r="D43" s="60" t="s">
        <v>34</v>
      </c>
      <c r="E43" s="61"/>
      <c r="F43" s="51"/>
      <c r="G43" s="96">
        <v>-2.0000000000000002E-5</v>
      </c>
      <c r="H43" s="97">
        <f t="shared" si="10"/>
        <v>2000</v>
      </c>
      <c r="I43" s="98">
        <f t="shared" si="11"/>
        <v>-0.04</v>
      </c>
      <c r="J43" s="74"/>
      <c r="K43" s="96">
        <v>-2.0000000000000002E-5</v>
      </c>
      <c r="L43" s="97">
        <f t="shared" si="9"/>
        <v>2000</v>
      </c>
      <c r="M43" s="98">
        <f t="shared" si="12"/>
        <v>-0.04</v>
      </c>
      <c r="N43" s="74"/>
      <c r="O43" s="66">
        <f t="shared" si="13"/>
        <v>0</v>
      </c>
      <c r="P43" s="67">
        <f t="shared" si="14"/>
        <v>0</v>
      </c>
      <c r="Q43" s="68"/>
    </row>
    <row r="44" spans="1:20" s="99" customFormat="1" x14ac:dyDescent="0.35">
      <c r="A44" s="95"/>
      <c r="B44" s="76" t="str">
        <f>+RESIDENTIAL!$B$43</f>
        <v>Rate Rider for Disposition of Global Adjustment Account (2021) - Applicable only for Non-RPP Customers - effective until Dec 31, 2021</v>
      </c>
      <c r="C44" s="61"/>
      <c r="D44" s="60" t="s">
        <v>34</v>
      </c>
      <c r="E44" s="61"/>
      <c r="F44" s="51"/>
      <c r="G44" s="96"/>
      <c r="H44" s="97"/>
      <c r="I44" s="98">
        <f t="shared" si="11"/>
        <v>0</v>
      </c>
      <c r="J44" s="74"/>
      <c r="K44" s="96">
        <v>2.3900000000000002E-3</v>
      </c>
      <c r="L44" s="97"/>
      <c r="M44" s="98">
        <f t="shared" si="12"/>
        <v>0</v>
      </c>
      <c r="N44" s="74"/>
      <c r="O44" s="66">
        <f>M44-I44</f>
        <v>0</v>
      </c>
      <c r="P44" s="67" t="str">
        <f>IF(OR(I44=0,M44=0),"",(O44/I44))</f>
        <v/>
      </c>
      <c r="Q44" s="68"/>
    </row>
    <row r="45" spans="1:20" s="99" customFormat="1" x14ac:dyDescent="0.35">
      <c r="A45" s="95"/>
      <c r="B45" s="76" t="str">
        <f>+RESIDENTIAL!$B$44</f>
        <v>Rate Rider for Disposition of Global Adjustment Account (2020) - Applicable only for Non-RPP Customers - effective until Dec 31, 2021</v>
      </c>
      <c r="C45" s="61"/>
      <c r="D45" s="60" t="s">
        <v>34</v>
      </c>
      <c r="E45" s="61"/>
      <c r="F45" s="51"/>
      <c r="G45" s="96">
        <v>-1.5900000000000001E-3</v>
      </c>
      <c r="H45" s="97"/>
      <c r="I45" s="98">
        <f t="shared" si="11"/>
        <v>0</v>
      </c>
      <c r="J45" s="74"/>
      <c r="K45" s="96">
        <v>-1.5900000000000001E-3</v>
      </c>
      <c r="L45" s="97"/>
      <c r="M45" s="98">
        <f t="shared" si="12"/>
        <v>0</v>
      </c>
      <c r="N45" s="74"/>
      <c r="O45" s="66">
        <f t="shared" si="13"/>
        <v>0</v>
      </c>
      <c r="P45" s="67" t="str">
        <f t="shared" si="14"/>
        <v/>
      </c>
      <c r="Q45" s="68"/>
    </row>
    <row r="46" spans="1:20" s="8" customFormat="1" x14ac:dyDescent="0.35">
      <c r="A46" s="18"/>
      <c r="B46" s="76" t="s">
        <v>43</v>
      </c>
      <c r="C46" s="59"/>
      <c r="D46" s="60" t="s">
        <v>21</v>
      </c>
      <c r="E46" s="61"/>
      <c r="F46" s="20"/>
      <c r="G46" s="100">
        <f>+RESIDENTIAL!$G$45</f>
        <v>0.56000000000000005</v>
      </c>
      <c r="H46" s="63">
        <v>1</v>
      </c>
      <c r="I46" s="64">
        <f>H46*G46</f>
        <v>0.56000000000000005</v>
      </c>
      <c r="J46" s="65"/>
      <c r="K46" s="100">
        <f>+$G$46</f>
        <v>0.56000000000000005</v>
      </c>
      <c r="L46" s="63">
        <v>1</v>
      </c>
      <c r="M46" s="73">
        <f>L46*K46</f>
        <v>0.56000000000000005</v>
      </c>
      <c r="N46" s="65"/>
      <c r="O46" s="66">
        <f t="shared" si="13"/>
        <v>0</v>
      </c>
      <c r="P46" s="67">
        <f t="shared" si="14"/>
        <v>0</v>
      </c>
      <c r="Q46" s="68"/>
    </row>
    <row r="47" spans="1:20" s="8" customFormat="1" x14ac:dyDescent="0.35">
      <c r="A47" s="18"/>
      <c r="B47" s="337" t="s">
        <v>44</v>
      </c>
      <c r="C47" s="338"/>
      <c r="D47" s="339"/>
      <c r="E47" s="338"/>
      <c r="F47" s="331"/>
      <c r="G47" s="104"/>
      <c r="H47" s="340"/>
      <c r="I47" s="341">
        <f>SUM(I39:I46)+I38</f>
        <v>110.462</v>
      </c>
      <c r="J47" s="334"/>
      <c r="K47" s="104"/>
      <c r="L47" s="340"/>
      <c r="M47" s="341">
        <f>SUM(M39:M46)+M38</f>
        <v>117.732</v>
      </c>
      <c r="N47" s="334"/>
      <c r="O47" s="335">
        <f t="shared" si="13"/>
        <v>7.269999999999996</v>
      </c>
      <c r="P47" s="336">
        <f t="shared" si="14"/>
        <v>6.5814488240299798E-2</v>
      </c>
      <c r="Q47" s="68"/>
    </row>
    <row r="48" spans="1:20" s="8" customFormat="1" x14ac:dyDescent="0.35">
      <c r="A48" s="18"/>
      <c r="B48" s="167" t="s">
        <v>45</v>
      </c>
      <c r="C48" s="20"/>
      <c r="D48" s="60" t="s">
        <v>34</v>
      </c>
      <c r="E48" s="51"/>
      <c r="F48" s="20"/>
      <c r="G48" s="77">
        <v>8.8199999999999997E-3</v>
      </c>
      <c r="H48" s="107">
        <f>$G$18*(1+G74)</f>
        <v>2059</v>
      </c>
      <c r="I48" s="64">
        <f>H48*G48</f>
        <v>18.16038</v>
      </c>
      <c r="J48" s="65"/>
      <c r="K48" s="77">
        <v>7.9900000000000006E-3</v>
      </c>
      <c r="L48" s="107">
        <f>$G$18*(1+K74)</f>
        <v>2059</v>
      </c>
      <c r="M48" s="64">
        <f>L48*K48</f>
        <v>16.451410000000003</v>
      </c>
      <c r="N48" s="65"/>
      <c r="O48" s="66">
        <f t="shared" si="13"/>
        <v>-1.7089699999999972</v>
      </c>
      <c r="P48" s="67">
        <f t="shared" si="14"/>
        <v>-9.4104308390022526E-2</v>
      </c>
      <c r="Q48" s="68"/>
    </row>
    <row r="49" spans="1:17" s="8" customFormat="1" x14ac:dyDescent="0.35">
      <c r="A49" s="18"/>
      <c r="B49" s="167" t="s">
        <v>46</v>
      </c>
      <c r="C49" s="20"/>
      <c r="D49" s="60" t="s">
        <v>34</v>
      </c>
      <c r="E49" s="51"/>
      <c r="F49" s="20"/>
      <c r="G49" s="77">
        <v>6.5900000000000004E-3</v>
      </c>
      <c r="H49" s="107">
        <f>H48</f>
        <v>2059</v>
      </c>
      <c r="I49" s="64">
        <f>H49*G49</f>
        <v>13.568810000000001</v>
      </c>
      <c r="J49" s="65"/>
      <c r="K49" s="77">
        <v>5.9199999999999999E-3</v>
      </c>
      <c r="L49" s="108">
        <f>L48</f>
        <v>2059</v>
      </c>
      <c r="M49" s="64">
        <f>L49*K49</f>
        <v>12.18928</v>
      </c>
      <c r="N49" s="65"/>
      <c r="O49" s="66">
        <f t="shared" si="13"/>
        <v>-1.3795300000000008</v>
      </c>
      <c r="P49" s="67">
        <f t="shared" si="14"/>
        <v>-0.10166919575113814</v>
      </c>
      <c r="Q49" s="68"/>
    </row>
    <row r="50" spans="1:17" s="8" customFormat="1" x14ac:dyDescent="0.35">
      <c r="A50" s="18"/>
      <c r="B50" s="337" t="s">
        <v>47</v>
      </c>
      <c r="C50" s="329"/>
      <c r="D50" s="339"/>
      <c r="E50" s="329"/>
      <c r="F50" s="342"/>
      <c r="G50" s="110"/>
      <c r="H50" s="343"/>
      <c r="I50" s="341">
        <f>SUM(I47:I49)</f>
        <v>142.19119000000001</v>
      </c>
      <c r="J50" s="344"/>
      <c r="K50" s="345"/>
      <c r="L50" s="343"/>
      <c r="M50" s="341">
        <f>SUM(M47:M49)</f>
        <v>146.37269000000001</v>
      </c>
      <c r="N50" s="344"/>
      <c r="O50" s="335">
        <f t="shared" si="13"/>
        <v>4.1814999999999998</v>
      </c>
      <c r="P50" s="336">
        <f t="shared" si="14"/>
        <v>2.9407588472956724E-2</v>
      </c>
      <c r="Q50" s="68"/>
    </row>
    <row r="51" spans="1:17" s="99" customFormat="1" x14ac:dyDescent="0.35">
      <c r="A51" s="95"/>
      <c r="B51" s="76" t="s">
        <v>64</v>
      </c>
      <c r="C51" s="61"/>
      <c r="D51" s="60" t="s">
        <v>34</v>
      </c>
      <c r="E51" s="61"/>
      <c r="F51" s="51"/>
      <c r="G51" s="113">
        <f>+RESIDENTIAL!$G$50</f>
        <v>3.0000000000000001E-3</v>
      </c>
      <c r="H51" s="97">
        <f>H48</f>
        <v>2059</v>
      </c>
      <c r="I51" s="64">
        <f t="shared" ref="I51:I61" si="15">H51*G51</f>
        <v>6.1770000000000005</v>
      </c>
      <c r="J51" s="74"/>
      <c r="K51" s="113">
        <f>+RESIDENTIAL!$G$50</f>
        <v>3.0000000000000001E-3</v>
      </c>
      <c r="L51" s="97">
        <f>L48</f>
        <v>2059</v>
      </c>
      <c r="M51" s="98">
        <f t="shared" ref="M51:M61" si="16">L51*K51</f>
        <v>6.1770000000000005</v>
      </c>
      <c r="N51" s="74"/>
      <c r="O51" s="66">
        <f t="shared" si="13"/>
        <v>0</v>
      </c>
      <c r="P51" s="67">
        <f t="shared" si="14"/>
        <v>0</v>
      </c>
      <c r="Q51" s="68"/>
    </row>
    <row r="52" spans="1:17" s="99" customFormat="1" x14ac:dyDescent="0.35">
      <c r="A52" s="95"/>
      <c r="B52" s="76" t="s">
        <v>65</v>
      </c>
      <c r="C52" s="61"/>
      <c r="D52" s="60" t="s">
        <v>34</v>
      </c>
      <c r="E52" s="61"/>
      <c r="F52" s="51"/>
      <c r="G52" s="113">
        <f>+RESIDENTIAL!$G$51</f>
        <v>5.0000000000000001E-4</v>
      </c>
      <c r="H52" s="97">
        <f>H48</f>
        <v>2059</v>
      </c>
      <c r="I52" s="64">
        <f t="shared" si="15"/>
        <v>1.0295000000000001</v>
      </c>
      <c r="J52" s="74"/>
      <c r="K52" s="113">
        <f>+RESIDENTIAL!$G$51</f>
        <v>5.0000000000000001E-4</v>
      </c>
      <c r="L52" s="97">
        <f>L48</f>
        <v>2059</v>
      </c>
      <c r="M52" s="98">
        <f t="shared" si="16"/>
        <v>1.0295000000000001</v>
      </c>
      <c r="N52" s="74"/>
      <c r="O52" s="66">
        <f t="shared" si="13"/>
        <v>0</v>
      </c>
      <c r="P52" s="67">
        <f t="shared" si="14"/>
        <v>0</v>
      </c>
      <c r="Q52" s="68"/>
    </row>
    <row r="53" spans="1:17" s="99" customFormat="1" x14ac:dyDescent="0.35">
      <c r="A53" s="95"/>
      <c r="B53" s="76" t="s">
        <v>50</v>
      </c>
      <c r="C53" s="61"/>
      <c r="D53" s="60" t="s">
        <v>34</v>
      </c>
      <c r="E53" s="61"/>
      <c r="F53" s="51"/>
      <c r="G53" s="113">
        <f>+RESIDENTIAL!$G$52</f>
        <v>4.0000000000000002E-4</v>
      </c>
      <c r="H53" s="97">
        <f>+H48</f>
        <v>2059</v>
      </c>
      <c r="I53" s="64">
        <f t="shared" si="15"/>
        <v>0.8236</v>
      </c>
      <c r="J53" s="74"/>
      <c r="K53" s="113">
        <f>+RESIDENTIAL!$G$52</f>
        <v>4.0000000000000002E-4</v>
      </c>
      <c r="L53" s="97">
        <f>+L48</f>
        <v>2059</v>
      </c>
      <c r="M53" s="98">
        <f t="shared" si="16"/>
        <v>0.8236</v>
      </c>
      <c r="N53" s="74"/>
      <c r="O53" s="66">
        <f t="shared" si="13"/>
        <v>0</v>
      </c>
      <c r="P53" s="67">
        <f t="shared" si="14"/>
        <v>0</v>
      </c>
      <c r="Q53" s="68"/>
    </row>
    <row r="54" spans="1:17" s="99" customFormat="1" x14ac:dyDescent="0.35">
      <c r="A54" s="95"/>
      <c r="B54" s="61" t="s">
        <v>66</v>
      </c>
      <c r="C54" s="61"/>
      <c r="D54" s="60" t="s">
        <v>21</v>
      </c>
      <c r="E54" s="61"/>
      <c r="F54" s="51"/>
      <c r="G54" s="114">
        <f>+RESIDENTIAL!$G$53</f>
        <v>0.25</v>
      </c>
      <c r="H54" s="63">
        <v>1</v>
      </c>
      <c r="I54" s="115">
        <f t="shared" si="15"/>
        <v>0.25</v>
      </c>
      <c r="J54" s="74"/>
      <c r="K54" s="114">
        <f>+RESIDENTIAL!$G$53</f>
        <v>0.25</v>
      </c>
      <c r="L54" s="63">
        <v>1</v>
      </c>
      <c r="M54" s="115">
        <f t="shared" si="16"/>
        <v>0.25</v>
      </c>
      <c r="N54" s="74"/>
      <c r="O54" s="66">
        <f t="shared" si="13"/>
        <v>0</v>
      </c>
      <c r="P54" s="67">
        <f t="shared" si="14"/>
        <v>0</v>
      </c>
      <c r="Q54" s="68"/>
    </row>
    <row r="55" spans="1:17" s="99" customFormat="1" x14ac:dyDescent="0.35">
      <c r="A55" s="95"/>
      <c r="B55" s="61" t="s">
        <v>1</v>
      </c>
      <c r="C55" s="61"/>
      <c r="D55" s="60" t="s">
        <v>34</v>
      </c>
      <c r="E55" s="61"/>
      <c r="F55" s="51"/>
      <c r="G55" s="113">
        <f>+RESIDENTIAL!$G$54</f>
        <v>0.128</v>
      </c>
      <c r="H55" s="97">
        <f>$O$11*$G$18</f>
        <v>1280</v>
      </c>
      <c r="I55" s="64">
        <f t="shared" si="15"/>
        <v>163.84</v>
      </c>
      <c r="J55" s="74"/>
      <c r="K55" s="113">
        <f>+RESIDENTIAL!$G$54</f>
        <v>0.128</v>
      </c>
      <c r="L55" s="97">
        <f>$O$11*$G$18</f>
        <v>1280</v>
      </c>
      <c r="M55" s="98">
        <f t="shared" si="16"/>
        <v>163.84</v>
      </c>
      <c r="N55" s="74"/>
      <c r="O55" s="66">
        <f t="shared" si="13"/>
        <v>0</v>
      </c>
      <c r="P55" s="67">
        <f t="shared" si="14"/>
        <v>0</v>
      </c>
      <c r="Q55" s="68"/>
    </row>
    <row r="56" spans="1:17" s="99" customFormat="1" x14ac:dyDescent="0.35">
      <c r="A56" s="95"/>
      <c r="B56" s="61" t="s">
        <v>2</v>
      </c>
      <c r="C56" s="61"/>
      <c r="D56" s="60" t="s">
        <v>34</v>
      </c>
      <c r="E56" s="61"/>
      <c r="F56" s="51"/>
      <c r="G56" s="113">
        <f>+RESIDENTIAL!$G$55</f>
        <v>0.128</v>
      </c>
      <c r="H56" s="97">
        <f>$O$12*$G$18</f>
        <v>360</v>
      </c>
      <c r="I56" s="64">
        <f t="shared" si="15"/>
        <v>46.08</v>
      </c>
      <c r="J56" s="74"/>
      <c r="K56" s="113">
        <f>+RESIDENTIAL!$G$55</f>
        <v>0.128</v>
      </c>
      <c r="L56" s="97">
        <f>$O$12*$G$18</f>
        <v>360</v>
      </c>
      <c r="M56" s="98">
        <f t="shared" si="16"/>
        <v>46.08</v>
      </c>
      <c r="N56" s="74"/>
      <c r="O56" s="66">
        <f t="shared" si="13"/>
        <v>0</v>
      </c>
      <c r="P56" s="67">
        <f t="shared" si="14"/>
        <v>0</v>
      </c>
      <c r="Q56" s="68"/>
    </row>
    <row r="57" spans="1:17" s="99" customFormat="1" x14ac:dyDescent="0.35">
      <c r="A57" s="95"/>
      <c r="B57" s="61" t="s">
        <v>3</v>
      </c>
      <c r="C57" s="61"/>
      <c r="D57" s="60" t="s">
        <v>34</v>
      </c>
      <c r="E57" s="61"/>
      <c r="F57" s="51"/>
      <c r="G57" s="113">
        <f>+RESIDENTIAL!$G$56</f>
        <v>0.128</v>
      </c>
      <c r="H57" s="97">
        <f>$O$13*$G$18</f>
        <v>360</v>
      </c>
      <c r="I57" s="64">
        <f t="shared" si="15"/>
        <v>46.08</v>
      </c>
      <c r="J57" s="74"/>
      <c r="K57" s="113">
        <f>+RESIDENTIAL!$G$56</f>
        <v>0.128</v>
      </c>
      <c r="L57" s="97">
        <f>$O$13*$G$18</f>
        <v>360</v>
      </c>
      <c r="M57" s="98">
        <f t="shared" si="16"/>
        <v>46.08</v>
      </c>
      <c r="N57" s="74"/>
      <c r="O57" s="66">
        <f t="shared" si="13"/>
        <v>0</v>
      </c>
      <c r="P57" s="67">
        <f t="shared" si="14"/>
        <v>0</v>
      </c>
      <c r="Q57" s="68"/>
    </row>
    <row r="58" spans="1:17" s="99" customFormat="1" x14ac:dyDescent="0.35">
      <c r="A58" s="95"/>
      <c r="B58" s="61" t="s">
        <v>52</v>
      </c>
      <c r="C58" s="61"/>
      <c r="D58" s="60" t="s">
        <v>34</v>
      </c>
      <c r="E58" s="61"/>
      <c r="F58" s="51"/>
      <c r="G58" s="113">
        <f>+RESIDENTIAL!$G$57</f>
        <v>0.11899999999999999</v>
      </c>
      <c r="H58" s="97">
        <f>IF(AND($T$1=1, $G$18&gt;=600), 600, IF(AND($T$1=1, AND($G$18&lt;600, $G$18&gt;=0)), $G$18, IF(AND($T$1=2, $G$18&gt;=1000), 1000, IF(AND($T$1=2, AND($G$18&lt;1000, $G$18&gt;=0)), $G$18))))</f>
        <v>600</v>
      </c>
      <c r="I58" s="64">
        <f t="shared" si="15"/>
        <v>71.399999999999991</v>
      </c>
      <c r="J58" s="74"/>
      <c r="K58" s="113">
        <f>+RESIDENTIAL!$G$57</f>
        <v>0.11899999999999999</v>
      </c>
      <c r="L58" s="97">
        <f>IF(AND($T$1=1, $G$18&gt;=600), 600, IF(AND($T$1=1, AND($G$18&lt;600, $G$18&gt;=0)), $G$18, IF(AND($T$1=2, $G$18&gt;=1000), 1000, IF(AND($T$1=2, AND($G$18&lt;1000, $G$18&gt;=0)), $G$18))))</f>
        <v>600</v>
      </c>
      <c r="M58" s="98">
        <f t="shared" si="16"/>
        <v>71.399999999999991</v>
      </c>
      <c r="N58" s="74"/>
      <c r="O58" s="66">
        <f t="shared" si="13"/>
        <v>0</v>
      </c>
      <c r="P58" s="67">
        <f t="shared" si="14"/>
        <v>0</v>
      </c>
      <c r="Q58" s="68"/>
    </row>
    <row r="59" spans="1:17" s="99" customFormat="1" x14ac:dyDescent="0.35">
      <c r="A59" s="95"/>
      <c r="B59" s="61" t="s">
        <v>53</v>
      </c>
      <c r="C59" s="61"/>
      <c r="D59" s="60" t="s">
        <v>34</v>
      </c>
      <c r="E59" s="61"/>
      <c r="F59" s="51"/>
      <c r="G59" s="113">
        <f>+RESIDENTIAL!$G$58</f>
        <v>0.13900000000000001</v>
      </c>
      <c r="H59" s="97">
        <f>IF(AND($T$1=1, $G$18&gt;=600), $G$18-600, IF(AND($T$1=1, AND($G$18&lt;600, $G$18&gt;=0)), 0, IF(AND($T$1=2, $G$18&gt;=1000), $G$18-1000, IF(AND($T$1=2, AND($G$18&lt;1000, $G$18&gt;=0)), 0))))</f>
        <v>1400</v>
      </c>
      <c r="I59" s="64">
        <f t="shared" si="15"/>
        <v>194.60000000000002</v>
      </c>
      <c r="J59" s="74"/>
      <c r="K59" s="113">
        <f>+RESIDENTIAL!$G$58</f>
        <v>0.13900000000000001</v>
      </c>
      <c r="L59" s="97">
        <f>IF(AND($T$1=1, $G$18&gt;=600), $G$18-600, IF(AND($T$1=1, AND($G$18&lt;600, $G$18&gt;=0)), 0, IF(AND($T$1=2, $G$18&gt;=1000), $G$18-1000, IF(AND($T$1=2, AND($G$18&lt;1000, $G$18&gt;=0)), 0))))</f>
        <v>1400</v>
      </c>
      <c r="M59" s="98">
        <f t="shared" si="16"/>
        <v>194.60000000000002</v>
      </c>
      <c r="N59" s="74"/>
      <c r="O59" s="66">
        <f t="shared" si="13"/>
        <v>0</v>
      </c>
      <c r="P59" s="67">
        <f t="shared" si="14"/>
        <v>0</v>
      </c>
      <c r="Q59" s="68"/>
    </row>
    <row r="60" spans="1:17" s="99" customFormat="1" x14ac:dyDescent="0.35">
      <c r="A60" s="95"/>
      <c r="B60" s="61" t="s">
        <v>54</v>
      </c>
      <c r="C60" s="61"/>
      <c r="D60" s="60" t="s">
        <v>34</v>
      </c>
      <c r="E60" s="61"/>
      <c r="F60" s="51"/>
      <c r="G60" s="113">
        <f>+RESIDENTIAL!$G$59</f>
        <v>0.1368</v>
      </c>
      <c r="H60" s="97"/>
      <c r="I60" s="64">
        <f t="shared" si="15"/>
        <v>0</v>
      </c>
      <c r="J60" s="74"/>
      <c r="K60" s="113">
        <f>+RESIDENTIAL!$G$59</f>
        <v>0.1368</v>
      </c>
      <c r="L60" s="97"/>
      <c r="M60" s="98">
        <f t="shared" si="16"/>
        <v>0</v>
      </c>
      <c r="N60" s="74"/>
      <c r="O60" s="66">
        <f t="shared" si="13"/>
        <v>0</v>
      </c>
      <c r="P60" s="67" t="str">
        <f t="shared" si="14"/>
        <v/>
      </c>
      <c r="Q60" s="68"/>
    </row>
    <row r="61" spans="1:17" s="99" customFormat="1" ht="15" thickBot="1" x14ac:dyDescent="0.4">
      <c r="A61" s="95"/>
      <c r="B61" s="61" t="s">
        <v>55</v>
      </c>
      <c r="C61" s="61"/>
      <c r="D61" s="60" t="s">
        <v>34</v>
      </c>
      <c r="E61" s="61"/>
      <c r="F61" s="51"/>
      <c r="G61" s="113">
        <f>+RESIDENTIAL!$G$60</f>
        <v>0.1368</v>
      </c>
      <c r="H61" s="97"/>
      <c r="I61" s="64">
        <f t="shared" si="15"/>
        <v>0</v>
      </c>
      <c r="J61" s="74"/>
      <c r="K61" s="113">
        <f>+RESIDENTIAL!$G$60</f>
        <v>0.1368</v>
      </c>
      <c r="L61" s="97"/>
      <c r="M61" s="98">
        <f t="shared" si="16"/>
        <v>0</v>
      </c>
      <c r="N61" s="74"/>
      <c r="O61" s="66">
        <f t="shared" si="13"/>
        <v>0</v>
      </c>
      <c r="P61" s="67" t="str">
        <f t="shared" si="14"/>
        <v/>
      </c>
      <c r="Q61" s="68"/>
    </row>
    <row r="62" spans="1:17" ht="15" thickBot="1" x14ac:dyDescent="0.4">
      <c r="A62" s="189"/>
      <c r="B62" s="346"/>
      <c r="C62" s="274"/>
      <c r="D62" s="275"/>
      <c r="E62" s="274"/>
      <c r="F62" s="276"/>
      <c r="G62" s="277"/>
      <c r="H62" s="278"/>
      <c r="I62" s="279"/>
      <c r="J62" s="276"/>
      <c r="K62" s="277"/>
      <c r="L62" s="278"/>
      <c r="M62" s="279"/>
      <c r="N62" s="276"/>
      <c r="O62" s="280"/>
      <c r="P62" s="281"/>
      <c r="Q62" s="215"/>
    </row>
    <row r="63" spans="1:17" x14ac:dyDescent="0.35">
      <c r="A63" s="189"/>
      <c r="B63" s="282" t="s">
        <v>56</v>
      </c>
      <c r="C63" s="239"/>
      <c r="D63" s="283"/>
      <c r="E63" s="239"/>
      <c r="F63" s="284"/>
      <c r="G63" s="285"/>
      <c r="H63" s="285"/>
      <c r="I63" s="286">
        <f>SUM(I51:I57,I50)</f>
        <v>406.47129000000001</v>
      </c>
      <c r="J63" s="287"/>
      <c r="K63" s="285"/>
      <c r="L63" s="285"/>
      <c r="M63" s="286">
        <f>SUM(M51:M57,M50)</f>
        <v>410.65278999999998</v>
      </c>
      <c r="N63" s="287"/>
      <c r="O63" s="288">
        <f>M63-I63</f>
        <v>4.1814999999999714</v>
      </c>
      <c r="P63" s="289">
        <f>IF(OR(I63=0,M63=0),"",(O63/I63))</f>
        <v>1.0287319431588813E-2</v>
      </c>
      <c r="Q63" s="215"/>
    </row>
    <row r="64" spans="1:17" x14ac:dyDescent="0.35">
      <c r="A64" s="189"/>
      <c r="B64" s="282" t="s">
        <v>57</v>
      </c>
      <c r="C64" s="221"/>
      <c r="D64" s="347"/>
      <c r="E64" s="221"/>
      <c r="F64" s="284"/>
      <c r="G64" s="290">
        <f>+RESIDENTIAL!$G$63</f>
        <v>-0.318</v>
      </c>
      <c r="H64" s="291"/>
      <c r="I64" s="233">
        <f>+I63*G64</f>
        <v>-129.25787022</v>
      </c>
      <c r="J64" s="287"/>
      <c r="K64" s="290">
        <f>$G64</f>
        <v>-0.318</v>
      </c>
      <c r="L64" s="291"/>
      <c r="M64" s="233">
        <f>+M63*K64</f>
        <v>-130.58758721999999</v>
      </c>
      <c r="N64" s="287"/>
      <c r="O64" s="228">
        <f>M64-I64</f>
        <v>-1.329716999999988</v>
      </c>
      <c r="P64" s="229">
        <f>IF(OR(I64=0,M64=0),"",(O64/I64))</f>
        <v>1.028731943158879E-2</v>
      </c>
      <c r="Q64" s="215"/>
    </row>
    <row r="65" spans="1:17" x14ac:dyDescent="0.35">
      <c r="A65" s="189"/>
      <c r="B65" s="221" t="s">
        <v>58</v>
      </c>
      <c r="C65" s="221"/>
      <c r="D65" s="347"/>
      <c r="E65" s="221"/>
      <c r="F65" s="227"/>
      <c r="G65" s="293">
        <v>0.13</v>
      </c>
      <c r="H65" s="227"/>
      <c r="I65" s="233">
        <f>I63*G65</f>
        <v>52.841267700000003</v>
      </c>
      <c r="J65" s="294"/>
      <c r="K65" s="293">
        <v>0.13</v>
      </c>
      <c r="L65" s="227"/>
      <c r="M65" s="233">
        <f>M63*K65</f>
        <v>53.384862699999999</v>
      </c>
      <c r="N65" s="294"/>
      <c r="O65" s="228">
        <f>M65-I65</f>
        <v>0.54359499999999628</v>
      </c>
      <c r="P65" s="229">
        <f>IF(OR(I65=0,M65=0),"",(O65/I65))</f>
        <v>1.0287319431588811E-2</v>
      </c>
      <c r="Q65" s="215"/>
    </row>
    <row r="66" spans="1:17" ht="15" thickBot="1" x14ac:dyDescent="0.4">
      <c r="A66" s="189"/>
      <c r="B66" s="512" t="s">
        <v>59</v>
      </c>
      <c r="C66" s="512"/>
      <c r="D66" s="512"/>
      <c r="E66" s="295"/>
      <c r="F66" s="296"/>
      <c r="G66" s="296"/>
      <c r="H66" s="296"/>
      <c r="I66" s="348">
        <f>SUM(I63:I65)</f>
        <v>330.05468747999998</v>
      </c>
      <c r="J66" s="298"/>
      <c r="K66" s="296"/>
      <c r="L66" s="296"/>
      <c r="M66" s="297">
        <f>SUM(M63:M65)</f>
        <v>333.45006547999998</v>
      </c>
      <c r="N66" s="298"/>
      <c r="O66" s="349">
        <f>M66-I66</f>
        <v>3.3953779999999938</v>
      </c>
      <c r="P66" s="350">
        <f>IF(OR(I66=0,M66=0),"",(O66/I66))</f>
        <v>1.0287319431588865E-2</v>
      </c>
      <c r="Q66" s="215"/>
    </row>
    <row r="67" spans="1:17" ht="15" thickBot="1" x14ac:dyDescent="0.4">
      <c r="A67" s="301"/>
      <c r="B67" s="351"/>
      <c r="C67" s="352"/>
      <c r="D67" s="353"/>
      <c r="E67" s="352"/>
      <c r="F67" s="354"/>
      <c r="G67" s="277"/>
      <c r="H67" s="355"/>
      <c r="I67" s="279"/>
      <c r="J67" s="354"/>
      <c r="K67" s="277"/>
      <c r="L67" s="355"/>
      <c r="M67" s="356"/>
      <c r="N67" s="354"/>
      <c r="O67" s="357"/>
      <c r="P67" s="281"/>
      <c r="Q67" s="215"/>
    </row>
    <row r="68" spans="1:17" x14ac:dyDescent="0.35">
      <c r="A68" s="301"/>
      <c r="B68" s="358" t="s">
        <v>67</v>
      </c>
      <c r="C68" s="359"/>
      <c r="D68" s="360"/>
      <c r="E68" s="359"/>
      <c r="F68" s="361"/>
      <c r="G68" s="362"/>
      <c r="H68" s="362"/>
      <c r="I68" s="363">
        <f>SUM(I58:I59,I50,I51:I54)</f>
        <v>416.47129000000001</v>
      </c>
      <c r="J68" s="364"/>
      <c r="K68" s="362"/>
      <c r="L68" s="362"/>
      <c r="M68" s="363">
        <f>SUM(M58:M59,M50,M51:M54)</f>
        <v>420.65279000000004</v>
      </c>
      <c r="N68" s="364"/>
      <c r="O68" s="288">
        <f>M68-I68</f>
        <v>4.1815000000000282</v>
      </c>
      <c r="P68" s="289">
        <f>IF(OR(I68=0,M68=0),"",(O68/I68))</f>
        <v>1.0040307940554626E-2</v>
      </c>
      <c r="Q68" s="215"/>
    </row>
    <row r="69" spans="1:17" x14ac:dyDescent="0.35">
      <c r="A69" s="301"/>
      <c r="B69" s="282" t="s">
        <v>57</v>
      </c>
      <c r="C69" s="221"/>
      <c r="D69" s="347"/>
      <c r="E69" s="221"/>
      <c r="F69" s="284"/>
      <c r="G69" s="290">
        <f>+RESIDENTIAL!$G$63</f>
        <v>-0.318</v>
      </c>
      <c r="H69" s="291"/>
      <c r="I69" s="233">
        <f>+I68*G69</f>
        <v>-132.43787022000001</v>
      </c>
      <c r="J69" s="287"/>
      <c r="K69" s="290">
        <f>$G69</f>
        <v>-0.318</v>
      </c>
      <c r="L69" s="291"/>
      <c r="M69" s="233">
        <f>+M68*K69</f>
        <v>-133.76758722000002</v>
      </c>
      <c r="N69" s="287"/>
      <c r="O69" s="228">
        <f>M69-I69</f>
        <v>-1.3297170000000165</v>
      </c>
      <c r="P69" s="229">
        <f>IF(OR(I69=0,M69=0),"",(O69/I69))</f>
        <v>1.0040307940554681E-2</v>
      </c>
      <c r="Q69" s="215"/>
    </row>
    <row r="70" spans="1:17" x14ac:dyDescent="0.35">
      <c r="A70" s="301"/>
      <c r="B70" s="365" t="s">
        <v>58</v>
      </c>
      <c r="C70" s="359"/>
      <c r="D70" s="360"/>
      <c r="E70" s="359"/>
      <c r="F70" s="366"/>
      <c r="G70" s="367">
        <v>0.13</v>
      </c>
      <c r="H70" s="368"/>
      <c r="I70" s="369">
        <f>I68*G70</f>
        <v>54.1412677</v>
      </c>
      <c r="J70" s="370"/>
      <c r="K70" s="367">
        <v>0.13</v>
      </c>
      <c r="L70" s="368"/>
      <c r="M70" s="369">
        <f>M68*K70</f>
        <v>54.684862700000004</v>
      </c>
      <c r="N70" s="370"/>
      <c r="O70" s="228">
        <f>M70-I70</f>
        <v>0.54359500000000338</v>
      </c>
      <c r="P70" s="229">
        <f>IF(OR(I70=0,M70=0),"",(O70/I70))</f>
        <v>1.004030794055462E-2</v>
      </c>
      <c r="Q70" s="215"/>
    </row>
    <row r="71" spans="1:17" ht="15" thickBot="1" x14ac:dyDescent="0.4">
      <c r="A71" s="301"/>
      <c r="B71" s="513" t="s">
        <v>68</v>
      </c>
      <c r="C71" s="513"/>
      <c r="D71" s="513"/>
      <c r="E71" s="371"/>
      <c r="F71" s="296"/>
      <c r="G71" s="296"/>
      <c r="H71" s="296"/>
      <c r="I71" s="348">
        <f>SUM(I68:I70)</f>
        <v>338.17468748000005</v>
      </c>
      <c r="J71" s="298"/>
      <c r="K71" s="296"/>
      <c r="L71" s="296"/>
      <c r="M71" s="348">
        <f>SUM(M68:M70)</f>
        <v>341.57006547999998</v>
      </c>
      <c r="N71" s="298"/>
      <c r="O71" s="349">
        <f>M71-I71</f>
        <v>3.3953779999999369</v>
      </c>
      <c r="P71" s="350">
        <f>IF(OR(I71=0,M71=0),"",(O71/I71))</f>
        <v>1.0040307940554371E-2</v>
      </c>
      <c r="Q71" s="215"/>
    </row>
    <row r="72" spans="1:17" ht="15" thickBot="1" x14ac:dyDescent="0.4">
      <c r="A72" s="301"/>
      <c r="B72" s="351"/>
      <c r="C72" s="352"/>
      <c r="D72" s="353"/>
      <c r="E72" s="352"/>
      <c r="F72" s="372"/>
      <c r="G72" s="373"/>
      <c r="H72" s="374"/>
      <c r="I72" s="375"/>
      <c r="J72" s="354"/>
      <c r="K72" s="373"/>
      <c r="L72" s="374"/>
      <c r="M72" s="375"/>
      <c r="N72" s="354"/>
      <c r="O72" s="357"/>
      <c r="P72" s="376"/>
      <c r="Q72" s="215"/>
    </row>
    <row r="73" spans="1:17" x14ac:dyDescent="0.35">
      <c r="A73" s="189"/>
      <c r="B73" s="315"/>
      <c r="C73" s="189"/>
      <c r="D73" s="190"/>
      <c r="E73" s="189"/>
      <c r="F73" s="189"/>
      <c r="G73" s="189"/>
      <c r="H73" s="189"/>
      <c r="I73" s="208"/>
      <c r="J73" s="189"/>
      <c r="K73" s="189"/>
      <c r="L73" s="189"/>
      <c r="M73" s="208"/>
      <c r="N73" s="189"/>
      <c r="O73" s="189"/>
      <c r="P73" s="189"/>
      <c r="Q73" s="215"/>
    </row>
    <row r="74" spans="1:17" x14ac:dyDescent="0.35">
      <c r="A74" s="189"/>
      <c r="B74" s="320" t="s">
        <v>61</v>
      </c>
      <c r="C74" s="189"/>
      <c r="D74" s="190"/>
      <c r="E74" s="189"/>
      <c r="F74" s="189"/>
      <c r="G74" s="311">
        <f>+RESIDENTIAL!$K$68</f>
        <v>2.9499999999999998E-2</v>
      </c>
      <c r="H74" s="189"/>
      <c r="I74" s="189"/>
      <c r="J74" s="189"/>
      <c r="K74" s="311">
        <f>+RESIDENTIAL!$K$68</f>
        <v>2.9499999999999998E-2</v>
      </c>
      <c r="L74" s="189"/>
      <c r="M74" s="189"/>
      <c r="N74" s="189"/>
      <c r="O74" s="189"/>
      <c r="P74" s="189"/>
      <c r="Q74" s="215"/>
    </row>
    <row r="75" spans="1:17" x14ac:dyDescent="0.35">
      <c r="A75" s="189"/>
      <c r="B75" s="315"/>
      <c r="C75" s="189"/>
      <c r="D75" s="190"/>
      <c r="E75" s="189"/>
      <c r="F75" s="189"/>
      <c r="G75" s="189"/>
      <c r="H75" s="189"/>
      <c r="I75" s="189"/>
      <c r="J75" s="189"/>
    </row>
    <row r="76" spans="1:17" ht="18" x14ac:dyDescent="0.4">
      <c r="A76" s="189"/>
      <c r="B76" s="501"/>
      <c r="C76" s="501"/>
      <c r="D76" s="501"/>
      <c r="E76" s="501"/>
      <c r="F76" s="501"/>
      <c r="G76" s="501"/>
      <c r="H76" s="501"/>
      <c r="I76" s="501"/>
      <c r="J76" s="501"/>
    </row>
    <row r="77" spans="1:17" ht="18" x14ac:dyDescent="0.4">
      <c r="A77" s="189"/>
      <c r="B77" s="501" t="s">
        <v>0</v>
      </c>
      <c r="C77" s="501"/>
      <c r="D77" s="501"/>
      <c r="E77" s="501"/>
      <c r="F77" s="501"/>
      <c r="G77" s="501"/>
      <c r="H77" s="501"/>
      <c r="I77" s="501"/>
      <c r="J77" s="501"/>
    </row>
    <row r="78" spans="1:17" x14ac:dyDescent="0.35">
      <c r="A78" s="189"/>
      <c r="B78" s="315"/>
      <c r="C78" s="189"/>
      <c r="D78" s="190"/>
      <c r="E78" s="189"/>
      <c r="F78" s="189"/>
      <c r="G78" s="189"/>
      <c r="H78" s="189"/>
    </row>
    <row r="79" spans="1:17" x14ac:dyDescent="0.35">
      <c r="A79" s="189"/>
      <c r="B79" s="315"/>
      <c r="C79" s="189"/>
      <c r="D79" s="190"/>
      <c r="E79" s="189"/>
      <c r="F79" s="189"/>
      <c r="G79" s="189"/>
      <c r="H79" s="189"/>
    </row>
    <row r="80" spans="1:17" ht="15.5" x14ac:dyDescent="0.35">
      <c r="A80" s="189"/>
      <c r="B80" s="193" t="s">
        <v>4</v>
      </c>
      <c r="C80" s="189"/>
      <c r="D80" s="377" t="s">
        <v>63</v>
      </c>
      <c r="E80" s="378"/>
      <c r="F80" s="378"/>
      <c r="G80" s="378"/>
      <c r="H80" s="378"/>
      <c r="I80" s="378"/>
      <c r="J80" s="378"/>
      <c r="K80" s="254"/>
      <c r="L80" s="254"/>
      <c r="M80" s="254"/>
    </row>
    <row r="81" spans="1:17" ht="15.5" x14ac:dyDescent="0.35">
      <c r="A81" s="189"/>
      <c r="B81" s="195"/>
      <c r="C81" s="189"/>
      <c r="D81" s="196"/>
      <c r="E81" s="196"/>
      <c r="F81" s="197"/>
      <c r="G81" s="197"/>
      <c r="H81" s="197"/>
      <c r="I81" s="197"/>
      <c r="J81" s="197"/>
      <c r="K81" s="198"/>
      <c r="L81" s="198"/>
      <c r="M81" s="197"/>
      <c r="N81" s="198"/>
      <c r="O81" s="198"/>
      <c r="P81" s="198"/>
      <c r="Q81" s="198"/>
    </row>
    <row r="82" spans="1:17" ht="15.5" x14ac:dyDescent="0.35">
      <c r="A82" s="189"/>
      <c r="B82" s="193" t="s">
        <v>6</v>
      </c>
      <c r="C82" s="189"/>
      <c r="D82" s="199" t="s">
        <v>7</v>
      </c>
      <c r="E82" s="196"/>
      <c r="F82" s="197"/>
      <c r="G82" s="198"/>
      <c r="H82" s="197"/>
      <c r="I82" s="200"/>
      <c r="J82" s="197"/>
      <c r="K82" s="201"/>
      <c r="L82" s="198"/>
      <c r="M82" s="200"/>
      <c r="N82" s="198"/>
      <c r="O82" s="202"/>
      <c r="P82" s="203"/>
      <c r="Q82" s="198"/>
    </row>
    <row r="83" spans="1:17" ht="15.5" x14ac:dyDescent="0.35">
      <c r="A83" s="189"/>
      <c r="B83" s="321"/>
      <c r="C83" s="189"/>
      <c r="D83" s="196"/>
      <c r="E83" s="196"/>
      <c r="F83" s="196"/>
      <c r="G83" s="196"/>
      <c r="H83" s="196"/>
      <c r="I83" s="196"/>
      <c r="J83" s="196"/>
    </row>
    <row r="84" spans="1:17" x14ac:dyDescent="0.35">
      <c r="A84" s="189"/>
      <c r="B84" s="321"/>
      <c r="C84" s="189"/>
      <c r="D84" s="205" t="s">
        <v>8</v>
      </c>
      <c r="E84" s="206"/>
      <c r="F84" s="189"/>
      <c r="G84" s="207">
        <v>2800</v>
      </c>
      <c r="H84" s="206" t="s">
        <v>9</v>
      </c>
      <c r="I84" s="189"/>
      <c r="J84" s="189"/>
    </row>
    <row r="85" spans="1:17" x14ac:dyDescent="0.35">
      <c r="A85" s="189"/>
      <c r="B85" s="321"/>
      <c r="C85" s="189"/>
      <c r="D85" s="190"/>
      <c r="E85" s="189"/>
      <c r="F85" s="189"/>
      <c r="G85" s="189"/>
      <c r="H85" s="189"/>
      <c r="I85" s="189"/>
      <c r="J85" s="189"/>
    </row>
    <row r="86" spans="1:17" s="8" customFormat="1" x14ac:dyDescent="0.35">
      <c r="A86" s="18"/>
      <c r="B86" s="379"/>
      <c r="C86" s="18"/>
      <c r="D86" s="52"/>
      <c r="E86" s="50"/>
      <c r="F86" s="18"/>
      <c r="G86" s="503" t="s">
        <v>10</v>
      </c>
      <c r="H86" s="504"/>
      <c r="I86" s="505"/>
      <c r="J86" s="18"/>
      <c r="K86" s="503" t="s">
        <v>11</v>
      </c>
      <c r="L86" s="504"/>
      <c r="M86" s="505"/>
      <c r="N86" s="95"/>
      <c r="O86" s="503" t="s">
        <v>12</v>
      </c>
      <c r="P86" s="505"/>
      <c r="Q86" s="209"/>
    </row>
    <row r="87" spans="1:17" x14ac:dyDescent="0.35">
      <c r="A87" s="189"/>
      <c r="B87" s="380"/>
      <c r="C87" s="189"/>
      <c r="D87" s="514" t="s">
        <v>13</v>
      </c>
      <c r="E87" s="381"/>
      <c r="F87" s="189"/>
      <c r="G87" s="382" t="s">
        <v>14</v>
      </c>
      <c r="H87" s="383" t="s">
        <v>15</v>
      </c>
      <c r="I87" s="384" t="s">
        <v>16</v>
      </c>
      <c r="J87" s="189"/>
      <c r="K87" s="382" t="s">
        <v>14</v>
      </c>
      <c r="L87" s="383" t="s">
        <v>15</v>
      </c>
      <c r="M87" s="384" t="s">
        <v>16</v>
      </c>
      <c r="N87" s="189"/>
      <c r="O87" s="515" t="s">
        <v>17</v>
      </c>
      <c r="P87" s="516" t="s">
        <v>18</v>
      </c>
      <c r="Q87" s="215"/>
    </row>
    <row r="88" spans="1:17" x14ac:dyDescent="0.35">
      <c r="A88" s="189"/>
      <c r="B88" s="380"/>
      <c r="C88" s="189"/>
      <c r="D88" s="507"/>
      <c r="E88" s="381"/>
      <c r="F88" s="189"/>
      <c r="G88" s="385" t="s">
        <v>19</v>
      </c>
      <c r="H88" s="386"/>
      <c r="I88" s="386" t="s">
        <v>19</v>
      </c>
      <c r="J88" s="189"/>
      <c r="K88" s="385" t="s">
        <v>19</v>
      </c>
      <c r="L88" s="386"/>
      <c r="M88" s="386" t="s">
        <v>19</v>
      </c>
      <c r="N88" s="189"/>
      <c r="O88" s="509"/>
      <c r="P88" s="511"/>
      <c r="Q88" s="215"/>
    </row>
    <row r="89" spans="1:17" s="8" customFormat="1" x14ac:dyDescent="0.35">
      <c r="A89" s="18"/>
      <c r="B89" s="219" t="s">
        <v>20</v>
      </c>
      <c r="C89" s="59"/>
      <c r="D89" s="60" t="s">
        <v>21</v>
      </c>
      <c r="E89" s="61"/>
      <c r="F89" s="20"/>
      <c r="G89" s="62">
        <v>36.979999999999997</v>
      </c>
      <c r="H89" s="63">
        <v>1</v>
      </c>
      <c r="I89" s="64">
        <f t="shared" ref="I89:I101" si="17">H89*G89</f>
        <v>36.979999999999997</v>
      </c>
      <c r="J89" s="65"/>
      <c r="K89" s="62">
        <v>38.659999999999997</v>
      </c>
      <c r="L89" s="63">
        <v>1</v>
      </c>
      <c r="M89" s="64">
        <f t="shared" ref="M89:M101" si="18">L89*K89</f>
        <v>38.659999999999997</v>
      </c>
      <c r="N89" s="65"/>
      <c r="O89" s="66">
        <f t="shared" ref="O89:O105" si="19">M89-I89</f>
        <v>1.6799999999999997</v>
      </c>
      <c r="P89" s="67">
        <f t="shared" ref="P89:P105" si="20">IF(OR(I89=0,M89=0),"",(O89/I89))</f>
        <v>4.5429962141698213E-2</v>
      </c>
      <c r="Q89" s="68"/>
    </row>
    <row r="90" spans="1:17" x14ac:dyDescent="0.35">
      <c r="A90" s="189"/>
      <c r="B90" s="220" t="s">
        <v>22</v>
      </c>
      <c r="C90" s="221"/>
      <c r="D90" s="222" t="s">
        <v>34</v>
      </c>
      <c r="E90" s="221"/>
      <c r="F90" s="223"/>
      <c r="G90" s="325">
        <v>5.2999999999999998E-4</v>
      </c>
      <c r="H90" s="225">
        <f>$G$84</f>
        <v>2800</v>
      </c>
      <c r="I90" s="226">
        <f t="shared" si="17"/>
        <v>1.484</v>
      </c>
      <c r="J90" s="223"/>
      <c r="K90" s="325">
        <v>0</v>
      </c>
      <c r="L90" s="326">
        <f>$G$84</f>
        <v>2800</v>
      </c>
      <c r="M90" s="226">
        <f t="shared" si="18"/>
        <v>0</v>
      </c>
      <c r="N90" s="223"/>
      <c r="O90" s="228">
        <f t="shared" si="19"/>
        <v>-1.484</v>
      </c>
      <c r="P90" s="229" t="str">
        <f t="shared" si="20"/>
        <v/>
      </c>
      <c r="Q90" s="215"/>
    </row>
    <row r="91" spans="1:17" x14ac:dyDescent="0.35">
      <c r="A91" s="189"/>
      <c r="B91" s="220" t="s">
        <v>23</v>
      </c>
      <c r="C91" s="221"/>
      <c r="D91" s="222" t="s">
        <v>34</v>
      </c>
      <c r="E91" s="221"/>
      <c r="F91" s="223"/>
      <c r="G91" s="325">
        <v>4.8000000000000001E-4</v>
      </c>
      <c r="H91" s="225">
        <f>$G$84</f>
        <v>2800</v>
      </c>
      <c r="I91" s="226">
        <f t="shared" si="17"/>
        <v>1.3440000000000001</v>
      </c>
      <c r="J91" s="223"/>
      <c r="K91" s="325">
        <v>0</v>
      </c>
      <c r="L91" s="326">
        <f>$G$84</f>
        <v>2800</v>
      </c>
      <c r="M91" s="226">
        <f t="shared" si="18"/>
        <v>0</v>
      </c>
      <c r="N91" s="223"/>
      <c r="O91" s="228">
        <f t="shared" si="19"/>
        <v>-1.3440000000000001</v>
      </c>
      <c r="P91" s="229" t="str">
        <f t="shared" si="20"/>
        <v/>
      </c>
      <c r="Q91" s="215"/>
    </row>
    <row r="92" spans="1:17" x14ac:dyDescent="0.35">
      <c r="A92" s="189"/>
      <c r="B92" s="220" t="s">
        <v>24</v>
      </c>
      <c r="C92" s="221"/>
      <c r="D92" s="222" t="s">
        <v>34</v>
      </c>
      <c r="E92" s="221"/>
      <c r="F92" s="223"/>
      <c r="G92" s="325">
        <v>1.8000000000000001E-4</v>
      </c>
      <c r="H92" s="225">
        <f>$G$84</f>
        <v>2800</v>
      </c>
      <c r="I92" s="226">
        <f t="shared" si="17"/>
        <v>0.504</v>
      </c>
      <c r="J92" s="223"/>
      <c r="K92" s="325">
        <v>1.8000000000000001E-4</v>
      </c>
      <c r="L92" s="326">
        <f>$G$84</f>
        <v>2800</v>
      </c>
      <c r="M92" s="226">
        <f t="shared" si="18"/>
        <v>0.504</v>
      </c>
      <c r="N92" s="223"/>
      <c r="O92" s="228">
        <f t="shared" si="19"/>
        <v>0</v>
      </c>
      <c r="P92" s="229">
        <f t="shared" si="20"/>
        <v>0</v>
      </c>
      <c r="Q92" s="215"/>
    </row>
    <row r="93" spans="1:17" x14ac:dyDescent="0.35">
      <c r="A93" s="189"/>
      <c r="B93" s="220" t="s">
        <v>25</v>
      </c>
      <c r="C93" s="221"/>
      <c r="D93" s="222" t="s">
        <v>21</v>
      </c>
      <c r="E93" s="221"/>
      <c r="F93" s="223"/>
      <c r="G93" s="224">
        <v>0</v>
      </c>
      <c r="H93" s="225">
        <v>1</v>
      </c>
      <c r="I93" s="226">
        <f t="shared" si="17"/>
        <v>0</v>
      </c>
      <c r="J93" s="223"/>
      <c r="K93" s="237">
        <v>-0.13</v>
      </c>
      <c r="L93" s="326">
        <v>1</v>
      </c>
      <c r="M93" s="226">
        <f t="shared" si="18"/>
        <v>-0.13</v>
      </c>
      <c r="N93" s="223"/>
      <c r="O93" s="228">
        <f t="shared" si="19"/>
        <v>-0.13</v>
      </c>
      <c r="P93" s="229" t="str">
        <f t="shared" si="20"/>
        <v/>
      </c>
      <c r="Q93" s="215"/>
    </row>
    <row r="94" spans="1:17" x14ac:dyDescent="0.35">
      <c r="A94" s="189"/>
      <c r="B94" s="220" t="s">
        <v>26</v>
      </c>
      <c r="C94" s="221"/>
      <c r="D94" s="222" t="s">
        <v>34</v>
      </c>
      <c r="E94" s="221"/>
      <c r="F94" s="223"/>
      <c r="G94" s="325">
        <v>-2.48E-3</v>
      </c>
      <c r="H94" s="225">
        <f t="shared" ref="H94:H99" si="21">$G$84</f>
        <v>2800</v>
      </c>
      <c r="I94" s="226">
        <f t="shared" si="17"/>
        <v>-6.944</v>
      </c>
      <c r="J94" s="223"/>
      <c r="K94" s="325">
        <v>-2.48E-3</v>
      </c>
      <c r="L94" s="326">
        <f t="shared" ref="L94:L99" si="22">$G$84</f>
        <v>2800</v>
      </c>
      <c r="M94" s="226">
        <f t="shared" si="18"/>
        <v>-6.944</v>
      </c>
      <c r="N94" s="223"/>
      <c r="O94" s="228">
        <f t="shared" si="19"/>
        <v>0</v>
      </c>
      <c r="P94" s="229">
        <f t="shared" si="20"/>
        <v>0</v>
      </c>
      <c r="Q94" s="215"/>
    </row>
    <row r="95" spans="1:17" x14ac:dyDescent="0.35">
      <c r="A95" s="189"/>
      <c r="B95" s="220" t="s">
        <v>27</v>
      </c>
      <c r="C95" s="221"/>
      <c r="D95" s="222" t="s">
        <v>34</v>
      </c>
      <c r="E95" s="221"/>
      <c r="F95" s="223"/>
      <c r="G95" s="325">
        <v>-4.0000000000000002E-4</v>
      </c>
      <c r="H95" s="225">
        <f t="shared" si="21"/>
        <v>2800</v>
      </c>
      <c r="I95" s="226">
        <f t="shared" si="17"/>
        <v>-1.1200000000000001</v>
      </c>
      <c r="J95" s="223"/>
      <c r="K95" s="325">
        <v>-4.0000000000000002E-4</v>
      </c>
      <c r="L95" s="326">
        <f t="shared" si="22"/>
        <v>2800</v>
      </c>
      <c r="M95" s="226">
        <f t="shared" si="18"/>
        <v>-1.1200000000000001</v>
      </c>
      <c r="N95" s="223"/>
      <c r="O95" s="228">
        <f t="shared" si="19"/>
        <v>0</v>
      </c>
      <c r="P95" s="229">
        <f t="shared" si="20"/>
        <v>0</v>
      </c>
      <c r="Q95" s="215"/>
    </row>
    <row r="96" spans="1:17" x14ac:dyDescent="0.35">
      <c r="A96" s="189"/>
      <c r="B96" s="220" t="s">
        <v>28</v>
      </c>
      <c r="C96" s="221"/>
      <c r="D96" s="222" t="s">
        <v>34</v>
      </c>
      <c r="E96" s="221"/>
      <c r="F96" s="223"/>
      <c r="G96" s="325">
        <v>0</v>
      </c>
      <c r="H96" s="225">
        <f t="shared" si="21"/>
        <v>2800</v>
      </c>
      <c r="I96" s="226">
        <f t="shared" si="17"/>
        <v>0</v>
      </c>
      <c r="J96" s="223"/>
      <c r="K96" s="325">
        <v>-2.0000000000000002E-5</v>
      </c>
      <c r="L96" s="326">
        <f t="shared" si="22"/>
        <v>2800</v>
      </c>
      <c r="M96" s="226">
        <f t="shared" si="18"/>
        <v>-5.6000000000000001E-2</v>
      </c>
      <c r="N96" s="223"/>
      <c r="O96" s="228">
        <f t="shared" si="19"/>
        <v>-5.6000000000000001E-2</v>
      </c>
      <c r="P96" s="229" t="str">
        <f t="shared" si="20"/>
        <v/>
      </c>
      <c r="Q96" s="215"/>
    </row>
    <row r="97" spans="1:20" x14ac:dyDescent="0.35">
      <c r="A97" s="189"/>
      <c r="B97" s="220" t="s">
        <v>29</v>
      </c>
      <c r="C97" s="221"/>
      <c r="D97" s="222" t="s">
        <v>34</v>
      </c>
      <c r="E97" s="221"/>
      <c r="F97" s="223"/>
      <c r="G97" s="325">
        <v>-1.2E-4</v>
      </c>
      <c r="H97" s="225">
        <f t="shared" si="21"/>
        <v>2800</v>
      </c>
      <c r="I97" s="226">
        <f t="shared" si="17"/>
        <v>-0.33600000000000002</v>
      </c>
      <c r="J97" s="223"/>
      <c r="K97" s="325">
        <v>0</v>
      </c>
      <c r="L97" s="326">
        <f t="shared" si="22"/>
        <v>2800</v>
      </c>
      <c r="M97" s="226">
        <f t="shared" si="18"/>
        <v>0</v>
      </c>
      <c r="N97" s="223"/>
      <c r="O97" s="228">
        <f t="shared" si="19"/>
        <v>0.33600000000000002</v>
      </c>
      <c r="P97" s="229" t="str">
        <f t="shared" si="20"/>
        <v/>
      </c>
      <c r="Q97" s="215"/>
    </row>
    <row r="98" spans="1:20" x14ac:dyDescent="0.35">
      <c r="A98" s="189"/>
      <c r="B98" s="220" t="s">
        <v>30</v>
      </c>
      <c r="C98" s="221"/>
      <c r="D98" s="222" t="s">
        <v>34</v>
      </c>
      <c r="E98" s="221"/>
      <c r="F98" s="223"/>
      <c r="G98" s="325">
        <v>-2.3000000000000001E-4</v>
      </c>
      <c r="H98" s="225">
        <f t="shared" si="21"/>
        <v>2800</v>
      </c>
      <c r="I98" s="226">
        <f t="shared" si="17"/>
        <v>-0.64400000000000002</v>
      </c>
      <c r="J98" s="223"/>
      <c r="K98" s="325">
        <v>0</v>
      </c>
      <c r="L98" s="326">
        <f t="shared" si="22"/>
        <v>2800</v>
      </c>
      <c r="M98" s="226">
        <f t="shared" si="18"/>
        <v>0</v>
      </c>
      <c r="N98" s="223"/>
      <c r="O98" s="228">
        <f t="shared" si="19"/>
        <v>0.64400000000000002</v>
      </c>
      <c r="P98" s="229" t="str">
        <f t="shared" si="20"/>
        <v/>
      </c>
      <c r="Q98" s="215"/>
    </row>
    <row r="99" spans="1:20" x14ac:dyDescent="0.35">
      <c r="A99" s="189"/>
      <c r="B99" s="220" t="s">
        <v>31</v>
      </c>
      <c r="C99" s="221"/>
      <c r="D99" s="222" t="s">
        <v>34</v>
      </c>
      <c r="E99" s="221"/>
      <c r="F99" s="223"/>
      <c r="G99" s="325">
        <v>0</v>
      </c>
      <c r="H99" s="225">
        <f t="shared" si="21"/>
        <v>2800</v>
      </c>
      <c r="I99" s="226">
        <f t="shared" si="17"/>
        <v>0</v>
      </c>
      <c r="J99" s="223"/>
      <c r="K99" s="325">
        <v>-6.0000000000000002E-5</v>
      </c>
      <c r="L99" s="326">
        <f t="shared" si="22"/>
        <v>2800</v>
      </c>
      <c r="M99" s="226">
        <f t="shared" si="18"/>
        <v>-0.16800000000000001</v>
      </c>
      <c r="N99" s="223"/>
      <c r="O99" s="228">
        <f t="shared" si="19"/>
        <v>-0.16800000000000001</v>
      </c>
      <c r="P99" s="229" t="str">
        <f t="shared" si="20"/>
        <v/>
      </c>
      <c r="Q99" s="215"/>
    </row>
    <row r="100" spans="1:20" x14ac:dyDescent="0.35">
      <c r="A100" s="189"/>
      <c r="B100" s="220" t="s">
        <v>32</v>
      </c>
      <c r="C100" s="221"/>
      <c r="D100" s="222" t="s">
        <v>21</v>
      </c>
      <c r="E100" s="221"/>
      <c r="F100" s="223"/>
      <c r="G100" s="224">
        <v>0.11</v>
      </c>
      <c r="H100" s="225">
        <v>1</v>
      </c>
      <c r="I100" s="226">
        <f t="shared" si="17"/>
        <v>0.11</v>
      </c>
      <c r="J100" s="223"/>
      <c r="K100" s="224">
        <v>0.11</v>
      </c>
      <c r="L100" s="227">
        <v>1</v>
      </c>
      <c r="M100" s="226">
        <f t="shared" si="18"/>
        <v>0.11</v>
      </c>
      <c r="N100" s="223"/>
      <c r="O100" s="228">
        <f t="shared" si="19"/>
        <v>0</v>
      </c>
      <c r="P100" s="229">
        <f t="shared" si="20"/>
        <v>0</v>
      </c>
      <c r="Q100" s="215"/>
      <c r="T100" s="327"/>
    </row>
    <row r="101" spans="1:20" x14ac:dyDescent="0.35">
      <c r="A101" s="189"/>
      <c r="B101" s="220" t="s">
        <v>32</v>
      </c>
      <c r="C101" s="221"/>
      <c r="D101" s="222" t="s">
        <v>34</v>
      </c>
      <c r="E101" s="221"/>
      <c r="F101" s="223"/>
      <c r="G101" s="325">
        <v>1E-4</v>
      </c>
      <c r="H101" s="225">
        <f>$G$84</f>
        <v>2800</v>
      </c>
      <c r="I101" s="226">
        <f t="shared" si="17"/>
        <v>0.28000000000000003</v>
      </c>
      <c r="J101" s="223"/>
      <c r="K101" s="325">
        <v>1E-4</v>
      </c>
      <c r="L101" s="326">
        <f>$G$84</f>
        <v>2800</v>
      </c>
      <c r="M101" s="226">
        <f t="shared" si="18"/>
        <v>0.28000000000000003</v>
      </c>
      <c r="N101" s="223"/>
      <c r="O101" s="228">
        <f t="shared" si="19"/>
        <v>0</v>
      </c>
      <c r="P101" s="229">
        <f t="shared" si="20"/>
        <v>0</v>
      </c>
      <c r="Q101" s="215"/>
    </row>
    <row r="102" spans="1:20" x14ac:dyDescent="0.35">
      <c r="A102" s="189"/>
      <c r="B102" s="220" t="s">
        <v>33</v>
      </c>
      <c r="C102" s="239"/>
      <c r="D102" s="222" t="s">
        <v>34</v>
      </c>
      <c r="E102" s="221"/>
      <c r="F102" s="240"/>
      <c r="G102" s="241">
        <v>3.4209999999999997E-2</v>
      </c>
      <c r="H102" s="326">
        <f>+$G$84</f>
        <v>2800</v>
      </c>
      <c r="I102" s="243">
        <f>H102*G102</f>
        <v>95.787999999999997</v>
      </c>
      <c r="J102" s="240"/>
      <c r="K102" s="241">
        <v>3.576E-2</v>
      </c>
      <c r="L102" s="326">
        <f>+$G$84</f>
        <v>2800</v>
      </c>
      <c r="M102" s="243">
        <f>L102*K102</f>
        <v>100.128</v>
      </c>
      <c r="N102" s="240"/>
      <c r="O102" s="228">
        <f t="shared" si="19"/>
        <v>4.3400000000000034</v>
      </c>
      <c r="P102" s="229">
        <f t="shared" si="20"/>
        <v>4.5308389359836346E-2</v>
      </c>
      <c r="Q102" s="215"/>
    </row>
    <row r="103" spans="1:20" s="8" customFormat="1" x14ac:dyDescent="0.35">
      <c r="A103" s="18"/>
      <c r="B103" s="79" t="str">
        <f>+RESIDENTIAL!$B$36</f>
        <v>Rate Rider for Disposition of Lost Revenue Adjustment Mechanism (LRAMVA) - effective until Dec. 31, 2021</v>
      </c>
      <c r="C103" s="59"/>
      <c r="D103" s="60" t="s">
        <v>34</v>
      </c>
      <c r="E103" s="61"/>
      <c r="F103" s="20"/>
      <c r="G103" s="77"/>
      <c r="H103" s="78">
        <f>+$G$84</f>
        <v>2800</v>
      </c>
      <c r="I103" s="64">
        <f t="shared" ref="I103" si="23">H103*G103</f>
        <v>0</v>
      </c>
      <c r="J103" s="65"/>
      <c r="K103" s="77">
        <v>1.8500000000000001E-3</v>
      </c>
      <c r="L103" s="78">
        <f>+$G$84</f>
        <v>2800</v>
      </c>
      <c r="M103" s="64">
        <f t="shared" ref="M103" si="24">L103*K103</f>
        <v>5.1800000000000006</v>
      </c>
      <c r="N103" s="65"/>
      <c r="O103" s="66">
        <f t="shared" si="19"/>
        <v>5.1800000000000006</v>
      </c>
      <c r="P103" s="67" t="str">
        <f t="shared" si="20"/>
        <v/>
      </c>
      <c r="Q103" s="68"/>
    </row>
    <row r="104" spans="1:20" x14ac:dyDescent="0.35">
      <c r="A104" s="231"/>
      <c r="B104" s="328" t="s">
        <v>35</v>
      </c>
      <c r="C104" s="387"/>
      <c r="D104" s="388"/>
      <c r="E104" s="387"/>
      <c r="F104" s="389"/>
      <c r="G104" s="390"/>
      <c r="H104" s="391"/>
      <c r="I104" s="392">
        <f>SUM(I89:I103)</f>
        <v>127.446</v>
      </c>
      <c r="J104" s="389"/>
      <c r="K104" s="390"/>
      <c r="L104" s="391"/>
      <c r="M104" s="392">
        <f>SUM(M89:M103)</f>
        <v>136.44399999999999</v>
      </c>
      <c r="N104" s="389"/>
      <c r="O104" s="393">
        <f t="shared" si="19"/>
        <v>8.9979999999999905</v>
      </c>
      <c r="P104" s="394">
        <f t="shared" si="20"/>
        <v>7.0602451234248159E-2</v>
      </c>
      <c r="Q104" s="215"/>
    </row>
    <row r="105" spans="1:20" x14ac:dyDescent="0.35">
      <c r="A105" s="189"/>
      <c r="B105" s="76" t="s">
        <v>36</v>
      </c>
      <c r="C105" s="240"/>
      <c r="D105" s="222" t="s">
        <v>34</v>
      </c>
      <c r="E105" s="223"/>
      <c r="F105" s="240"/>
      <c r="G105" s="241">
        <f>+$G$39</f>
        <v>0.128</v>
      </c>
      <c r="H105" s="255">
        <f>$G$84*(1+G140)-$G$84</f>
        <v>82.600000000000364</v>
      </c>
      <c r="I105" s="243">
        <f>H105*G105</f>
        <v>10.572800000000047</v>
      </c>
      <c r="J105" s="240"/>
      <c r="K105" s="241">
        <f>+$G$39</f>
        <v>0.128</v>
      </c>
      <c r="L105" s="256">
        <f>$G$84*(1+K140)-$G$84</f>
        <v>82.600000000000364</v>
      </c>
      <c r="M105" s="243">
        <f>L105*K105</f>
        <v>10.572800000000047</v>
      </c>
      <c r="N105" s="240"/>
      <c r="O105" s="228">
        <f t="shared" si="19"/>
        <v>0</v>
      </c>
      <c r="P105" s="229">
        <f t="shared" si="20"/>
        <v>0</v>
      </c>
      <c r="Q105" s="215"/>
    </row>
    <row r="106" spans="1:20" s="99" customFormat="1" x14ac:dyDescent="0.35">
      <c r="A106" s="95"/>
      <c r="B106" s="79" t="str">
        <f>+RESIDENTIAL!$B$39</f>
        <v>Rate Rider for Disposition of Deferral/Variance Accounts (2021) - effective until Dec 31, 2021</v>
      </c>
      <c r="C106" s="61"/>
      <c r="D106" s="60" t="s">
        <v>34</v>
      </c>
      <c r="E106" s="61"/>
      <c r="F106" s="51"/>
      <c r="G106" s="96"/>
      <c r="H106" s="97"/>
      <c r="I106" s="98"/>
      <c r="J106" s="74"/>
      <c r="K106" s="96">
        <v>2.9E-4</v>
      </c>
      <c r="L106" s="78">
        <f>+$G$84</f>
        <v>2800</v>
      </c>
      <c r="M106" s="73">
        <f>L106*K106</f>
        <v>0.81200000000000006</v>
      </c>
      <c r="N106" s="74"/>
      <c r="O106" s="66">
        <f>M106-I106</f>
        <v>0.81200000000000006</v>
      </c>
      <c r="P106" s="67" t="str">
        <f>IF(OR(I106=0,M106=0),"",(O106/I106))</f>
        <v/>
      </c>
      <c r="Q106" s="68"/>
    </row>
    <row r="107" spans="1:20" s="99" customFormat="1" x14ac:dyDescent="0.35">
      <c r="A107" s="95"/>
      <c r="B107" s="79" t="str">
        <f>+RESIDENTIAL!$B$40</f>
        <v>Rate Rider for Disposition of Deferral/Variance Accounts (2020) - effective until Dec 31, 2021</v>
      </c>
      <c r="C107" s="61"/>
      <c r="D107" s="60" t="s">
        <v>34</v>
      </c>
      <c r="E107" s="61"/>
      <c r="F107" s="51"/>
      <c r="G107" s="96">
        <v>3.8000000000000002E-4</v>
      </c>
      <c r="H107" s="78">
        <f>+$G$84</f>
        <v>2800</v>
      </c>
      <c r="I107" s="98">
        <f t="shared" ref="I107:I111" si="25">H107*G107</f>
        <v>1.0640000000000001</v>
      </c>
      <c r="J107" s="74"/>
      <c r="K107" s="96">
        <v>3.8000000000000002E-4</v>
      </c>
      <c r="L107" s="78">
        <f>+$G$84</f>
        <v>2800</v>
      </c>
      <c r="M107" s="73">
        <f t="shared" ref="M107:M111" si="26">L107*K107</f>
        <v>1.0640000000000001</v>
      </c>
      <c r="N107" s="74"/>
      <c r="O107" s="66">
        <f t="shared" ref="O107:O127" si="27">M107-I107</f>
        <v>0</v>
      </c>
      <c r="P107" s="67">
        <f t="shared" ref="P107:P127" si="28">IF(OR(I107=0,M107=0),"",(O107/I107))</f>
        <v>0</v>
      </c>
      <c r="Q107" s="68"/>
    </row>
    <row r="108" spans="1:20" s="99" customFormat="1" x14ac:dyDescent="0.35">
      <c r="A108" s="95"/>
      <c r="B108" s="79" t="str">
        <f>+RESIDENTIAL!$B$41</f>
        <v>Rate Rider for Disposition of Capacity Based Recovery Account (2021) - Applicable only for Class B Customers - effective until Dec 31, 2021</v>
      </c>
      <c r="C108" s="61"/>
      <c r="D108" s="60" t="s">
        <v>34</v>
      </c>
      <c r="E108" s="61"/>
      <c r="F108" s="51"/>
      <c r="G108" s="96"/>
      <c r="H108" s="97"/>
      <c r="I108" s="98"/>
      <c r="J108" s="74"/>
      <c r="K108" s="96">
        <v>-9.0000000000000006E-5</v>
      </c>
      <c r="L108" s="78">
        <f>+$G$84</f>
        <v>2800</v>
      </c>
      <c r="M108" s="73">
        <f>L108*K108</f>
        <v>-0.252</v>
      </c>
      <c r="N108" s="74"/>
      <c r="O108" s="66">
        <f>M108-I108</f>
        <v>-0.252</v>
      </c>
      <c r="P108" s="67" t="str">
        <f>IF(OR(I108=0,M108=0),"",(O108/I108))</f>
        <v/>
      </c>
      <c r="Q108" s="68"/>
    </row>
    <row r="109" spans="1:20" s="99" customFormat="1" x14ac:dyDescent="0.35">
      <c r="A109" s="95"/>
      <c r="B109" s="79" t="str">
        <f>+RESIDENTIAL!$B$42</f>
        <v>Rate Rider for Disposition of Capacity Based Recovery Account (2020) - Applicable only for Class B Customers - effective until Dec 31, 2021</v>
      </c>
      <c r="C109" s="61"/>
      <c r="D109" s="60" t="s">
        <v>34</v>
      </c>
      <c r="E109" s="61"/>
      <c r="F109" s="51"/>
      <c r="G109" s="96">
        <v>-2.0000000000000002E-5</v>
      </c>
      <c r="H109" s="78">
        <f>+$G$84</f>
        <v>2800</v>
      </c>
      <c r="I109" s="98">
        <f t="shared" si="25"/>
        <v>-5.6000000000000001E-2</v>
      </c>
      <c r="J109" s="74"/>
      <c r="K109" s="96">
        <v>-2.0000000000000002E-5</v>
      </c>
      <c r="L109" s="78">
        <f>+$G$84</f>
        <v>2800</v>
      </c>
      <c r="M109" s="73">
        <f t="shared" si="26"/>
        <v>-5.6000000000000001E-2</v>
      </c>
      <c r="N109" s="74"/>
      <c r="O109" s="66">
        <f t="shared" si="27"/>
        <v>0</v>
      </c>
      <c r="P109" s="67">
        <f t="shared" si="28"/>
        <v>0</v>
      </c>
      <c r="Q109" s="68"/>
    </row>
    <row r="110" spans="1:20" s="99" customFormat="1" x14ac:dyDescent="0.35">
      <c r="A110" s="95"/>
      <c r="B110" s="79" t="str">
        <f>+RESIDENTIAL!$B$43</f>
        <v>Rate Rider for Disposition of Global Adjustment Account (2021) - Applicable only for Non-RPP Customers - effective until Dec 31, 2021</v>
      </c>
      <c r="C110" s="61"/>
      <c r="D110" s="60" t="s">
        <v>34</v>
      </c>
      <c r="E110" s="61"/>
      <c r="F110" s="51"/>
      <c r="G110" s="96"/>
      <c r="H110" s="97"/>
      <c r="I110" s="98"/>
      <c r="J110" s="74"/>
      <c r="K110" s="96">
        <v>2.3900000000000002E-3</v>
      </c>
      <c r="L110" s="78"/>
      <c r="M110" s="73">
        <f t="shared" si="26"/>
        <v>0</v>
      </c>
      <c r="N110" s="74"/>
      <c r="O110" s="66">
        <f>M110-I110</f>
        <v>0</v>
      </c>
      <c r="P110" s="67" t="str">
        <f>IF(OR(I110=0,M110=0),"",(O110/I110))</f>
        <v/>
      </c>
      <c r="Q110" s="68"/>
    </row>
    <row r="111" spans="1:20" s="99" customFormat="1" x14ac:dyDescent="0.35">
      <c r="A111" s="95"/>
      <c r="B111" s="79" t="str">
        <f>+RESIDENTIAL!$B$44</f>
        <v>Rate Rider for Disposition of Global Adjustment Account (2020) - Applicable only for Non-RPP Customers - effective until Dec 31, 2021</v>
      </c>
      <c r="C111" s="61"/>
      <c r="D111" s="60" t="s">
        <v>34</v>
      </c>
      <c r="E111" s="61"/>
      <c r="F111" s="51"/>
      <c r="G111" s="96">
        <v>-1.5900000000000001E-3</v>
      </c>
      <c r="H111" s="97"/>
      <c r="I111" s="98">
        <f t="shared" si="25"/>
        <v>0</v>
      </c>
      <c r="J111" s="74"/>
      <c r="K111" s="96">
        <v>-1.5900000000000001E-3</v>
      </c>
      <c r="L111" s="78"/>
      <c r="M111" s="73">
        <f t="shared" si="26"/>
        <v>0</v>
      </c>
      <c r="N111" s="74"/>
      <c r="O111" s="66">
        <f t="shared" si="27"/>
        <v>0</v>
      </c>
      <c r="P111" s="67" t="str">
        <f t="shared" si="28"/>
        <v/>
      </c>
      <c r="Q111" s="68"/>
    </row>
    <row r="112" spans="1:20" x14ac:dyDescent="0.35">
      <c r="A112" s="189"/>
      <c r="B112" s="220" t="s">
        <v>43</v>
      </c>
      <c r="C112" s="239"/>
      <c r="D112" s="222" t="s">
        <v>21</v>
      </c>
      <c r="E112" s="221"/>
      <c r="F112" s="240"/>
      <c r="G112" s="238">
        <f>+RESIDENTIAL!$G$45</f>
        <v>0.56000000000000005</v>
      </c>
      <c r="H112" s="326">
        <v>1</v>
      </c>
      <c r="I112" s="226">
        <f>H112*G112</f>
        <v>0.56000000000000005</v>
      </c>
      <c r="J112" s="240"/>
      <c r="K112" s="238">
        <f>+$G$112</f>
        <v>0.56000000000000005</v>
      </c>
      <c r="L112" s="326">
        <v>1</v>
      </c>
      <c r="M112" s="226">
        <f>L112*K112</f>
        <v>0.56000000000000005</v>
      </c>
      <c r="N112" s="240"/>
      <c r="O112" s="228">
        <f t="shared" si="27"/>
        <v>0</v>
      </c>
      <c r="P112" s="229">
        <f t="shared" si="28"/>
        <v>0</v>
      </c>
      <c r="Q112" s="215"/>
    </row>
    <row r="113" spans="1:17" x14ac:dyDescent="0.35">
      <c r="A113" s="189"/>
      <c r="B113" s="395" t="s">
        <v>44</v>
      </c>
      <c r="C113" s="396"/>
      <c r="D113" s="397"/>
      <c r="E113" s="396"/>
      <c r="F113" s="389"/>
      <c r="G113" s="398"/>
      <c r="H113" s="399"/>
      <c r="I113" s="400">
        <f>SUM(I105:I112)+I104</f>
        <v>139.58680000000004</v>
      </c>
      <c r="J113" s="389"/>
      <c r="K113" s="398"/>
      <c r="L113" s="399"/>
      <c r="M113" s="400">
        <f>SUM(M105:M112)+M104</f>
        <v>149.14480000000003</v>
      </c>
      <c r="N113" s="389"/>
      <c r="O113" s="393">
        <f t="shared" si="27"/>
        <v>9.5579999999999927</v>
      </c>
      <c r="P113" s="394">
        <f t="shared" si="28"/>
        <v>6.8473523284436566E-2</v>
      </c>
      <c r="Q113" s="215"/>
    </row>
    <row r="114" spans="1:17" x14ac:dyDescent="0.35">
      <c r="A114" s="189"/>
      <c r="B114" s="264" t="s">
        <v>45</v>
      </c>
      <c r="C114" s="240"/>
      <c r="D114" s="222" t="s">
        <v>34</v>
      </c>
      <c r="E114" s="223"/>
      <c r="F114" s="240"/>
      <c r="G114" s="241">
        <v>8.8199999999999997E-3</v>
      </c>
      <c r="H114" s="326">
        <f>$G$84*(1+G140)</f>
        <v>2882.6000000000004</v>
      </c>
      <c r="I114" s="243">
        <f>H114*G114</f>
        <v>25.424532000000003</v>
      </c>
      <c r="J114" s="240"/>
      <c r="K114" s="241">
        <v>7.9900000000000006E-3</v>
      </c>
      <c r="L114" s="326">
        <f>$G$84*(1+K140)</f>
        <v>2882.6000000000004</v>
      </c>
      <c r="M114" s="243">
        <f>L114*K114</f>
        <v>23.031974000000005</v>
      </c>
      <c r="N114" s="240"/>
      <c r="O114" s="228">
        <f t="shared" si="27"/>
        <v>-2.3925579999999975</v>
      </c>
      <c r="P114" s="229">
        <f t="shared" si="28"/>
        <v>-9.4104308390022567E-2</v>
      </c>
      <c r="Q114" s="215"/>
    </row>
    <row r="115" spans="1:17" x14ac:dyDescent="0.35">
      <c r="A115" s="189"/>
      <c r="B115" s="265" t="s">
        <v>46</v>
      </c>
      <c r="C115" s="240"/>
      <c r="D115" s="222" t="s">
        <v>34</v>
      </c>
      <c r="E115" s="223"/>
      <c r="F115" s="240"/>
      <c r="G115" s="241">
        <v>6.5900000000000004E-3</v>
      </c>
      <c r="H115" s="326">
        <f>H114</f>
        <v>2882.6000000000004</v>
      </c>
      <c r="I115" s="243">
        <f>H115*G115</f>
        <v>18.996334000000004</v>
      </c>
      <c r="J115" s="240"/>
      <c r="K115" s="241">
        <v>5.9199999999999999E-3</v>
      </c>
      <c r="L115" s="326">
        <f>L114</f>
        <v>2882.6000000000004</v>
      </c>
      <c r="M115" s="243">
        <f>L115*K115</f>
        <v>17.064992</v>
      </c>
      <c r="N115" s="240"/>
      <c r="O115" s="228">
        <f t="shared" si="27"/>
        <v>-1.9313420000000043</v>
      </c>
      <c r="P115" s="229">
        <f t="shared" si="28"/>
        <v>-0.10166919575113829</v>
      </c>
      <c r="Q115" s="215"/>
    </row>
    <row r="116" spans="1:17" x14ac:dyDescent="0.35">
      <c r="A116" s="189"/>
      <c r="B116" s="395" t="s">
        <v>47</v>
      </c>
      <c r="C116" s="387"/>
      <c r="D116" s="401"/>
      <c r="E116" s="387"/>
      <c r="F116" s="402"/>
      <c r="G116" s="403"/>
      <c r="H116" s="404"/>
      <c r="I116" s="400">
        <f>SUM(I113:I115)</f>
        <v>184.00766600000003</v>
      </c>
      <c r="J116" s="402"/>
      <c r="K116" s="403"/>
      <c r="L116" s="404"/>
      <c r="M116" s="400">
        <f>SUM(M113:M115)</f>
        <v>189.24176600000001</v>
      </c>
      <c r="N116" s="402"/>
      <c r="O116" s="393">
        <f t="shared" si="27"/>
        <v>5.2340999999999838</v>
      </c>
      <c r="P116" s="394">
        <f t="shared" si="28"/>
        <v>2.8445010546462684E-2</v>
      </c>
      <c r="Q116" s="215"/>
    </row>
    <row r="117" spans="1:17" x14ac:dyDescent="0.35">
      <c r="A117" s="189"/>
      <c r="B117" s="405" t="s">
        <v>64</v>
      </c>
      <c r="C117" s="239"/>
      <c r="D117" s="222" t="s">
        <v>34</v>
      </c>
      <c r="E117" s="221"/>
      <c r="F117" s="240"/>
      <c r="G117" s="270">
        <f>+RESIDENTIAL!$G$50</f>
        <v>3.0000000000000001E-3</v>
      </c>
      <c r="H117" s="326">
        <f>H114</f>
        <v>2882.6000000000004</v>
      </c>
      <c r="I117" s="243">
        <f t="shared" ref="I117:I127" si="29">H117*G117</f>
        <v>8.6478000000000019</v>
      </c>
      <c r="J117" s="240"/>
      <c r="K117" s="270">
        <f>+RESIDENTIAL!$G$50</f>
        <v>3.0000000000000001E-3</v>
      </c>
      <c r="L117" s="326">
        <f>L114</f>
        <v>2882.6000000000004</v>
      </c>
      <c r="M117" s="243">
        <f t="shared" ref="M117:M127" si="30">L117*K117</f>
        <v>8.6478000000000019</v>
      </c>
      <c r="N117" s="240"/>
      <c r="O117" s="228">
        <f t="shared" si="27"/>
        <v>0</v>
      </c>
      <c r="P117" s="229">
        <f t="shared" si="28"/>
        <v>0</v>
      </c>
      <c r="Q117" s="215"/>
    </row>
    <row r="118" spans="1:17" x14ac:dyDescent="0.35">
      <c r="A118" s="189"/>
      <c r="B118" s="405" t="s">
        <v>65</v>
      </c>
      <c r="C118" s="239"/>
      <c r="D118" s="222" t="s">
        <v>34</v>
      </c>
      <c r="E118" s="221"/>
      <c r="F118" s="240"/>
      <c r="G118" s="270">
        <f>+RESIDENTIAL!$G$51</f>
        <v>5.0000000000000001E-4</v>
      </c>
      <c r="H118" s="326">
        <f>H114</f>
        <v>2882.6000000000004</v>
      </c>
      <c r="I118" s="243">
        <f t="shared" si="29"/>
        <v>1.4413000000000002</v>
      </c>
      <c r="J118" s="240"/>
      <c r="K118" s="270">
        <f>+RESIDENTIAL!$G$51</f>
        <v>5.0000000000000001E-4</v>
      </c>
      <c r="L118" s="326">
        <f>L114</f>
        <v>2882.6000000000004</v>
      </c>
      <c r="M118" s="243">
        <f t="shared" si="30"/>
        <v>1.4413000000000002</v>
      </c>
      <c r="N118" s="240"/>
      <c r="O118" s="228">
        <f t="shared" si="27"/>
        <v>0</v>
      </c>
      <c r="P118" s="229">
        <f t="shared" si="28"/>
        <v>0</v>
      </c>
      <c r="Q118" s="215"/>
    </row>
    <row r="119" spans="1:17" x14ac:dyDescent="0.35">
      <c r="A119" s="189"/>
      <c r="B119" s="405" t="s">
        <v>50</v>
      </c>
      <c r="C119" s="239"/>
      <c r="D119" s="222" t="s">
        <v>34</v>
      </c>
      <c r="E119" s="221"/>
      <c r="F119" s="240"/>
      <c r="G119" s="270">
        <f>+RESIDENTIAL!$G$52</f>
        <v>4.0000000000000002E-4</v>
      </c>
      <c r="H119" s="326">
        <f>+H114</f>
        <v>2882.6000000000004</v>
      </c>
      <c r="I119" s="243">
        <f t="shared" si="29"/>
        <v>1.1530400000000003</v>
      </c>
      <c r="J119" s="240"/>
      <c r="K119" s="270">
        <f>+RESIDENTIAL!$G$52</f>
        <v>4.0000000000000002E-4</v>
      </c>
      <c r="L119" s="326">
        <f>+L114</f>
        <v>2882.6000000000004</v>
      </c>
      <c r="M119" s="243">
        <f t="shared" si="30"/>
        <v>1.1530400000000003</v>
      </c>
      <c r="N119" s="240"/>
      <c r="O119" s="228">
        <f t="shared" si="27"/>
        <v>0</v>
      </c>
      <c r="P119" s="229">
        <f t="shared" si="28"/>
        <v>0</v>
      </c>
      <c r="Q119" s="215"/>
    </row>
    <row r="120" spans="1:17" x14ac:dyDescent="0.35">
      <c r="A120" s="189"/>
      <c r="B120" s="220" t="s">
        <v>66</v>
      </c>
      <c r="C120" s="239"/>
      <c r="D120" s="222" t="s">
        <v>21</v>
      </c>
      <c r="E120" s="221"/>
      <c r="F120" s="240"/>
      <c r="G120" s="237">
        <f>+RESIDENTIAL!$G$53</f>
        <v>0.25</v>
      </c>
      <c r="H120" s="326">
        <v>1</v>
      </c>
      <c r="I120" s="243">
        <f t="shared" si="29"/>
        <v>0.25</v>
      </c>
      <c r="J120" s="240"/>
      <c r="K120" s="237">
        <f>+RESIDENTIAL!$G$53</f>
        <v>0.25</v>
      </c>
      <c r="L120" s="326">
        <v>1</v>
      </c>
      <c r="M120" s="243">
        <f t="shared" si="30"/>
        <v>0.25</v>
      </c>
      <c r="N120" s="240"/>
      <c r="O120" s="228">
        <f t="shared" si="27"/>
        <v>0</v>
      </c>
      <c r="P120" s="229">
        <f t="shared" si="28"/>
        <v>0</v>
      </c>
      <c r="Q120" s="215"/>
    </row>
    <row r="121" spans="1:17" s="99" customFormat="1" x14ac:dyDescent="0.35">
      <c r="A121" s="95"/>
      <c r="B121" s="76" t="s">
        <v>1</v>
      </c>
      <c r="C121" s="61"/>
      <c r="D121" s="60" t="s">
        <v>34</v>
      </c>
      <c r="E121" s="61"/>
      <c r="F121" s="51"/>
      <c r="G121" s="113">
        <f>+RESIDENTIAL!$G$54</f>
        <v>0.128</v>
      </c>
      <c r="H121" s="97">
        <f>0.65*$G$84</f>
        <v>1820</v>
      </c>
      <c r="I121" s="64">
        <f t="shared" si="29"/>
        <v>232.96</v>
      </c>
      <c r="J121" s="74"/>
      <c r="K121" s="113">
        <f>+RESIDENTIAL!$G$54</f>
        <v>0.128</v>
      </c>
      <c r="L121" s="97">
        <f>0.65*$G$84</f>
        <v>1820</v>
      </c>
      <c r="M121" s="98">
        <f t="shared" si="30"/>
        <v>232.96</v>
      </c>
      <c r="N121" s="74"/>
      <c r="O121" s="66">
        <f t="shared" si="27"/>
        <v>0</v>
      </c>
      <c r="P121" s="67">
        <f t="shared" si="28"/>
        <v>0</v>
      </c>
      <c r="Q121" s="68"/>
    </row>
    <row r="122" spans="1:17" s="99" customFormat="1" x14ac:dyDescent="0.35">
      <c r="A122" s="95"/>
      <c r="B122" s="76" t="s">
        <v>2</v>
      </c>
      <c r="C122" s="61"/>
      <c r="D122" s="60" t="s">
        <v>34</v>
      </c>
      <c r="E122" s="61"/>
      <c r="F122" s="51"/>
      <c r="G122" s="113">
        <f>+RESIDENTIAL!$G$55</f>
        <v>0.128</v>
      </c>
      <c r="H122" s="97">
        <f>0.17*$G$84</f>
        <v>476.00000000000006</v>
      </c>
      <c r="I122" s="64">
        <f t="shared" si="29"/>
        <v>60.928000000000011</v>
      </c>
      <c r="J122" s="74"/>
      <c r="K122" s="113">
        <f>+RESIDENTIAL!$G$55</f>
        <v>0.128</v>
      </c>
      <c r="L122" s="97">
        <f>0.17*$G$84</f>
        <v>476.00000000000006</v>
      </c>
      <c r="M122" s="98">
        <f t="shared" si="30"/>
        <v>60.928000000000011</v>
      </c>
      <c r="N122" s="74"/>
      <c r="O122" s="66">
        <f t="shared" si="27"/>
        <v>0</v>
      </c>
      <c r="P122" s="67">
        <f t="shared" si="28"/>
        <v>0</v>
      </c>
      <c r="Q122" s="68"/>
    </row>
    <row r="123" spans="1:17" s="99" customFormat="1" x14ac:dyDescent="0.35">
      <c r="A123" s="95"/>
      <c r="B123" s="76" t="s">
        <v>3</v>
      </c>
      <c r="C123" s="61"/>
      <c r="D123" s="60" t="s">
        <v>34</v>
      </c>
      <c r="E123" s="61"/>
      <c r="F123" s="51"/>
      <c r="G123" s="113">
        <f>+RESIDENTIAL!$G$56</f>
        <v>0.128</v>
      </c>
      <c r="H123" s="97">
        <f>0.18*$G$84</f>
        <v>504</v>
      </c>
      <c r="I123" s="64">
        <f t="shared" si="29"/>
        <v>64.512</v>
      </c>
      <c r="J123" s="74"/>
      <c r="K123" s="113">
        <f>+RESIDENTIAL!$G$56</f>
        <v>0.128</v>
      </c>
      <c r="L123" s="97">
        <f>0.18*$G$84</f>
        <v>504</v>
      </c>
      <c r="M123" s="98">
        <f t="shared" si="30"/>
        <v>64.512</v>
      </c>
      <c r="N123" s="74"/>
      <c r="O123" s="66">
        <f t="shared" si="27"/>
        <v>0</v>
      </c>
      <c r="P123" s="67">
        <f t="shared" si="28"/>
        <v>0</v>
      </c>
      <c r="Q123" s="68"/>
    </row>
    <row r="124" spans="1:17" s="99" customFormat="1" x14ac:dyDescent="0.35">
      <c r="A124" s="95"/>
      <c r="B124" s="61" t="s">
        <v>52</v>
      </c>
      <c r="C124" s="61"/>
      <c r="D124" s="60" t="s">
        <v>34</v>
      </c>
      <c r="E124" s="61"/>
      <c r="F124" s="51"/>
      <c r="G124" s="113">
        <f>+RESIDENTIAL!$G$57</f>
        <v>0.11899999999999999</v>
      </c>
      <c r="H124" s="97">
        <f>IF(AND($N$1=1, $G$84&gt;=600), 600, IF(AND($N$1=1, AND($G$84&lt;600, $G$84&gt;=0)), $G$84, IF(AND($N$1=2, $G$84&gt;=1000), 1000, IF(AND($N$1=2, AND($G$84&lt;1000, $G$84&gt;=0)), $G$84))))</f>
        <v>600</v>
      </c>
      <c r="I124" s="64">
        <f t="shared" si="29"/>
        <v>71.399999999999991</v>
      </c>
      <c r="J124" s="74"/>
      <c r="K124" s="113">
        <f>+RESIDENTIAL!$G$57</f>
        <v>0.11899999999999999</v>
      </c>
      <c r="L124" s="97">
        <f>IF(AND($N$1=1, $G$84&gt;=600), 600, IF(AND($N$1=1, AND($G$84&lt;600, $G$84&gt;=0)), $G$84, IF(AND($N$1=2, $G$84&gt;=1000), 1000, IF(AND($N$1=2, AND($G$84&lt;1000, $G$84&gt;=0)), $G$84))))</f>
        <v>600</v>
      </c>
      <c r="M124" s="98">
        <f t="shared" si="30"/>
        <v>71.399999999999991</v>
      </c>
      <c r="N124" s="74"/>
      <c r="O124" s="66">
        <f t="shared" si="27"/>
        <v>0</v>
      </c>
      <c r="P124" s="67">
        <f t="shared" si="28"/>
        <v>0</v>
      </c>
      <c r="Q124" s="68"/>
    </row>
    <row r="125" spans="1:17" s="99" customFormat="1" x14ac:dyDescent="0.35">
      <c r="A125" s="95"/>
      <c r="B125" s="61" t="s">
        <v>53</v>
      </c>
      <c r="C125" s="61"/>
      <c r="D125" s="60" t="s">
        <v>34</v>
      </c>
      <c r="E125" s="61"/>
      <c r="F125" s="51"/>
      <c r="G125" s="113">
        <f>+RESIDENTIAL!$G$58</f>
        <v>0.13900000000000001</v>
      </c>
      <c r="H125" s="97">
        <f>IF(AND($N$1=1, $G$84&gt;=600), $G$84-600, IF(AND($N$1=1, AND($G$84&lt;600, $G$84&gt;=0)), 0, IF(AND($N$1=2, $G$84&gt;=1000), $G$84-1000, IF(AND($N$1=2, AND($G$84&lt;1000, $G$84&gt;=0)), 0))))</f>
        <v>2200</v>
      </c>
      <c r="I125" s="64">
        <f t="shared" si="29"/>
        <v>305.8</v>
      </c>
      <c r="J125" s="74"/>
      <c r="K125" s="113">
        <f>+RESIDENTIAL!$G$58</f>
        <v>0.13900000000000001</v>
      </c>
      <c r="L125" s="97">
        <f>IF(AND($N$1=1, $G$84&gt;=600), $G$84-600, IF(AND($N$1=1, AND($G$84&lt;600, $G$84&gt;=0)), 0, IF(AND($N$1=2, $G$84&gt;=1000), $G$84-1000, IF(AND($N$1=2, AND($G$84&lt;1000, $G$84&gt;=0)), 0))))</f>
        <v>2200</v>
      </c>
      <c r="M125" s="98">
        <f t="shared" si="30"/>
        <v>305.8</v>
      </c>
      <c r="N125" s="74"/>
      <c r="O125" s="66">
        <f t="shared" si="27"/>
        <v>0</v>
      </c>
      <c r="P125" s="67">
        <f t="shared" si="28"/>
        <v>0</v>
      </c>
      <c r="Q125" s="68"/>
    </row>
    <row r="126" spans="1:17" s="99" customFormat="1" x14ac:dyDescent="0.35">
      <c r="A126" s="95"/>
      <c r="B126" s="61" t="s">
        <v>54</v>
      </c>
      <c r="C126" s="61"/>
      <c r="D126" s="60" t="s">
        <v>34</v>
      </c>
      <c r="E126" s="61"/>
      <c r="F126" s="51"/>
      <c r="G126" s="113">
        <f>+RESIDENTIAL!$G$59</f>
        <v>0.1368</v>
      </c>
      <c r="H126" s="97"/>
      <c r="I126" s="64">
        <f t="shared" si="29"/>
        <v>0</v>
      </c>
      <c r="J126" s="74"/>
      <c r="K126" s="113">
        <f>+RESIDENTIAL!$G$59</f>
        <v>0.1368</v>
      </c>
      <c r="L126" s="97"/>
      <c r="M126" s="98">
        <f t="shared" si="30"/>
        <v>0</v>
      </c>
      <c r="N126" s="74"/>
      <c r="O126" s="66">
        <f t="shared" si="27"/>
        <v>0</v>
      </c>
      <c r="P126" s="67" t="str">
        <f t="shared" si="28"/>
        <v/>
      </c>
      <c r="Q126" s="68"/>
    </row>
    <row r="127" spans="1:17" s="99" customFormat="1" ht="15" thickBot="1" x14ac:dyDescent="0.4">
      <c r="A127" s="95"/>
      <c r="B127" s="61" t="s">
        <v>55</v>
      </c>
      <c r="C127" s="61"/>
      <c r="D127" s="60" t="s">
        <v>34</v>
      </c>
      <c r="E127" s="61"/>
      <c r="F127" s="51"/>
      <c r="G127" s="113">
        <f>+RESIDENTIAL!$G$60</f>
        <v>0.1368</v>
      </c>
      <c r="H127" s="97"/>
      <c r="I127" s="64">
        <f t="shared" si="29"/>
        <v>0</v>
      </c>
      <c r="J127" s="74"/>
      <c r="K127" s="113">
        <f>+RESIDENTIAL!$G$60</f>
        <v>0.1368</v>
      </c>
      <c r="L127" s="97"/>
      <c r="M127" s="98">
        <f t="shared" si="30"/>
        <v>0</v>
      </c>
      <c r="N127" s="74"/>
      <c r="O127" s="66">
        <f t="shared" si="27"/>
        <v>0</v>
      </c>
      <c r="P127" s="67" t="str">
        <f t="shared" si="28"/>
        <v/>
      </c>
      <c r="Q127" s="68"/>
    </row>
    <row r="128" spans="1:17" ht="15" thickBot="1" x14ac:dyDescent="0.4">
      <c r="A128" s="189"/>
      <c r="B128" s="346"/>
      <c r="C128" s="274"/>
      <c r="D128" s="275"/>
      <c r="E128" s="274"/>
      <c r="F128" s="276"/>
      <c r="G128" s="277"/>
      <c r="H128" s="278"/>
      <c r="I128" s="279"/>
      <c r="J128" s="276"/>
      <c r="K128" s="277"/>
      <c r="L128" s="278"/>
      <c r="M128" s="279"/>
      <c r="N128" s="276"/>
      <c r="O128" s="280"/>
      <c r="P128" s="281"/>
      <c r="Q128" s="215"/>
    </row>
    <row r="129" spans="1:17" x14ac:dyDescent="0.35">
      <c r="A129" s="189"/>
      <c r="B129" s="282" t="s">
        <v>56</v>
      </c>
      <c r="C129" s="239"/>
      <c r="D129" s="283"/>
      <c r="E129" s="239"/>
      <c r="F129" s="284"/>
      <c r="G129" s="285"/>
      <c r="H129" s="285"/>
      <c r="I129" s="286">
        <f>SUM(I117:I123,I116)</f>
        <v>553.89980600000013</v>
      </c>
      <c r="J129" s="287"/>
      <c r="K129" s="285"/>
      <c r="L129" s="285"/>
      <c r="M129" s="286">
        <f>SUM(M117:M123,M116)</f>
        <v>559.13390600000002</v>
      </c>
      <c r="N129" s="287"/>
      <c r="O129" s="288">
        <f>M129-I129</f>
        <v>5.2340999999998985</v>
      </c>
      <c r="P129" s="289">
        <f>IF(OR(I129=0,M129=0),"",(O129/I129))</f>
        <v>9.449542937734659E-3</v>
      </c>
      <c r="Q129" s="215"/>
    </row>
    <row r="130" spans="1:17" x14ac:dyDescent="0.35">
      <c r="A130" s="189"/>
      <c r="B130" s="282" t="s">
        <v>57</v>
      </c>
      <c r="C130" s="239"/>
      <c r="D130" s="283"/>
      <c r="E130" s="239"/>
      <c r="F130" s="284"/>
      <c r="G130" s="290">
        <f>+RESIDENTIAL!$G$63</f>
        <v>-0.318</v>
      </c>
      <c r="H130" s="291"/>
      <c r="I130" s="233">
        <f>+I129*G130</f>
        <v>-176.14013830800005</v>
      </c>
      <c r="J130" s="287"/>
      <c r="K130" s="290">
        <f>$G130</f>
        <v>-0.318</v>
      </c>
      <c r="L130" s="291"/>
      <c r="M130" s="233">
        <f>+M129*K130</f>
        <v>-177.80458210800001</v>
      </c>
      <c r="N130" s="287"/>
      <c r="O130" s="228">
        <f>M130-I130</f>
        <v>-1.6644437999999582</v>
      </c>
      <c r="P130" s="229">
        <f>IF(OR(I130=0,M130=0),"",(O130/I130))</f>
        <v>9.4495429377346035E-3</v>
      </c>
      <c r="Q130" s="215"/>
    </row>
    <row r="131" spans="1:17" x14ac:dyDescent="0.35">
      <c r="A131" s="189"/>
      <c r="B131" s="221" t="s">
        <v>58</v>
      </c>
      <c r="C131" s="239"/>
      <c r="D131" s="283"/>
      <c r="E131" s="239"/>
      <c r="F131" s="227"/>
      <c r="G131" s="293">
        <v>0.13</v>
      </c>
      <c r="H131" s="227"/>
      <c r="I131" s="233">
        <f>I129*G131</f>
        <v>72.006974780000021</v>
      </c>
      <c r="J131" s="294"/>
      <c r="K131" s="293">
        <v>0.13</v>
      </c>
      <c r="L131" s="227"/>
      <c r="M131" s="233">
        <f>M129*K131</f>
        <v>72.687407780000001</v>
      </c>
      <c r="N131" s="294"/>
      <c r="O131" s="228">
        <f>M131-I131</f>
        <v>0.68043299999997942</v>
      </c>
      <c r="P131" s="229">
        <f>IF(OR(I131=0,M131=0),"",(O131/I131))</f>
        <v>9.4495429377345549E-3</v>
      </c>
      <c r="Q131" s="215"/>
    </row>
    <row r="132" spans="1:17" ht="15" thickBot="1" x14ac:dyDescent="0.4">
      <c r="A132" s="189"/>
      <c r="B132" s="512" t="s">
        <v>59</v>
      </c>
      <c r="C132" s="512"/>
      <c r="D132" s="512"/>
      <c r="E132" s="295"/>
      <c r="F132" s="296"/>
      <c r="G132" s="296"/>
      <c r="H132" s="296"/>
      <c r="I132" s="348">
        <f>SUM(I129:I131)</f>
        <v>449.76664247200011</v>
      </c>
      <c r="J132" s="298"/>
      <c r="K132" s="296"/>
      <c r="L132" s="296"/>
      <c r="M132" s="297">
        <f>SUM(M129:M131)</f>
        <v>454.01673167200005</v>
      </c>
      <c r="N132" s="298"/>
      <c r="O132" s="349">
        <f>M132-I132</f>
        <v>4.250089199999934</v>
      </c>
      <c r="P132" s="350">
        <f>IF(OR(I132=0,M132=0),"",(O132/I132))</f>
        <v>9.4495429377346937E-3</v>
      </c>
      <c r="Q132" s="215"/>
    </row>
    <row r="133" spans="1:17" ht="15" thickBot="1" x14ac:dyDescent="0.4">
      <c r="A133" s="301"/>
      <c r="B133" s="351"/>
      <c r="C133" s="352"/>
      <c r="D133" s="353"/>
      <c r="E133" s="352"/>
      <c r="F133" s="354"/>
      <c r="G133" s="277"/>
      <c r="H133" s="355"/>
      <c r="I133" s="279"/>
      <c r="J133" s="354"/>
      <c r="K133" s="277"/>
      <c r="L133" s="355"/>
      <c r="M133" s="356"/>
      <c r="N133" s="354"/>
      <c r="O133" s="357"/>
      <c r="P133" s="281"/>
      <c r="Q133" s="215"/>
    </row>
    <row r="134" spans="1:17" s="235" customFormat="1" x14ac:dyDescent="0.35">
      <c r="A134" s="406"/>
      <c r="B134" s="365" t="s">
        <v>67</v>
      </c>
      <c r="C134" s="365"/>
      <c r="D134" s="407"/>
      <c r="E134" s="365"/>
      <c r="F134" s="366"/>
      <c r="G134" s="368"/>
      <c r="H134" s="368"/>
      <c r="I134" s="408">
        <f>SUM(I124:I125,I116,I117:I120)</f>
        <v>572.69980599999997</v>
      </c>
      <c r="J134" s="370"/>
      <c r="K134" s="368"/>
      <c r="L134" s="368"/>
      <c r="M134" s="408">
        <f>SUM(M124:M125,M116,M117:M120)</f>
        <v>577.93390599999998</v>
      </c>
      <c r="N134" s="370"/>
      <c r="O134" s="233">
        <f>M134-I134</f>
        <v>5.2341000000000122</v>
      </c>
      <c r="P134" s="234">
        <f>IF(OR(I134=0,M134=0),"",(O134/I134))</f>
        <v>9.139343064488506E-3</v>
      </c>
      <c r="Q134" s="215"/>
    </row>
    <row r="135" spans="1:17" s="235" customFormat="1" x14ac:dyDescent="0.35">
      <c r="A135" s="406"/>
      <c r="B135" s="221" t="s">
        <v>57</v>
      </c>
      <c r="C135" s="221"/>
      <c r="D135" s="347"/>
      <c r="E135" s="221"/>
      <c r="F135" s="227"/>
      <c r="G135" s="290">
        <f>+RESIDENTIAL!$G$63</f>
        <v>-0.318</v>
      </c>
      <c r="H135" s="291"/>
      <c r="I135" s="233">
        <f>+I134*G135</f>
        <v>-182.11853830799998</v>
      </c>
      <c r="J135" s="294"/>
      <c r="K135" s="290">
        <f>$G135</f>
        <v>-0.318</v>
      </c>
      <c r="L135" s="291"/>
      <c r="M135" s="233">
        <f>+M134*K135</f>
        <v>-183.782982108</v>
      </c>
      <c r="N135" s="294"/>
      <c r="O135" s="233">
        <f>M135-I135</f>
        <v>-1.664443800000015</v>
      </c>
      <c r="P135" s="234">
        <f>IF(OR(I135=0,M135=0),"",(O135/I135))</f>
        <v>9.1393430644885667E-3</v>
      </c>
      <c r="Q135" s="215"/>
    </row>
    <row r="136" spans="1:17" s="235" customFormat="1" x14ac:dyDescent="0.35">
      <c r="A136" s="406"/>
      <c r="B136" s="365" t="s">
        <v>58</v>
      </c>
      <c r="C136" s="365"/>
      <c r="D136" s="407"/>
      <c r="E136" s="365"/>
      <c r="F136" s="366"/>
      <c r="G136" s="367">
        <v>0.13</v>
      </c>
      <c r="H136" s="368"/>
      <c r="I136" s="369">
        <f>I134*G136</f>
        <v>74.450974779999996</v>
      </c>
      <c r="J136" s="370"/>
      <c r="K136" s="367">
        <v>0.13</v>
      </c>
      <c r="L136" s="368"/>
      <c r="M136" s="369">
        <f>M134*K136</f>
        <v>75.131407780000004</v>
      </c>
      <c r="N136" s="370"/>
      <c r="O136" s="233">
        <f>M136-I136</f>
        <v>0.68043300000000784</v>
      </c>
      <c r="P136" s="234">
        <f>IF(OR(I136=0,M136=0),"",(O136/I136))</f>
        <v>9.1393430644885892E-3</v>
      </c>
      <c r="Q136" s="215"/>
    </row>
    <row r="137" spans="1:17" s="235" customFormat="1" ht="15" thickBot="1" x14ac:dyDescent="0.4">
      <c r="A137" s="406"/>
      <c r="B137" s="517" t="s">
        <v>68</v>
      </c>
      <c r="C137" s="517"/>
      <c r="D137" s="517"/>
      <c r="E137" s="365"/>
      <c r="F137" s="409"/>
      <c r="G137" s="409"/>
      <c r="H137" s="409"/>
      <c r="I137" s="410">
        <f>SUM(I134:I136)</f>
        <v>465.03224247200001</v>
      </c>
      <c r="J137" s="411"/>
      <c r="K137" s="409"/>
      <c r="L137" s="409"/>
      <c r="M137" s="410">
        <f>SUM(M134:M136)</f>
        <v>469.282331672</v>
      </c>
      <c r="N137" s="411"/>
      <c r="O137" s="233">
        <f>M137-I137</f>
        <v>4.2500891999999908</v>
      </c>
      <c r="P137" s="234">
        <f>IF(OR(I137=0,M137=0),"",(O137/I137))</f>
        <v>9.1393430644884643E-3</v>
      </c>
      <c r="Q137" s="215"/>
    </row>
    <row r="138" spans="1:17" ht="15" thickBot="1" x14ac:dyDescent="0.4">
      <c r="A138" s="301"/>
      <c r="B138" s="351"/>
      <c r="C138" s="352"/>
      <c r="D138" s="353"/>
      <c r="E138" s="352"/>
      <c r="F138" s="372"/>
      <c r="G138" s="373"/>
      <c r="H138" s="374"/>
      <c r="I138" s="375"/>
      <c r="J138" s="354"/>
      <c r="K138" s="373"/>
      <c r="L138" s="374"/>
      <c r="M138" s="375"/>
      <c r="N138" s="354"/>
      <c r="O138" s="357"/>
      <c r="P138" s="376"/>
      <c r="Q138" s="215"/>
    </row>
    <row r="139" spans="1:17" x14ac:dyDescent="0.35">
      <c r="A139" s="189"/>
      <c r="B139" s="315"/>
      <c r="C139" s="189"/>
      <c r="D139" s="190"/>
      <c r="E139" s="189"/>
      <c r="F139" s="189"/>
      <c r="G139" s="189"/>
      <c r="H139" s="189"/>
      <c r="I139" s="208"/>
      <c r="J139" s="189"/>
      <c r="K139" s="189"/>
      <c r="L139" s="189"/>
      <c r="M139" s="208"/>
      <c r="N139" s="189"/>
      <c r="O139" s="189"/>
      <c r="P139" s="189"/>
      <c r="Q139" s="215"/>
    </row>
    <row r="140" spans="1:17" x14ac:dyDescent="0.35">
      <c r="A140" s="189"/>
      <c r="B140" s="320" t="s">
        <v>61</v>
      </c>
      <c r="C140" s="189"/>
      <c r="D140" s="190"/>
      <c r="E140" s="189"/>
      <c r="F140" s="189"/>
      <c r="G140" s="311">
        <f>+RESIDENTIAL!$K$68</f>
        <v>2.9499999999999998E-2</v>
      </c>
      <c r="H140" s="189"/>
      <c r="I140" s="189"/>
      <c r="J140" s="189"/>
      <c r="K140" s="311">
        <f>+RESIDENTIAL!$K$68</f>
        <v>2.9499999999999998E-2</v>
      </c>
      <c r="L140" s="189"/>
      <c r="M140" s="189"/>
      <c r="N140" s="189"/>
      <c r="O140" s="189"/>
      <c r="P140" s="189"/>
      <c r="Q140" s="215"/>
    </row>
    <row r="144" spans="1:17" x14ac:dyDescent="0.35">
      <c r="G144" s="8"/>
      <c r="H144" s="8"/>
      <c r="I144" s="8"/>
      <c r="J144" s="8"/>
      <c r="K144" s="8"/>
      <c r="L144" s="8"/>
    </row>
    <row r="145" spans="7:13" x14ac:dyDescent="0.35">
      <c r="G145" s="8"/>
      <c r="H145" s="8"/>
      <c r="I145" s="8"/>
      <c r="J145" s="70"/>
      <c r="K145" s="70"/>
      <c r="L145" s="70"/>
      <c r="M145" s="70"/>
    </row>
    <row r="146" spans="7:13" x14ac:dyDescent="0.35">
      <c r="G146" s="8"/>
      <c r="H146" s="8"/>
      <c r="I146" s="8"/>
      <c r="J146" s="70"/>
      <c r="K146" s="70"/>
      <c r="L146" s="70"/>
      <c r="M146" s="70"/>
    </row>
    <row r="147" spans="7:13" x14ac:dyDescent="0.35">
      <c r="G147" s="8"/>
      <c r="H147" s="8"/>
      <c r="I147" s="8"/>
      <c r="J147" s="70"/>
      <c r="K147" s="70"/>
      <c r="L147" s="70"/>
      <c r="M147" s="70"/>
    </row>
    <row r="148" spans="7:13" x14ac:dyDescent="0.35">
      <c r="G148" s="8"/>
      <c r="H148" s="8"/>
      <c r="I148" s="8"/>
      <c r="J148" s="70"/>
      <c r="K148" s="70"/>
      <c r="L148" s="70"/>
      <c r="M148" s="70"/>
    </row>
    <row r="149" spans="7:13" x14ac:dyDescent="0.35">
      <c r="G149" s="8"/>
      <c r="H149" s="8"/>
      <c r="I149" s="8"/>
      <c r="J149" s="70"/>
      <c r="K149" s="70"/>
      <c r="L149" s="70"/>
      <c r="M149" s="70"/>
    </row>
    <row r="150" spans="7:13" x14ac:dyDescent="0.35">
      <c r="G150" s="8"/>
      <c r="H150" s="8"/>
      <c r="I150" s="8"/>
      <c r="J150" s="70"/>
      <c r="K150" s="70"/>
      <c r="L150" s="70"/>
      <c r="M150" s="70"/>
    </row>
    <row r="151" spans="7:13" x14ac:dyDescent="0.35">
      <c r="G151" s="8"/>
      <c r="H151" s="8"/>
      <c r="I151" s="8"/>
      <c r="J151" s="70"/>
      <c r="K151" s="70"/>
      <c r="L151" s="70"/>
      <c r="M151" s="70"/>
    </row>
    <row r="152" spans="7:13" x14ac:dyDescent="0.35">
      <c r="G152" s="8"/>
      <c r="H152" s="8"/>
      <c r="I152" s="8"/>
      <c r="J152" s="70"/>
      <c r="K152" s="70"/>
      <c r="L152" s="70"/>
      <c r="M152" s="70"/>
    </row>
    <row r="153" spans="7:13" x14ac:dyDescent="0.35">
      <c r="G153" s="8"/>
      <c r="H153" s="8"/>
      <c r="I153" s="8"/>
      <c r="J153" s="70"/>
      <c r="K153" s="70"/>
      <c r="L153" s="70"/>
      <c r="M153" s="70"/>
    </row>
    <row r="154" spans="7:13" x14ac:dyDescent="0.35">
      <c r="G154" s="8"/>
      <c r="H154" s="8"/>
      <c r="I154" s="8"/>
      <c r="J154" s="70"/>
      <c r="K154" s="70"/>
      <c r="L154" s="70"/>
      <c r="M154" s="70"/>
    </row>
    <row r="155" spans="7:13" x14ac:dyDescent="0.35">
      <c r="G155" s="8"/>
      <c r="H155" s="8"/>
      <c r="I155" s="8"/>
      <c r="J155" s="70"/>
      <c r="K155" s="70"/>
      <c r="L155" s="70"/>
      <c r="M155" s="70"/>
    </row>
    <row r="156" spans="7:13" x14ac:dyDescent="0.35">
      <c r="G156" s="8"/>
      <c r="H156" s="8"/>
      <c r="I156" s="8"/>
      <c r="J156" s="70"/>
      <c r="K156" s="70"/>
      <c r="L156" s="70"/>
      <c r="M156" s="70"/>
    </row>
    <row r="157" spans="7:13" x14ac:dyDescent="0.35">
      <c r="G157" s="8"/>
      <c r="H157" s="8"/>
      <c r="I157" s="8"/>
      <c r="J157" s="70"/>
      <c r="K157" s="70"/>
      <c r="L157" s="70"/>
      <c r="M157" s="70"/>
    </row>
    <row r="158" spans="7:13" x14ac:dyDescent="0.35">
      <c r="G158" s="8"/>
      <c r="H158" s="8"/>
      <c r="I158" s="8"/>
      <c r="J158" s="70"/>
      <c r="K158" s="70"/>
      <c r="L158" s="70"/>
      <c r="M158" s="70"/>
    </row>
    <row r="159" spans="7:13" x14ac:dyDescent="0.35">
      <c r="G159" s="8"/>
      <c r="H159" s="8"/>
      <c r="I159" s="8"/>
      <c r="J159" s="70"/>
      <c r="K159" s="70"/>
      <c r="L159" s="70"/>
      <c r="M159" s="70"/>
    </row>
    <row r="160" spans="7:13" x14ac:dyDescent="0.35">
      <c r="G160" s="8"/>
      <c r="H160" s="8"/>
      <c r="I160" s="8"/>
      <c r="J160" s="70"/>
      <c r="K160" s="70"/>
      <c r="L160" s="70"/>
      <c r="M160" s="70"/>
    </row>
    <row r="161" spans="7:13" x14ac:dyDescent="0.35">
      <c r="G161" s="8"/>
      <c r="H161" s="8"/>
      <c r="I161" s="8"/>
      <c r="J161" s="70"/>
      <c r="K161" s="70"/>
      <c r="L161" s="70"/>
      <c r="M161" s="70"/>
    </row>
    <row r="162" spans="7:13" x14ac:dyDescent="0.35">
      <c r="G162" s="8"/>
      <c r="H162" s="8"/>
      <c r="I162" s="8"/>
      <c r="J162" s="70"/>
      <c r="K162" s="70"/>
      <c r="L162" s="70"/>
      <c r="M162" s="70"/>
    </row>
    <row r="163" spans="7:13" x14ac:dyDescent="0.35">
      <c r="G163" s="8"/>
      <c r="H163" s="8"/>
      <c r="I163" s="8"/>
      <c r="J163" s="70"/>
      <c r="K163" s="70"/>
      <c r="L163" s="70"/>
      <c r="M163" s="70"/>
    </row>
    <row r="164" spans="7:13" x14ac:dyDescent="0.35">
      <c r="G164" s="8"/>
      <c r="H164" s="8"/>
      <c r="I164" s="8"/>
      <c r="J164" s="70"/>
      <c r="K164" s="70"/>
      <c r="L164" s="70"/>
      <c r="M164" s="70"/>
    </row>
    <row r="165" spans="7:13" x14ac:dyDescent="0.35">
      <c r="G165" s="8"/>
      <c r="H165" s="8"/>
      <c r="I165" s="8"/>
      <c r="J165" s="70"/>
      <c r="K165" s="70"/>
      <c r="L165" s="70"/>
      <c r="M165" s="70"/>
    </row>
    <row r="166" spans="7:13" x14ac:dyDescent="0.35">
      <c r="G166" s="8"/>
      <c r="H166" s="8"/>
      <c r="I166" s="8"/>
      <c r="J166" s="70"/>
      <c r="K166" s="70"/>
      <c r="L166" s="70"/>
      <c r="M166" s="70"/>
    </row>
    <row r="167" spans="7:13" x14ac:dyDescent="0.35">
      <c r="G167" s="8"/>
      <c r="H167" s="8"/>
      <c r="I167" s="8"/>
      <c r="J167" s="70"/>
      <c r="K167" s="70"/>
      <c r="L167" s="70"/>
      <c r="M167" s="70"/>
    </row>
    <row r="168" spans="7:13" x14ac:dyDescent="0.35">
      <c r="G168" s="8"/>
      <c r="H168" s="8"/>
      <c r="I168" s="8"/>
      <c r="J168" s="70"/>
      <c r="K168" s="70"/>
      <c r="L168" s="70"/>
      <c r="M168" s="70"/>
    </row>
    <row r="169" spans="7:13" x14ac:dyDescent="0.35">
      <c r="G169" s="8"/>
      <c r="H169" s="8"/>
      <c r="I169" s="8"/>
      <c r="J169" s="70"/>
      <c r="K169" s="70"/>
      <c r="L169" s="70"/>
      <c r="M169" s="70"/>
    </row>
    <row r="170" spans="7:13" x14ac:dyDescent="0.35">
      <c r="G170" s="8"/>
      <c r="H170" s="8"/>
      <c r="I170" s="8"/>
      <c r="J170" s="70"/>
      <c r="K170" s="70"/>
      <c r="L170" s="70"/>
      <c r="M170" s="70"/>
    </row>
    <row r="171" spans="7:13" x14ac:dyDescent="0.35">
      <c r="G171" s="8"/>
      <c r="H171" s="8"/>
      <c r="I171" s="8"/>
      <c r="J171" s="70"/>
      <c r="K171" s="70"/>
      <c r="L171" s="70"/>
      <c r="M171" s="70"/>
    </row>
    <row r="172" spans="7:13" x14ac:dyDescent="0.35">
      <c r="G172" s="8"/>
      <c r="H172" s="8"/>
      <c r="I172" s="8"/>
      <c r="J172" s="70"/>
      <c r="K172" s="70"/>
      <c r="L172" s="70"/>
      <c r="M172" s="70"/>
    </row>
    <row r="173" spans="7:13" x14ac:dyDescent="0.35">
      <c r="G173" s="8"/>
      <c r="H173" s="8"/>
      <c r="I173" s="8"/>
      <c r="J173" s="70"/>
      <c r="K173" s="70"/>
      <c r="L173" s="70"/>
      <c r="M173" s="70"/>
    </row>
    <row r="174" spans="7:13" x14ac:dyDescent="0.35">
      <c r="G174" s="8"/>
      <c r="H174" s="8"/>
      <c r="I174" s="8"/>
      <c r="J174" s="70"/>
      <c r="K174" s="70"/>
      <c r="L174" s="70"/>
      <c r="M174" s="70"/>
    </row>
    <row r="175" spans="7:13" x14ac:dyDescent="0.35">
      <c r="G175" s="8"/>
      <c r="H175" s="8"/>
      <c r="I175" s="8"/>
      <c r="J175" s="70"/>
      <c r="K175" s="70"/>
      <c r="L175" s="70"/>
      <c r="M175" s="70"/>
    </row>
    <row r="176" spans="7:13" x14ac:dyDescent="0.35">
      <c r="G176" s="8"/>
      <c r="H176" s="8"/>
      <c r="I176" s="8"/>
      <c r="J176" s="70"/>
      <c r="K176" s="70"/>
      <c r="L176" s="70"/>
      <c r="M176" s="70"/>
    </row>
    <row r="177" spans="7:13" x14ac:dyDescent="0.35">
      <c r="G177" s="8"/>
      <c r="H177" s="8"/>
      <c r="I177" s="8"/>
      <c r="J177" s="70"/>
      <c r="K177" s="70"/>
      <c r="L177" s="70"/>
      <c r="M177" s="70"/>
    </row>
    <row r="178" spans="7:13" x14ac:dyDescent="0.35">
      <c r="G178" s="8"/>
      <c r="H178" s="8"/>
      <c r="I178" s="8"/>
      <c r="J178" s="70"/>
      <c r="K178" s="70"/>
      <c r="L178" s="70"/>
      <c r="M178" s="70"/>
    </row>
    <row r="179" spans="7:13" x14ac:dyDescent="0.35">
      <c r="G179" s="8"/>
      <c r="H179" s="8"/>
      <c r="I179" s="8"/>
      <c r="J179" s="70"/>
      <c r="K179" s="70"/>
      <c r="L179" s="70"/>
      <c r="M179" s="70"/>
    </row>
    <row r="180" spans="7:13" x14ac:dyDescent="0.35">
      <c r="G180" s="8"/>
      <c r="H180" s="8"/>
      <c r="I180" s="8"/>
      <c r="J180" s="70"/>
      <c r="K180" s="70"/>
      <c r="L180" s="70"/>
      <c r="M180" s="70"/>
    </row>
    <row r="181" spans="7:13" x14ac:dyDescent="0.35">
      <c r="G181" s="8"/>
      <c r="H181" s="8"/>
      <c r="I181" s="8"/>
      <c r="J181" s="70"/>
      <c r="K181" s="70"/>
      <c r="L181" s="70"/>
      <c r="M181" s="70"/>
    </row>
    <row r="182" spans="7:13" x14ac:dyDescent="0.35">
      <c r="G182" s="8"/>
      <c r="H182" s="8"/>
      <c r="I182" s="8"/>
      <c r="J182" s="70"/>
      <c r="K182" s="70"/>
      <c r="L182" s="70"/>
      <c r="M182" s="70"/>
    </row>
    <row r="183" spans="7:13" x14ac:dyDescent="0.35">
      <c r="G183" s="8"/>
      <c r="H183" s="8"/>
      <c r="I183" s="8"/>
      <c r="J183" s="70"/>
      <c r="K183" s="70"/>
      <c r="L183" s="70"/>
      <c r="M183" s="70"/>
    </row>
    <row r="184" spans="7:13" x14ac:dyDescent="0.35">
      <c r="G184" s="8"/>
      <c r="H184" s="8"/>
      <c r="I184" s="8"/>
      <c r="J184" s="70"/>
      <c r="K184" s="70"/>
      <c r="L184" s="70"/>
      <c r="M184" s="70"/>
    </row>
    <row r="185" spans="7:13" x14ac:dyDescent="0.35">
      <c r="G185" s="8"/>
      <c r="H185" s="8"/>
      <c r="I185" s="8"/>
      <c r="J185" s="70"/>
      <c r="K185" s="70"/>
      <c r="L185" s="70"/>
      <c r="M185" s="70"/>
    </row>
    <row r="186" spans="7:13" x14ac:dyDescent="0.35">
      <c r="G186" s="8"/>
      <c r="H186" s="8"/>
      <c r="I186" s="8"/>
      <c r="J186" s="70"/>
      <c r="K186" s="70"/>
      <c r="L186" s="70"/>
      <c r="M186" s="70"/>
    </row>
    <row r="187" spans="7:13" x14ac:dyDescent="0.35">
      <c r="G187" s="8"/>
      <c r="H187" s="8"/>
      <c r="I187" s="8"/>
      <c r="J187" s="70"/>
      <c r="K187" s="70"/>
      <c r="L187" s="70"/>
      <c r="M187" s="70"/>
    </row>
    <row r="188" spans="7:13" x14ac:dyDescent="0.35">
      <c r="G188" s="8"/>
      <c r="H188" s="8"/>
      <c r="I188" s="8"/>
      <c r="J188" s="70"/>
      <c r="K188" s="70"/>
      <c r="L188" s="70"/>
      <c r="M188" s="70"/>
    </row>
    <row r="189" spans="7:13" x14ac:dyDescent="0.35">
      <c r="G189" s="8"/>
      <c r="H189" s="8"/>
      <c r="I189" s="8"/>
      <c r="J189" s="70"/>
      <c r="K189" s="70"/>
      <c r="L189" s="70"/>
      <c r="M189" s="70"/>
    </row>
    <row r="190" spans="7:13" x14ac:dyDescent="0.35">
      <c r="G190" s="8"/>
      <c r="H190" s="8"/>
      <c r="I190" s="8"/>
      <c r="J190" s="70"/>
      <c r="K190" s="70"/>
      <c r="L190" s="70"/>
      <c r="M190" s="70"/>
    </row>
    <row r="191" spans="7:13" x14ac:dyDescent="0.35">
      <c r="G191" s="8"/>
      <c r="H191" s="8"/>
      <c r="I191" s="8"/>
      <c r="J191" s="70"/>
      <c r="K191" s="70"/>
      <c r="L191" s="70"/>
      <c r="M191" s="70"/>
    </row>
    <row r="192" spans="7:13" x14ac:dyDescent="0.35">
      <c r="G192" s="8"/>
      <c r="H192" s="8"/>
      <c r="I192" s="8"/>
      <c r="J192" s="70"/>
      <c r="K192" s="70"/>
      <c r="L192" s="70"/>
      <c r="M192" s="70"/>
    </row>
    <row r="193" spans="7:13" x14ac:dyDescent="0.35">
      <c r="G193" s="8"/>
      <c r="H193" s="8"/>
      <c r="I193" s="8"/>
      <c r="J193" s="70"/>
      <c r="K193" s="70"/>
      <c r="L193" s="70"/>
      <c r="M193" s="70"/>
    </row>
    <row r="194" spans="7:13" x14ac:dyDescent="0.35">
      <c r="G194" s="8"/>
      <c r="H194" s="8"/>
      <c r="I194" s="8"/>
      <c r="J194" s="70"/>
      <c r="K194" s="70"/>
      <c r="L194" s="70"/>
      <c r="M194" s="70"/>
    </row>
    <row r="195" spans="7:13" x14ac:dyDescent="0.35">
      <c r="G195" s="8"/>
      <c r="H195" s="8"/>
      <c r="I195" s="8"/>
      <c r="J195" s="70"/>
      <c r="K195" s="70"/>
      <c r="L195" s="70"/>
      <c r="M195" s="70"/>
    </row>
    <row r="196" spans="7:13" x14ac:dyDescent="0.35">
      <c r="G196" s="8"/>
      <c r="H196" s="8"/>
      <c r="I196" s="8"/>
      <c r="J196" s="70"/>
      <c r="K196" s="70"/>
      <c r="L196" s="70"/>
      <c r="M196" s="70"/>
    </row>
    <row r="197" spans="7:13" x14ac:dyDescent="0.35">
      <c r="G197" s="8"/>
      <c r="H197" s="8"/>
      <c r="I197" s="8"/>
      <c r="J197" s="70"/>
      <c r="K197" s="70"/>
      <c r="L197" s="70"/>
      <c r="M197" s="70"/>
    </row>
    <row r="198" spans="7:13" x14ac:dyDescent="0.35">
      <c r="G198" s="8"/>
      <c r="H198" s="8"/>
      <c r="I198" s="8"/>
      <c r="J198" s="70"/>
      <c r="K198" s="70"/>
      <c r="L198" s="70"/>
      <c r="M198" s="70"/>
    </row>
    <row r="199" spans="7:13" x14ac:dyDescent="0.35">
      <c r="G199" s="8"/>
      <c r="H199" s="8"/>
      <c r="I199" s="8"/>
      <c r="J199" s="70"/>
      <c r="K199" s="70"/>
      <c r="L199" s="70"/>
      <c r="M199" s="70"/>
    </row>
    <row r="200" spans="7:13" x14ac:dyDescent="0.35">
      <c r="G200" s="8"/>
      <c r="H200" s="8"/>
      <c r="I200" s="8"/>
      <c r="J200" s="70"/>
      <c r="K200" s="70"/>
      <c r="L200" s="70"/>
      <c r="M200" s="70"/>
    </row>
    <row r="201" spans="7:13" x14ac:dyDescent="0.35">
      <c r="G201" s="8"/>
      <c r="H201" s="8"/>
      <c r="I201" s="8"/>
      <c r="J201" s="70"/>
      <c r="K201" s="70"/>
      <c r="L201" s="70"/>
      <c r="M201" s="70"/>
    </row>
    <row r="202" spans="7:13" x14ac:dyDescent="0.35">
      <c r="G202" s="8"/>
      <c r="H202" s="8"/>
      <c r="I202" s="8"/>
      <c r="J202" s="70"/>
      <c r="K202" s="70"/>
      <c r="L202" s="70"/>
      <c r="M202" s="70"/>
    </row>
    <row r="203" spans="7:13" x14ac:dyDescent="0.35">
      <c r="G203" s="8"/>
      <c r="H203" s="8"/>
      <c r="I203" s="8"/>
      <c r="J203" s="70"/>
      <c r="K203" s="70"/>
      <c r="L203" s="70"/>
      <c r="M203" s="70"/>
    </row>
    <row r="204" spans="7:13" x14ac:dyDescent="0.35">
      <c r="G204" s="8"/>
      <c r="H204" s="8"/>
      <c r="I204" s="8"/>
      <c r="J204" s="70"/>
      <c r="K204" s="70"/>
      <c r="L204" s="70"/>
      <c r="M204" s="70"/>
    </row>
    <row r="205" spans="7:13" x14ac:dyDescent="0.35">
      <c r="G205" s="8"/>
      <c r="H205" s="8"/>
      <c r="I205" s="8"/>
      <c r="J205" s="70"/>
      <c r="K205" s="70"/>
      <c r="L205" s="70"/>
      <c r="M205" s="70"/>
    </row>
    <row r="206" spans="7:13" x14ac:dyDescent="0.35">
      <c r="G206" s="8"/>
      <c r="H206" s="8"/>
      <c r="I206" s="8"/>
      <c r="J206" s="70"/>
      <c r="K206" s="70"/>
      <c r="L206" s="70"/>
      <c r="M206" s="70"/>
    </row>
    <row r="207" spans="7:13" x14ac:dyDescent="0.35">
      <c r="G207" s="8"/>
      <c r="H207" s="8"/>
      <c r="I207" s="8"/>
      <c r="J207" s="70"/>
      <c r="K207" s="70"/>
      <c r="L207" s="70"/>
      <c r="M207" s="70"/>
    </row>
    <row r="208" spans="7:13" x14ac:dyDescent="0.35">
      <c r="G208" s="8"/>
      <c r="H208" s="8"/>
      <c r="I208" s="8"/>
      <c r="J208" s="70"/>
      <c r="K208" s="70"/>
      <c r="L208" s="70"/>
      <c r="M208" s="70"/>
    </row>
    <row r="209" spans="7:13" x14ac:dyDescent="0.35">
      <c r="G209" s="8"/>
      <c r="H209" s="8"/>
      <c r="I209" s="8"/>
      <c r="J209" s="70"/>
      <c r="K209" s="70"/>
      <c r="L209" s="70"/>
      <c r="M209" s="70"/>
    </row>
    <row r="210" spans="7:13" x14ac:dyDescent="0.35">
      <c r="G210" s="8"/>
      <c r="H210" s="8"/>
      <c r="I210" s="8"/>
      <c r="J210" s="70"/>
      <c r="K210" s="70"/>
      <c r="L210" s="70"/>
      <c r="M210" s="70"/>
    </row>
    <row r="211" spans="7:13" x14ac:dyDescent="0.35">
      <c r="G211" s="8"/>
      <c r="H211" s="8"/>
      <c r="I211" s="8"/>
      <c r="J211" s="70"/>
      <c r="K211" s="70"/>
      <c r="L211" s="70"/>
      <c r="M211" s="70"/>
    </row>
    <row r="212" spans="7:13" x14ac:dyDescent="0.35">
      <c r="G212" s="8"/>
      <c r="H212" s="8"/>
      <c r="I212" s="8"/>
      <c r="J212" s="70"/>
      <c r="K212" s="70"/>
      <c r="L212" s="70"/>
      <c r="M212" s="70"/>
    </row>
    <row r="213" spans="7:13" x14ac:dyDescent="0.35">
      <c r="G213" s="8"/>
      <c r="H213" s="8"/>
      <c r="I213" s="8"/>
      <c r="J213" s="70"/>
      <c r="K213" s="70"/>
      <c r="L213" s="70"/>
      <c r="M213" s="70"/>
    </row>
    <row r="214" spans="7:13" x14ac:dyDescent="0.35">
      <c r="G214" s="8"/>
      <c r="H214" s="8"/>
      <c r="I214" s="8"/>
      <c r="J214" s="70"/>
      <c r="K214" s="70"/>
      <c r="L214" s="70"/>
      <c r="M214" s="70"/>
    </row>
    <row r="215" spans="7:13" x14ac:dyDescent="0.35">
      <c r="G215" s="8"/>
      <c r="H215" s="8"/>
      <c r="I215" s="8"/>
      <c r="J215" s="70"/>
      <c r="K215" s="70"/>
      <c r="L215" s="70"/>
      <c r="M215" s="70"/>
    </row>
    <row r="216" spans="7:13" x14ac:dyDescent="0.35">
      <c r="G216" s="8"/>
      <c r="H216" s="8"/>
      <c r="I216" s="8"/>
      <c r="J216" s="70"/>
      <c r="K216" s="70"/>
      <c r="L216" s="70"/>
      <c r="M216" s="70"/>
    </row>
    <row r="217" spans="7:13" x14ac:dyDescent="0.35">
      <c r="G217" s="8"/>
      <c r="H217" s="8"/>
      <c r="I217" s="8"/>
      <c r="J217" s="70"/>
      <c r="K217" s="70"/>
      <c r="L217" s="70"/>
      <c r="M217" s="70"/>
    </row>
    <row r="218" spans="7:13" x14ac:dyDescent="0.35">
      <c r="G218" s="8"/>
      <c r="H218" s="8"/>
      <c r="I218" s="8"/>
      <c r="J218" s="70"/>
      <c r="K218" s="70"/>
      <c r="L218" s="70"/>
      <c r="M218" s="70"/>
    </row>
    <row r="219" spans="7:13" x14ac:dyDescent="0.35">
      <c r="G219" s="8"/>
      <c r="H219" s="8"/>
      <c r="I219" s="8"/>
      <c r="J219" s="70"/>
      <c r="K219" s="70"/>
      <c r="L219" s="70"/>
      <c r="M219" s="70"/>
    </row>
    <row r="220" spans="7:13" x14ac:dyDescent="0.35">
      <c r="G220" s="8"/>
      <c r="H220" s="8"/>
      <c r="I220" s="8"/>
      <c r="J220" s="70"/>
      <c r="K220" s="70"/>
      <c r="L220" s="70"/>
      <c r="M220" s="70"/>
    </row>
    <row r="221" spans="7:13" x14ac:dyDescent="0.35">
      <c r="G221" s="8"/>
      <c r="H221" s="8"/>
      <c r="I221" s="8"/>
      <c r="J221" s="70"/>
      <c r="K221" s="70"/>
      <c r="L221" s="70"/>
      <c r="M221" s="70"/>
    </row>
    <row r="222" spans="7:13" x14ac:dyDescent="0.35">
      <c r="G222" s="8"/>
      <c r="H222" s="8"/>
      <c r="I222" s="8"/>
      <c r="J222" s="70"/>
      <c r="K222" s="70"/>
      <c r="L222" s="70"/>
      <c r="M222" s="70"/>
    </row>
    <row r="223" spans="7:13" x14ac:dyDescent="0.35">
      <c r="G223" s="8"/>
      <c r="H223" s="8"/>
      <c r="I223" s="8"/>
      <c r="J223" s="70"/>
      <c r="K223" s="70"/>
      <c r="L223" s="70"/>
      <c r="M223" s="70"/>
    </row>
    <row r="224" spans="7:13" x14ac:dyDescent="0.35">
      <c r="G224" s="8"/>
      <c r="H224" s="8"/>
      <c r="I224" s="8"/>
      <c r="J224" s="70"/>
      <c r="K224" s="70"/>
      <c r="L224" s="70"/>
      <c r="M224" s="70"/>
    </row>
    <row r="225" spans="7:13" x14ac:dyDescent="0.35">
      <c r="G225" s="8"/>
      <c r="H225" s="8"/>
      <c r="I225" s="8"/>
      <c r="J225" s="70"/>
      <c r="K225" s="70"/>
      <c r="L225" s="70"/>
      <c r="M225" s="70"/>
    </row>
    <row r="226" spans="7:13" x14ac:dyDescent="0.35">
      <c r="G226" s="8"/>
      <c r="H226" s="8"/>
      <c r="I226" s="8"/>
      <c r="J226" s="70"/>
      <c r="K226" s="70"/>
      <c r="L226" s="70"/>
      <c r="M226" s="70"/>
    </row>
    <row r="227" spans="7:13" x14ac:dyDescent="0.35">
      <c r="G227" s="8"/>
      <c r="H227" s="8"/>
      <c r="I227" s="8"/>
      <c r="J227" s="70"/>
      <c r="K227" s="70"/>
      <c r="L227" s="70"/>
      <c r="M227" s="70"/>
    </row>
    <row r="228" spans="7:13" x14ac:dyDescent="0.35">
      <c r="G228" s="8"/>
      <c r="H228" s="8"/>
      <c r="I228" s="8"/>
      <c r="J228" s="70"/>
      <c r="K228" s="70"/>
      <c r="L228" s="70"/>
      <c r="M228" s="70"/>
    </row>
    <row r="229" spans="7:13" x14ac:dyDescent="0.35">
      <c r="G229" s="8"/>
      <c r="H229" s="8"/>
      <c r="I229" s="8"/>
      <c r="J229" s="70"/>
      <c r="K229" s="70"/>
      <c r="L229" s="70"/>
      <c r="M229" s="70"/>
    </row>
    <row r="230" spans="7:13" x14ac:dyDescent="0.35">
      <c r="G230" s="8"/>
      <c r="H230" s="8"/>
      <c r="I230" s="8"/>
      <c r="J230" s="70"/>
      <c r="K230" s="70"/>
      <c r="L230" s="70"/>
      <c r="M230" s="70"/>
    </row>
    <row r="231" spans="7:13" x14ac:dyDescent="0.35">
      <c r="G231" s="8"/>
      <c r="H231" s="8"/>
      <c r="I231" s="8"/>
      <c r="J231" s="70"/>
      <c r="K231" s="70"/>
      <c r="L231" s="70"/>
      <c r="M231" s="70"/>
    </row>
    <row r="232" spans="7:13" x14ac:dyDescent="0.35">
      <c r="G232" s="8"/>
      <c r="H232" s="8"/>
      <c r="I232" s="8"/>
      <c r="J232" s="70"/>
      <c r="K232" s="70"/>
      <c r="L232" s="70"/>
      <c r="M232" s="70"/>
    </row>
    <row r="233" spans="7:13" x14ac:dyDescent="0.35">
      <c r="G233" s="8"/>
      <c r="H233" s="8"/>
      <c r="I233" s="8"/>
      <c r="J233" s="70"/>
      <c r="K233" s="70"/>
      <c r="L233" s="70"/>
      <c r="M233" s="70"/>
    </row>
    <row r="234" spans="7:13" x14ac:dyDescent="0.35">
      <c r="G234" s="8"/>
      <c r="H234" s="8"/>
      <c r="I234" s="8"/>
      <c r="J234" s="70"/>
      <c r="K234" s="70"/>
      <c r="L234" s="70"/>
      <c r="M234" s="70"/>
    </row>
    <row r="235" spans="7:13" x14ac:dyDescent="0.35">
      <c r="G235" s="8"/>
      <c r="H235" s="8"/>
      <c r="I235" s="8"/>
      <c r="J235" s="70"/>
      <c r="K235" s="70"/>
      <c r="L235" s="70"/>
      <c r="M235" s="70"/>
    </row>
    <row r="236" spans="7:13" x14ac:dyDescent="0.35">
      <c r="G236" s="8"/>
      <c r="H236" s="8"/>
      <c r="I236" s="8"/>
      <c r="J236" s="70"/>
      <c r="K236" s="70"/>
      <c r="L236" s="70"/>
      <c r="M236" s="70"/>
    </row>
    <row r="237" spans="7:13" x14ac:dyDescent="0.35">
      <c r="G237" s="8"/>
      <c r="H237" s="8"/>
      <c r="I237" s="8"/>
      <c r="J237" s="70"/>
      <c r="K237" s="70"/>
      <c r="L237" s="70"/>
      <c r="M237" s="70"/>
    </row>
    <row r="238" spans="7:13" x14ac:dyDescent="0.35">
      <c r="G238" s="8"/>
      <c r="H238" s="8"/>
      <c r="I238" s="8"/>
      <c r="J238" s="70"/>
      <c r="K238" s="70"/>
      <c r="L238" s="70"/>
      <c r="M238" s="70"/>
    </row>
    <row r="239" spans="7:13" x14ac:dyDescent="0.35">
      <c r="G239" s="8"/>
      <c r="H239" s="8"/>
      <c r="I239" s="8"/>
      <c r="J239" s="70"/>
      <c r="K239" s="70"/>
      <c r="L239" s="70"/>
      <c r="M239" s="70"/>
    </row>
    <row r="240" spans="7:13" x14ac:dyDescent="0.35">
      <c r="G240" s="8"/>
      <c r="H240" s="8"/>
      <c r="I240" s="8"/>
      <c r="J240" s="70"/>
      <c r="K240" s="70"/>
      <c r="L240" s="70"/>
      <c r="M240" s="70"/>
    </row>
    <row r="241" spans="7:13" x14ac:dyDescent="0.35">
      <c r="G241" s="8"/>
      <c r="H241" s="8"/>
      <c r="I241" s="8"/>
      <c r="J241" s="70"/>
      <c r="K241" s="70"/>
      <c r="L241" s="70"/>
      <c r="M241" s="70"/>
    </row>
    <row r="242" spans="7:13" x14ac:dyDescent="0.35">
      <c r="G242" s="8"/>
      <c r="H242" s="8"/>
      <c r="I242" s="8"/>
      <c r="J242" s="70"/>
      <c r="K242" s="70"/>
      <c r="L242" s="70"/>
      <c r="M242" s="70"/>
    </row>
    <row r="243" spans="7:13" x14ac:dyDescent="0.35">
      <c r="G243" s="8"/>
      <c r="H243" s="8"/>
      <c r="I243" s="8"/>
      <c r="J243" s="70"/>
      <c r="K243" s="70"/>
      <c r="L243" s="70"/>
      <c r="M243" s="70"/>
    </row>
    <row r="244" spans="7:13" x14ac:dyDescent="0.35">
      <c r="G244" s="8"/>
      <c r="H244" s="8"/>
      <c r="I244" s="8"/>
      <c r="J244" s="70"/>
      <c r="K244" s="70"/>
      <c r="L244" s="70"/>
      <c r="M244" s="70"/>
    </row>
    <row r="245" spans="7:13" x14ac:dyDescent="0.35">
      <c r="G245" s="8"/>
      <c r="H245" s="8"/>
      <c r="I245" s="8"/>
      <c r="J245" s="70"/>
      <c r="K245" s="70"/>
      <c r="L245" s="70"/>
      <c r="M245" s="70"/>
    </row>
    <row r="246" spans="7:13" x14ac:dyDescent="0.35">
      <c r="G246" s="8"/>
      <c r="H246" s="8"/>
      <c r="I246" s="8"/>
      <c r="J246" s="70"/>
      <c r="K246" s="70"/>
      <c r="L246" s="70"/>
      <c r="M246" s="70"/>
    </row>
    <row r="247" spans="7:13" x14ac:dyDescent="0.35">
      <c r="G247" s="8"/>
      <c r="H247" s="8"/>
      <c r="I247" s="8"/>
      <c r="J247" s="70"/>
      <c r="K247" s="70"/>
      <c r="L247" s="70"/>
      <c r="M247" s="70"/>
    </row>
    <row r="248" spans="7:13" x14ac:dyDescent="0.35">
      <c r="G248" s="8"/>
      <c r="H248" s="8"/>
      <c r="I248" s="8"/>
      <c r="J248" s="70"/>
      <c r="K248" s="70"/>
      <c r="L248" s="70"/>
      <c r="M248" s="70"/>
    </row>
    <row r="249" spans="7:13" x14ac:dyDescent="0.35">
      <c r="G249" s="8"/>
      <c r="H249" s="8"/>
      <c r="I249" s="8"/>
      <c r="J249" s="70"/>
      <c r="K249" s="70"/>
      <c r="L249" s="70"/>
      <c r="M249" s="70"/>
    </row>
    <row r="250" spans="7:13" x14ac:dyDescent="0.35">
      <c r="G250" s="8"/>
      <c r="H250" s="8"/>
      <c r="I250" s="8"/>
      <c r="J250" s="70"/>
      <c r="K250" s="70"/>
      <c r="L250" s="70"/>
      <c r="M250" s="70"/>
    </row>
    <row r="251" spans="7:13" x14ac:dyDescent="0.35">
      <c r="G251" s="8"/>
      <c r="H251" s="8"/>
      <c r="I251" s="8"/>
      <c r="J251" s="70"/>
      <c r="K251" s="70"/>
      <c r="L251" s="70"/>
      <c r="M251" s="70"/>
    </row>
    <row r="252" spans="7:13" x14ac:dyDescent="0.35">
      <c r="G252" s="8"/>
      <c r="H252" s="8"/>
      <c r="I252" s="8"/>
      <c r="J252" s="70"/>
      <c r="K252" s="70"/>
      <c r="L252" s="70"/>
      <c r="M252" s="70"/>
    </row>
    <row r="253" spans="7:13" x14ac:dyDescent="0.35">
      <c r="G253" s="8"/>
      <c r="H253" s="8"/>
      <c r="I253" s="8"/>
      <c r="J253" s="70"/>
      <c r="K253" s="70"/>
      <c r="L253" s="70"/>
      <c r="M253" s="70"/>
    </row>
    <row r="254" spans="7:13" x14ac:dyDescent="0.35">
      <c r="G254" s="8"/>
      <c r="H254" s="8"/>
      <c r="I254" s="8"/>
      <c r="J254" s="70"/>
      <c r="K254" s="70"/>
      <c r="L254" s="70"/>
      <c r="M254" s="70"/>
    </row>
    <row r="255" spans="7:13" x14ac:dyDescent="0.35">
      <c r="G255" s="8"/>
      <c r="H255" s="8"/>
      <c r="I255" s="8"/>
      <c r="J255" s="70"/>
      <c r="K255" s="70"/>
      <c r="L255" s="70"/>
      <c r="M255" s="70"/>
    </row>
    <row r="256" spans="7:13" x14ac:dyDescent="0.35">
      <c r="G256" s="8"/>
      <c r="H256" s="8"/>
      <c r="I256" s="8"/>
      <c r="J256" s="70"/>
      <c r="K256" s="70"/>
      <c r="L256" s="70"/>
      <c r="M256" s="70"/>
    </row>
    <row r="257" spans="7:13" x14ac:dyDescent="0.35">
      <c r="G257" s="8"/>
      <c r="H257" s="8"/>
      <c r="I257" s="8"/>
      <c r="J257" s="70"/>
      <c r="K257" s="70"/>
      <c r="L257" s="70"/>
      <c r="M257" s="70"/>
    </row>
    <row r="258" spans="7:13" x14ac:dyDescent="0.35">
      <c r="G258" s="8"/>
      <c r="H258" s="8"/>
      <c r="I258" s="8"/>
      <c r="J258" s="70"/>
      <c r="K258" s="70"/>
      <c r="L258" s="70"/>
      <c r="M258" s="70"/>
    </row>
    <row r="259" spans="7:13" x14ac:dyDescent="0.35">
      <c r="G259" s="8"/>
      <c r="H259" s="8"/>
      <c r="I259" s="8"/>
      <c r="J259" s="70"/>
      <c r="K259" s="70"/>
      <c r="L259" s="70"/>
      <c r="M259" s="70"/>
    </row>
    <row r="260" spans="7:13" x14ac:dyDescent="0.35">
      <c r="G260" s="8"/>
      <c r="H260" s="8"/>
      <c r="I260" s="8"/>
      <c r="J260" s="70"/>
      <c r="K260" s="70"/>
      <c r="L260" s="70"/>
      <c r="M260" s="70"/>
    </row>
    <row r="261" spans="7:13" x14ac:dyDescent="0.35">
      <c r="G261" s="8"/>
      <c r="H261" s="8"/>
      <c r="I261" s="8"/>
      <c r="J261" s="70"/>
      <c r="K261" s="70"/>
      <c r="L261" s="70"/>
      <c r="M261" s="70"/>
    </row>
    <row r="262" spans="7:13" x14ac:dyDescent="0.35">
      <c r="G262" s="8"/>
      <c r="H262" s="8"/>
      <c r="I262" s="8"/>
      <c r="J262" s="70"/>
      <c r="K262" s="70"/>
      <c r="L262" s="70"/>
      <c r="M262" s="70"/>
    </row>
    <row r="263" spans="7:13" x14ac:dyDescent="0.35">
      <c r="G263" s="8"/>
      <c r="H263" s="8"/>
      <c r="I263" s="8"/>
      <c r="J263" s="70"/>
      <c r="K263" s="70"/>
      <c r="L263" s="70"/>
      <c r="M263" s="70"/>
    </row>
    <row r="264" spans="7:13" x14ac:dyDescent="0.35">
      <c r="G264" s="8"/>
      <c r="H264" s="8"/>
      <c r="I264" s="8"/>
      <c r="J264" s="70"/>
      <c r="K264" s="70"/>
      <c r="L264" s="70"/>
      <c r="M264" s="70"/>
    </row>
    <row r="265" spans="7:13" x14ac:dyDescent="0.35">
      <c r="G265" s="8"/>
      <c r="H265" s="8"/>
      <c r="I265" s="8"/>
      <c r="J265" s="70"/>
      <c r="K265" s="70"/>
      <c r="L265" s="70"/>
      <c r="M265" s="70"/>
    </row>
    <row r="266" spans="7:13" x14ac:dyDescent="0.35">
      <c r="G266" s="8"/>
      <c r="H266" s="8"/>
      <c r="I266" s="8"/>
      <c r="J266" s="70"/>
      <c r="K266" s="70"/>
      <c r="L266" s="70"/>
      <c r="M266" s="70"/>
    </row>
    <row r="267" spans="7:13" x14ac:dyDescent="0.35">
      <c r="G267" s="8"/>
      <c r="H267" s="8"/>
      <c r="I267" s="8"/>
      <c r="J267" s="70"/>
      <c r="K267" s="70"/>
      <c r="L267" s="70"/>
      <c r="M267" s="70"/>
    </row>
    <row r="268" spans="7:13" x14ac:dyDescent="0.35">
      <c r="G268" s="8"/>
      <c r="H268" s="8"/>
      <c r="I268" s="8"/>
      <c r="J268" s="70"/>
      <c r="K268" s="70"/>
      <c r="L268" s="70"/>
      <c r="M268" s="70"/>
    </row>
    <row r="269" spans="7:13" x14ac:dyDescent="0.35">
      <c r="G269" s="8"/>
      <c r="H269" s="8"/>
      <c r="I269" s="8"/>
      <c r="J269" s="70"/>
      <c r="K269" s="70"/>
      <c r="L269" s="70"/>
      <c r="M269" s="70"/>
    </row>
    <row r="270" spans="7:13" x14ac:dyDescent="0.35">
      <c r="G270" s="8"/>
      <c r="H270" s="8"/>
      <c r="I270" s="8"/>
      <c r="J270" s="70"/>
      <c r="K270" s="70"/>
      <c r="L270" s="70"/>
      <c r="M270" s="70"/>
    </row>
    <row r="271" spans="7:13" x14ac:dyDescent="0.35">
      <c r="G271" s="8"/>
      <c r="H271" s="8"/>
      <c r="I271" s="8"/>
      <c r="J271" s="70"/>
      <c r="K271" s="70"/>
      <c r="L271" s="70"/>
      <c r="M271" s="70"/>
    </row>
    <row r="272" spans="7:13" x14ac:dyDescent="0.35">
      <c r="G272" s="8"/>
      <c r="H272" s="8"/>
      <c r="I272" s="8"/>
      <c r="J272" s="70"/>
      <c r="K272" s="70"/>
      <c r="L272" s="70"/>
      <c r="M272" s="70"/>
    </row>
    <row r="273" spans="7:13" x14ac:dyDescent="0.35">
      <c r="G273" s="8"/>
      <c r="H273" s="8"/>
      <c r="I273" s="8"/>
      <c r="J273" s="70"/>
      <c r="K273" s="70"/>
      <c r="L273" s="70"/>
      <c r="M273" s="70"/>
    </row>
    <row r="274" spans="7:13" x14ac:dyDescent="0.35">
      <c r="G274" s="8"/>
      <c r="H274" s="8"/>
      <c r="I274" s="8"/>
      <c r="J274" s="70"/>
      <c r="K274" s="70"/>
      <c r="L274" s="70"/>
      <c r="M274" s="70"/>
    </row>
    <row r="275" spans="7:13" x14ac:dyDescent="0.35">
      <c r="G275" s="8"/>
      <c r="H275" s="8"/>
      <c r="I275" s="8"/>
      <c r="J275" s="70"/>
      <c r="K275" s="70"/>
      <c r="L275" s="70"/>
      <c r="M275" s="70"/>
    </row>
    <row r="276" spans="7:13" x14ac:dyDescent="0.35">
      <c r="G276" s="8"/>
      <c r="H276" s="8"/>
      <c r="I276" s="8"/>
      <c r="J276" s="70"/>
      <c r="K276" s="70"/>
      <c r="L276" s="70"/>
      <c r="M276" s="70"/>
    </row>
  </sheetData>
  <mergeCells count="22">
    <mergeCell ref="B132:D132"/>
    <mergeCell ref="B137:D137"/>
    <mergeCell ref="B76:J76"/>
    <mergeCell ref="B77:J77"/>
    <mergeCell ref="G86:I86"/>
    <mergeCell ref="K86:M86"/>
    <mergeCell ref="O86:P86"/>
    <mergeCell ref="D87:D88"/>
    <mergeCell ref="O87:O88"/>
    <mergeCell ref="P87:P88"/>
    <mergeCell ref="O20:P20"/>
    <mergeCell ref="D21:D22"/>
    <mergeCell ref="O21:O22"/>
    <mergeCell ref="P21:P22"/>
    <mergeCell ref="B66:D66"/>
    <mergeCell ref="B71:D71"/>
    <mergeCell ref="A3:H3"/>
    <mergeCell ref="B10:J10"/>
    <mergeCell ref="B11:J11"/>
    <mergeCell ref="D14:L14"/>
    <mergeCell ref="G20:I20"/>
    <mergeCell ref="K20:M20"/>
  </mergeCells>
  <conditionalFormatting sqref="K219:M275">
    <cfRule type="cellIs" dxfId="6" priority="2" operator="lessThan">
      <formula>0</formula>
    </cfRule>
    <cfRule type="cellIs" dxfId="5" priority="3" operator="greaterThan">
      <formula>0</formula>
    </cfRule>
  </conditionalFormatting>
  <conditionalFormatting sqref="J146:J276 J145:M145 K146:M214">
    <cfRule type="cellIs" dxfId="4" priority="6" operator="lessThan">
      <formula>0</formula>
    </cfRule>
    <cfRule type="cellIs" dxfId="3" priority="7" operator="greaterThan">
      <formula>0</formula>
    </cfRule>
  </conditionalFormatting>
  <conditionalFormatting sqref="K215:M218 K276:M276"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A1:XFD1048576">
    <cfRule type="containsText" dxfId="0" priority="1" operator="containsText" text="Derecognition">
      <formula>NOT(ISERROR(SEARCH("Derecognition",A1)))</formula>
    </cfRule>
  </conditionalFormatting>
  <dataValidations count="5">
    <dataValidation type="list" allowBlank="1" showInputMessage="1" showErrorMessage="1" sqref="D23 D89" xr:uid="{D3A1B9A1-5359-4615-9EF6-3A16B80483F2}">
      <formula1>"per 30 days, per kWh, per kW, per kVA"</formula1>
    </dataValidation>
    <dataValidation type="list" allowBlank="1" showInputMessage="1" showErrorMessage="1" sqref="D16 D82" xr:uid="{0C334E7A-6CAE-4582-93C8-012EE4AC76D5}">
      <formula1>"TOU, non-TOU"</formula1>
    </dataValidation>
    <dataValidation type="list" allowBlank="1" showInputMessage="1" showErrorMessage="1" prompt="Select Charge Unit - per 30 days, per kWh, per kW, per kVA." sqref="D48:D49 D51:D61 D114:D115 D117:D127 D39:D46 D105:D112 D24:D37 D90:D103" xr:uid="{B4DAA1FF-3906-4049-9D8C-5A915148B432}">
      <formula1>"per 30 days, per kWh, per kW, per kVA"</formula1>
    </dataValidation>
    <dataValidation type="list" allowBlank="1" showInputMessage="1" showErrorMessage="1" sqref="E48:E49 E114:E115 E39:E46 E105:E112 E67 E72 E51:E62 E133 E138 E117:E128 E23:E37 E89:E103" xr:uid="{E1E05E48-98EB-430C-8F13-8A71FD333CA8}">
      <formula1>#REF!</formula1>
    </dataValidation>
    <dataValidation type="list" allowBlank="1" showInputMessage="1" showErrorMessage="1" prompt="Select Charge Unit - monthly, per kWh, per kW" sqref="D67 D62 D72 D133 D128 D138" xr:uid="{5E942853-D09C-4368-8F7D-6FEDF67FDE5F}">
      <formula1>"Monthly, per kWh, per kW"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7" fitToHeight="0" orientation="landscape" r:id="rId1"/>
  <headerFooter scaleWithDoc="0">
    <oddHeader xml:space="preserve">&amp;R&amp;7Toronto Hydro-Electric System Limited 
EB-2020-0057
Tab 5
Schedule 1
ORIGINAL
Page &amp;P of &amp;N
</oddHeader>
    <oddFooter>&amp;C&amp;7&amp;A</oddFooter>
  </headerFooter>
  <rowBreaks count="1" manualBreakCount="1">
    <brk id="76" min="1" max="15" man="1"/>
  </rowBreaks>
  <colBreaks count="1" manualBreakCount="1">
    <brk id="1" min="9" max="13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88900</xdr:rowOff>
                  </from>
                  <to>
                    <xdr:col>17</xdr:col>
                    <xdr:colOff>120650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165100</xdr:rowOff>
                  </from>
                  <to>
                    <xdr:col>10</xdr:col>
                    <xdr:colOff>425450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361950</xdr:colOff>
                    <xdr:row>82</xdr:row>
                    <xdr:rowOff>114300</xdr:rowOff>
                  </from>
                  <to>
                    <xdr:col>16</xdr:col>
                    <xdr:colOff>50800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393700</xdr:colOff>
                    <xdr:row>82</xdr:row>
                    <xdr:rowOff>165100</xdr:rowOff>
                  </from>
                  <to>
                    <xdr:col>10</xdr:col>
                    <xdr:colOff>374650</xdr:colOff>
                    <xdr:row>84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D6DF-B41B-49A6-80E9-2D123177252D}">
  <sheetPr>
    <tabColor theme="0"/>
    <pageSetUpPr fitToPage="1"/>
  </sheetPr>
  <dimension ref="A1:Q269"/>
  <sheetViews>
    <sheetView showGridLines="0" zoomScale="80" zoomScaleNormal="80" zoomScaleSheetLayoutView="75" workbookViewId="0">
      <selection activeCell="B29" sqref="B29"/>
    </sheetView>
  </sheetViews>
  <sheetFormatPr defaultColWidth="9.1796875" defaultRowHeight="14.5" x14ac:dyDescent="0.35"/>
  <cols>
    <col min="1" max="1" width="1.81640625" style="180" customWidth="1"/>
    <col min="2" max="2" width="137.81640625" style="180" customWidth="1"/>
    <col min="3" max="3" width="1.08984375" style="180" customWidth="1"/>
    <col min="4" max="4" width="13.453125" style="312" bestFit="1" customWidth="1"/>
    <col min="5" max="6" width="1.08984375" style="180" customWidth="1"/>
    <col min="7" max="9" width="12.26953125" style="180" customWidth="1"/>
    <col min="10" max="10" width="1.08984375" style="180" customWidth="1"/>
    <col min="11" max="13" width="12.26953125" style="180" customWidth="1"/>
    <col min="14" max="14" width="1.08984375" style="180" customWidth="1"/>
    <col min="15" max="16" width="12.26953125" style="180" customWidth="1"/>
    <col min="17" max="17" width="1.26953125" style="180" customWidth="1"/>
    <col min="18" max="16384" width="9.1796875" style="180"/>
  </cols>
  <sheetData>
    <row r="1" spans="1:17" ht="20" x14ac:dyDescent="0.35">
      <c r="A1" s="177"/>
      <c r="B1" s="178"/>
      <c r="C1" s="178"/>
      <c r="D1" s="179"/>
      <c r="E1" s="178"/>
      <c r="F1" s="178"/>
      <c r="G1" s="178"/>
      <c r="H1" s="178"/>
      <c r="I1" s="413"/>
      <c r="J1" s="413"/>
      <c r="K1" s="181"/>
      <c r="L1" s="181"/>
      <c r="M1" s="181"/>
      <c r="N1" s="181">
        <v>1</v>
      </c>
      <c r="O1" s="313">
        <v>1</v>
      </c>
      <c r="P1" s="313"/>
      <c r="Q1" s="235"/>
    </row>
    <row r="2" spans="1:17" ht="17.5" x14ac:dyDescent="0.35">
      <c r="A2" s="182"/>
      <c r="B2" s="182"/>
      <c r="C2" s="182"/>
      <c r="D2" s="183"/>
      <c r="E2" s="182"/>
      <c r="F2" s="182"/>
      <c r="G2" s="182"/>
      <c r="H2" s="182"/>
      <c r="I2" s="177"/>
      <c r="J2" s="177"/>
      <c r="O2" s="235"/>
      <c r="P2" s="235"/>
      <c r="Q2" s="235"/>
    </row>
    <row r="3" spans="1:17" ht="17.5" x14ac:dyDescent="0.35">
      <c r="A3" s="500"/>
      <c r="B3" s="500"/>
      <c r="C3" s="500"/>
      <c r="D3" s="500"/>
      <c r="E3" s="500"/>
      <c r="F3" s="500"/>
      <c r="G3" s="500"/>
      <c r="H3" s="500"/>
      <c r="I3" s="177"/>
      <c r="J3" s="177"/>
    </row>
    <row r="4" spans="1:17" ht="17.5" x14ac:dyDescent="0.35">
      <c r="A4" s="182"/>
      <c r="B4" s="182"/>
      <c r="C4" s="182"/>
      <c r="D4" s="183"/>
      <c r="E4" s="182"/>
      <c r="F4" s="184"/>
      <c r="G4" s="184"/>
      <c r="H4" s="184"/>
      <c r="I4" s="177"/>
      <c r="J4" s="177"/>
    </row>
    <row r="5" spans="1:17" ht="15.5" x14ac:dyDescent="0.35">
      <c r="A5" s="177"/>
      <c r="B5" s="177"/>
      <c r="C5" s="185"/>
      <c r="D5" s="186"/>
      <c r="E5" s="185"/>
      <c r="F5" s="177"/>
      <c r="G5" s="177"/>
      <c r="H5" s="177"/>
      <c r="I5" s="177"/>
      <c r="J5" s="177"/>
    </row>
    <row r="6" spans="1:17" x14ac:dyDescent="0.35">
      <c r="A6" s="177"/>
      <c r="B6" s="177"/>
      <c r="C6" s="177"/>
      <c r="D6" s="187"/>
      <c r="E6" s="177"/>
      <c r="F6" s="177"/>
      <c r="G6" s="177"/>
      <c r="H6" s="177"/>
      <c r="I6" s="177"/>
      <c r="J6" s="177"/>
    </row>
    <row r="7" spans="1:17" x14ac:dyDescent="0.35">
      <c r="A7" s="177"/>
      <c r="B7" s="177"/>
      <c r="C7" s="177"/>
      <c r="D7" s="187"/>
      <c r="E7" s="177"/>
      <c r="F7" s="177"/>
      <c r="G7" s="177"/>
      <c r="H7" s="177"/>
      <c r="I7" s="177"/>
      <c r="J7" s="177"/>
    </row>
    <row r="8" spans="1:17" x14ac:dyDescent="0.35">
      <c r="A8" s="188"/>
      <c r="B8" s="177"/>
      <c r="C8" s="177"/>
      <c r="D8" s="187"/>
      <c r="E8" s="177"/>
      <c r="F8" s="177"/>
      <c r="G8" s="177"/>
      <c r="H8" s="177"/>
      <c r="I8" s="177"/>
      <c r="J8" s="177"/>
    </row>
    <row r="9" spans="1:17" x14ac:dyDescent="0.35">
      <c r="A9" s="189"/>
      <c r="B9" s="189"/>
      <c r="C9" s="189"/>
      <c r="D9" s="190"/>
      <c r="E9" s="189"/>
      <c r="F9" s="189"/>
      <c r="G9" s="189"/>
      <c r="H9" s="189"/>
      <c r="M9" s="181"/>
      <c r="N9" s="414"/>
      <c r="O9" s="414"/>
      <c r="P9" s="414"/>
      <c r="Q9" s="414"/>
    </row>
    <row r="10" spans="1:17" ht="18" x14ac:dyDescent="0.4">
      <c r="A10" s="189"/>
      <c r="B10" s="501"/>
      <c r="C10" s="501"/>
      <c r="D10" s="501"/>
      <c r="E10" s="501"/>
      <c r="F10" s="501"/>
      <c r="G10" s="501"/>
      <c r="H10" s="501"/>
      <c r="I10" s="501"/>
      <c r="J10" s="501"/>
      <c r="M10" s="181"/>
      <c r="N10" s="414"/>
      <c r="O10" s="414"/>
      <c r="P10" s="414"/>
      <c r="Q10" s="414"/>
    </row>
    <row r="11" spans="1:17" ht="18" x14ac:dyDescent="0.4">
      <c r="A11" s="189"/>
      <c r="B11" s="501" t="s">
        <v>0</v>
      </c>
      <c r="C11" s="501"/>
      <c r="D11" s="501"/>
      <c r="E11" s="501"/>
      <c r="F11" s="501"/>
      <c r="G11" s="501"/>
      <c r="H11" s="501"/>
      <c r="I11" s="501"/>
      <c r="J11" s="501"/>
      <c r="M11" s="181"/>
      <c r="N11" s="414"/>
      <c r="O11" s="415">
        <v>0.64</v>
      </c>
      <c r="P11" s="416" t="s">
        <v>1</v>
      </c>
      <c r="Q11" s="415"/>
    </row>
    <row r="12" spans="1:17" x14ac:dyDescent="0.35">
      <c r="A12" s="189"/>
      <c r="B12" s="189"/>
      <c r="C12" s="189"/>
      <c r="D12" s="190"/>
      <c r="E12" s="189"/>
      <c r="F12" s="189"/>
      <c r="G12" s="189"/>
      <c r="H12" s="189"/>
      <c r="M12" s="181"/>
      <c r="N12" s="414"/>
      <c r="O12" s="415">
        <v>0.18</v>
      </c>
      <c r="P12" s="416" t="s">
        <v>2</v>
      </c>
      <c r="Q12" s="415"/>
    </row>
    <row r="13" spans="1:17" x14ac:dyDescent="0.35">
      <c r="A13" s="189"/>
      <c r="B13" s="189"/>
      <c r="C13" s="189"/>
      <c r="D13" s="190"/>
      <c r="E13" s="189"/>
      <c r="F13" s="189"/>
      <c r="G13" s="189"/>
      <c r="H13" s="189"/>
      <c r="M13" s="181"/>
      <c r="N13" s="414"/>
      <c r="O13" s="415">
        <v>0.18</v>
      </c>
      <c r="P13" s="417" t="s">
        <v>3</v>
      </c>
      <c r="Q13" s="415"/>
    </row>
    <row r="14" spans="1:17" ht="15.5" x14ac:dyDescent="0.35">
      <c r="A14" s="189"/>
      <c r="B14" s="193" t="s">
        <v>4</v>
      </c>
      <c r="C14" s="189"/>
      <c r="D14" s="502" t="s">
        <v>69</v>
      </c>
      <c r="E14" s="502"/>
      <c r="F14" s="502"/>
      <c r="G14" s="502"/>
      <c r="H14" s="502"/>
      <c r="I14" s="502"/>
      <c r="J14" s="502"/>
      <c r="M14" s="181"/>
      <c r="N14" s="414"/>
      <c r="O14" s="414"/>
      <c r="P14" s="414"/>
      <c r="Q14" s="414"/>
    </row>
    <row r="15" spans="1:17" ht="15.5" x14ac:dyDescent="0.35">
      <c r="A15" s="189"/>
      <c r="B15" s="195"/>
      <c r="C15" s="189"/>
      <c r="D15" s="196"/>
      <c r="E15" s="196"/>
      <c r="F15" s="197"/>
      <c r="G15" s="197"/>
      <c r="H15" s="197"/>
      <c r="I15" s="197"/>
      <c r="J15" s="197"/>
      <c r="K15" s="198"/>
      <c r="L15" s="198"/>
      <c r="M15" s="197"/>
      <c r="N15" s="215"/>
      <c r="O15" s="215"/>
      <c r="P15" s="215"/>
      <c r="Q15" s="215"/>
    </row>
    <row r="16" spans="1:17" ht="15.5" x14ac:dyDescent="0.35">
      <c r="A16" s="189"/>
      <c r="B16" s="193" t="s">
        <v>6</v>
      </c>
      <c r="C16" s="189"/>
      <c r="D16" s="199" t="s">
        <v>70</v>
      </c>
      <c r="E16" s="196"/>
      <c r="F16" s="197"/>
      <c r="G16" s="418" t="s">
        <v>71</v>
      </c>
      <c r="H16" s="197"/>
      <c r="I16" s="200"/>
      <c r="J16" s="197"/>
      <c r="K16" s="201"/>
      <c r="L16" s="198"/>
      <c r="M16" s="200"/>
      <c r="N16" s="215"/>
      <c r="O16" s="419"/>
      <c r="P16" s="420"/>
      <c r="Q16" s="215"/>
    </row>
    <row r="17" spans="1:17" ht="15.5" x14ac:dyDescent="0.35">
      <c r="A17" s="189"/>
      <c r="B17" s="195"/>
      <c r="C17" s="189"/>
      <c r="D17" s="196"/>
      <c r="E17" s="196"/>
      <c r="F17" s="196"/>
      <c r="G17" s="421">
        <v>180</v>
      </c>
      <c r="H17" s="422" t="s">
        <v>72</v>
      </c>
      <c r="I17" s="196"/>
      <c r="J17" s="196"/>
    </row>
    <row r="18" spans="1:17" x14ac:dyDescent="0.35">
      <c r="A18" s="189"/>
      <c r="B18" s="204"/>
      <c r="C18" s="189"/>
      <c r="D18" s="205"/>
      <c r="E18" s="206"/>
      <c r="F18" s="189"/>
      <c r="G18" s="421">
        <v>200</v>
      </c>
      <c r="H18" s="206" t="s">
        <v>73</v>
      </c>
      <c r="I18" s="189"/>
      <c r="J18" s="189"/>
    </row>
    <row r="19" spans="1:17" x14ac:dyDescent="0.35">
      <c r="A19" s="189"/>
      <c r="B19" s="423"/>
      <c r="C19" s="189"/>
      <c r="D19" s="205" t="s">
        <v>8</v>
      </c>
      <c r="E19" s="189"/>
      <c r="F19" s="189"/>
      <c r="G19" s="424">
        <v>79000</v>
      </c>
      <c r="H19" s="422" t="s">
        <v>9</v>
      </c>
      <c r="I19" s="208"/>
      <c r="J19" s="189"/>
      <c r="M19" s="425"/>
    </row>
    <row r="20" spans="1:17" s="8" customFormat="1" x14ac:dyDescent="0.35">
      <c r="A20" s="18"/>
      <c r="B20" s="43"/>
      <c r="C20" s="18"/>
      <c r="D20" s="52"/>
      <c r="E20" s="50"/>
      <c r="F20" s="18"/>
      <c r="G20" s="503" t="s">
        <v>10</v>
      </c>
      <c r="H20" s="504"/>
      <c r="I20" s="505"/>
      <c r="J20" s="18"/>
      <c r="K20" s="503" t="s">
        <v>11</v>
      </c>
      <c r="L20" s="504"/>
      <c r="M20" s="505"/>
      <c r="N20" s="95"/>
      <c r="O20" s="503" t="s">
        <v>12</v>
      </c>
      <c r="P20" s="505"/>
      <c r="Q20" s="209"/>
    </row>
    <row r="21" spans="1:17" ht="15" customHeight="1" x14ac:dyDescent="0.35">
      <c r="A21" s="189"/>
      <c r="B21" s="210"/>
      <c r="C21" s="189"/>
      <c r="D21" s="506" t="s">
        <v>13</v>
      </c>
      <c r="E21" s="205"/>
      <c r="F21" s="189"/>
      <c r="G21" s="214" t="s">
        <v>14</v>
      </c>
      <c r="H21" s="212" t="s">
        <v>15</v>
      </c>
      <c r="I21" s="213" t="s">
        <v>16</v>
      </c>
      <c r="J21" s="189"/>
      <c r="K21" s="214" t="s">
        <v>14</v>
      </c>
      <c r="L21" s="212" t="s">
        <v>15</v>
      </c>
      <c r="M21" s="213" t="s">
        <v>16</v>
      </c>
      <c r="N21" s="189"/>
      <c r="O21" s="508" t="s">
        <v>17</v>
      </c>
      <c r="P21" s="510" t="s">
        <v>18</v>
      </c>
      <c r="Q21" s="215"/>
    </row>
    <row r="22" spans="1:17" x14ac:dyDescent="0.35">
      <c r="A22" s="189"/>
      <c r="B22" s="210"/>
      <c r="C22" s="189"/>
      <c r="D22" s="507"/>
      <c r="E22" s="205"/>
      <c r="F22" s="189"/>
      <c r="G22" s="218" t="s">
        <v>19</v>
      </c>
      <c r="H22" s="217"/>
      <c r="I22" s="217" t="s">
        <v>19</v>
      </c>
      <c r="J22" s="189"/>
      <c r="K22" s="218" t="s">
        <v>19</v>
      </c>
      <c r="L22" s="217"/>
      <c r="M22" s="217" t="s">
        <v>19</v>
      </c>
      <c r="N22" s="189"/>
      <c r="O22" s="509"/>
      <c r="P22" s="511"/>
      <c r="Q22" s="215"/>
    </row>
    <row r="23" spans="1:17" s="8" customFormat="1" x14ac:dyDescent="0.35">
      <c r="A23" s="18"/>
      <c r="B23" s="219" t="s">
        <v>20</v>
      </c>
      <c r="C23" s="59"/>
      <c r="D23" s="60" t="s">
        <v>21</v>
      </c>
      <c r="E23" s="61"/>
      <c r="F23" s="20"/>
      <c r="G23" s="62">
        <v>49.14</v>
      </c>
      <c r="H23" s="63">
        <v>1</v>
      </c>
      <c r="I23" s="64">
        <f t="shared" ref="I23:I35" si="0">H23*G23</f>
        <v>49.14</v>
      </c>
      <c r="J23" s="65"/>
      <c r="K23" s="62">
        <v>51.37</v>
      </c>
      <c r="L23" s="63">
        <v>1</v>
      </c>
      <c r="M23" s="64">
        <f t="shared" ref="M23:M35" si="1">L23*K23</f>
        <v>51.37</v>
      </c>
      <c r="N23" s="65"/>
      <c r="O23" s="66">
        <f t="shared" ref="O23:O39" si="2">M23-I23</f>
        <v>2.2299999999999969</v>
      </c>
      <c r="P23" s="67">
        <f t="shared" ref="P23:P39" si="3">IF(OR(I23=0,M23=0),"",(O23/I23))</f>
        <v>4.5380545380545319E-2</v>
      </c>
      <c r="Q23" s="68"/>
    </row>
    <row r="24" spans="1:17" x14ac:dyDescent="0.35">
      <c r="A24" s="189"/>
      <c r="B24" s="220" t="s">
        <v>22</v>
      </c>
      <c r="C24" s="221"/>
      <c r="D24" s="222" t="s">
        <v>74</v>
      </c>
      <c r="E24" s="221"/>
      <c r="F24" s="223"/>
      <c r="G24" s="426">
        <v>9.1399999999999995E-2</v>
      </c>
      <c r="H24" s="326">
        <f>$G$18</f>
        <v>200</v>
      </c>
      <c r="I24" s="243">
        <f t="shared" si="0"/>
        <v>18.279999999999998</v>
      </c>
      <c r="J24" s="223"/>
      <c r="K24" s="270">
        <v>0</v>
      </c>
      <c r="L24" s="326">
        <f>$G$18</f>
        <v>200</v>
      </c>
      <c r="M24" s="226">
        <f t="shared" si="1"/>
        <v>0</v>
      </c>
      <c r="N24" s="223"/>
      <c r="O24" s="228">
        <f t="shared" si="2"/>
        <v>-18.279999999999998</v>
      </c>
      <c r="P24" s="229" t="str">
        <f t="shared" si="3"/>
        <v/>
      </c>
      <c r="Q24" s="215"/>
    </row>
    <row r="25" spans="1:17" x14ac:dyDescent="0.35">
      <c r="A25" s="189"/>
      <c r="B25" s="220" t="s">
        <v>75</v>
      </c>
      <c r="C25" s="221"/>
      <c r="D25" s="222" t="s">
        <v>74</v>
      </c>
      <c r="E25" s="221"/>
      <c r="F25" s="223"/>
      <c r="G25" s="426">
        <v>8.2699999999999996E-2</v>
      </c>
      <c r="H25" s="326">
        <f>$G$18</f>
        <v>200</v>
      </c>
      <c r="I25" s="243">
        <f t="shared" si="0"/>
        <v>16.54</v>
      </c>
      <c r="J25" s="223"/>
      <c r="K25" s="270">
        <v>0</v>
      </c>
      <c r="L25" s="326">
        <f>$G$18</f>
        <v>200</v>
      </c>
      <c r="M25" s="226">
        <f t="shared" si="1"/>
        <v>0</v>
      </c>
      <c r="N25" s="223"/>
      <c r="O25" s="228">
        <f t="shared" si="2"/>
        <v>-16.54</v>
      </c>
      <c r="P25" s="229" t="str">
        <f t="shared" si="3"/>
        <v/>
      </c>
      <c r="Q25" s="215"/>
    </row>
    <row r="26" spans="1:17" x14ac:dyDescent="0.35">
      <c r="A26" s="189"/>
      <c r="B26" s="220" t="s">
        <v>25</v>
      </c>
      <c r="C26" s="221"/>
      <c r="D26" s="222" t="s">
        <v>21</v>
      </c>
      <c r="E26" s="221"/>
      <c r="F26" s="223"/>
      <c r="G26" s="236">
        <v>0</v>
      </c>
      <c r="H26" s="326">
        <v>1</v>
      </c>
      <c r="I26" s="243">
        <f t="shared" si="0"/>
        <v>0</v>
      </c>
      <c r="J26" s="223"/>
      <c r="K26" s="224">
        <v>-0.47</v>
      </c>
      <c r="L26" s="326">
        <v>1</v>
      </c>
      <c r="M26" s="226">
        <f t="shared" si="1"/>
        <v>-0.47</v>
      </c>
      <c r="N26" s="223"/>
      <c r="O26" s="228">
        <f t="shared" si="2"/>
        <v>-0.47</v>
      </c>
      <c r="P26" s="229" t="str">
        <f t="shared" si="3"/>
        <v/>
      </c>
      <c r="Q26" s="215"/>
    </row>
    <row r="27" spans="1:17" x14ac:dyDescent="0.35">
      <c r="A27" s="189"/>
      <c r="B27" s="220" t="s">
        <v>26</v>
      </c>
      <c r="C27" s="221"/>
      <c r="D27" s="222" t="s">
        <v>74</v>
      </c>
      <c r="E27" s="221"/>
      <c r="F27" s="223"/>
      <c r="G27" s="426">
        <v>-0.4304</v>
      </c>
      <c r="H27" s="326">
        <f t="shared" ref="H27:H33" si="4">$G$18</f>
        <v>200</v>
      </c>
      <c r="I27" s="243">
        <f t="shared" si="0"/>
        <v>-86.08</v>
      </c>
      <c r="J27" s="223"/>
      <c r="K27" s="270">
        <v>-0.4304</v>
      </c>
      <c r="L27" s="326">
        <f t="shared" ref="L27:L33" si="5">$G$18</f>
        <v>200</v>
      </c>
      <c r="M27" s="226">
        <f t="shared" si="1"/>
        <v>-86.08</v>
      </c>
      <c r="N27" s="223"/>
      <c r="O27" s="228">
        <f t="shared" si="2"/>
        <v>0</v>
      </c>
      <c r="P27" s="229">
        <f t="shared" si="3"/>
        <v>0</v>
      </c>
      <c r="Q27" s="215"/>
    </row>
    <row r="28" spans="1:17" x14ac:dyDescent="0.35">
      <c r="A28" s="189"/>
      <c r="B28" s="220" t="s">
        <v>27</v>
      </c>
      <c r="C28" s="221"/>
      <c r="D28" s="222" t="s">
        <v>74</v>
      </c>
      <c r="E28" s="221"/>
      <c r="F28" s="223"/>
      <c r="G28" s="426">
        <v>-6.9000000000000006E-2</v>
      </c>
      <c r="H28" s="326">
        <f t="shared" si="4"/>
        <v>200</v>
      </c>
      <c r="I28" s="243">
        <f t="shared" si="0"/>
        <v>-13.8</v>
      </c>
      <c r="J28" s="223"/>
      <c r="K28" s="270">
        <v>-6.9000000000000006E-2</v>
      </c>
      <c r="L28" s="326">
        <f t="shared" si="5"/>
        <v>200</v>
      </c>
      <c r="M28" s="226">
        <f t="shared" si="1"/>
        <v>-13.8</v>
      </c>
      <c r="N28" s="223"/>
      <c r="O28" s="228">
        <f t="shared" si="2"/>
        <v>0</v>
      </c>
      <c r="P28" s="229">
        <f t="shared" si="3"/>
        <v>0</v>
      </c>
      <c r="Q28" s="215"/>
    </row>
    <row r="29" spans="1:17" x14ac:dyDescent="0.35">
      <c r="A29" s="189"/>
      <c r="B29" s="220" t="s">
        <v>28</v>
      </c>
      <c r="C29" s="221"/>
      <c r="D29" s="222" t="s">
        <v>74</v>
      </c>
      <c r="E29" s="221"/>
      <c r="F29" s="223"/>
      <c r="G29" s="236">
        <v>0</v>
      </c>
      <c r="H29" s="326">
        <f t="shared" si="4"/>
        <v>200</v>
      </c>
      <c r="I29" s="243">
        <f t="shared" si="0"/>
        <v>0</v>
      </c>
      <c r="J29" s="223"/>
      <c r="K29" s="270">
        <v>-1.2999999999999999E-3</v>
      </c>
      <c r="L29" s="326">
        <f t="shared" si="5"/>
        <v>200</v>
      </c>
      <c r="M29" s="226">
        <f t="shared" si="1"/>
        <v>-0.26</v>
      </c>
      <c r="N29" s="223"/>
      <c r="O29" s="228">
        <f t="shared" si="2"/>
        <v>-0.26</v>
      </c>
      <c r="P29" s="229" t="str">
        <f t="shared" si="3"/>
        <v/>
      </c>
      <c r="Q29" s="215"/>
    </row>
    <row r="30" spans="1:17" x14ac:dyDescent="0.35">
      <c r="A30" s="189"/>
      <c r="B30" s="220" t="s">
        <v>29</v>
      </c>
      <c r="C30" s="221"/>
      <c r="D30" s="222" t="s">
        <v>74</v>
      </c>
      <c r="E30" s="221"/>
      <c r="F30" s="223"/>
      <c r="G30" s="426">
        <v>-0.02</v>
      </c>
      <c r="H30" s="326">
        <f t="shared" si="4"/>
        <v>200</v>
      </c>
      <c r="I30" s="243">
        <f t="shared" si="0"/>
        <v>-4</v>
      </c>
      <c r="J30" s="223"/>
      <c r="K30" s="270">
        <v>0</v>
      </c>
      <c r="L30" s="326">
        <f t="shared" si="5"/>
        <v>200</v>
      </c>
      <c r="M30" s="226">
        <f t="shared" si="1"/>
        <v>0</v>
      </c>
      <c r="N30" s="223"/>
      <c r="O30" s="228">
        <f t="shared" si="2"/>
        <v>4</v>
      </c>
      <c r="P30" s="229" t="str">
        <f t="shared" si="3"/>
        <v/>
      </c>
      <c r="Q30" s="215"/>
    </row>
    <row r="31" spans="1:17" x14ac:dyDescent="0.35">
      <c r="A31" s="189"/>
      <c r="B31" s="220" t="s">
        <v>30</v>
      </c>
      <c r="C31" s="221"/>
      <c r="D31" s="222" t="s">
        <v>74</v>
      </c>
      <c r="E31" s="221"/>
      <c r="F31" s="223"/>
      <c r="G31" s="426">
        <v>-4.07E-2</v>
      </c>
      <c r="H31" s="326">
        <f t="shared" si="4"/>
        <v>200</v>
      </c>
      <c r="I31" s="243">
        <f t="shared" si="0"/>
        <v>-8.14</v>
      </c>
      <c r="J31" s="223"/>
      <c r="K31" s="270">
        <v>0</v>
      </c>
      <c r="L31" s="326">
        <f t="shared" si="5"/>
        <v>200</v>
      </c>
      <c r="M31" s="226">
        <f t="shared" si="1"/>
        <v>0</v>
      </c>
      <c r="N31" s="223"/>
      <c r="O31" s="228">
        <f t="shared" si="2"/>
        <v>8.14</v>
      </c>
      <c r="P31" s="229" t="str">
        <f t="shared" si="3"/>
        <v/>
      </c>
      <c r="Q31" s="215"/>
    </row>
    <row r="32" spans="1:17" x14ac:dyDescent="0.35">
      <c r="A32" s="189"/>
      <c r="B32" s="220" t="s">
        <v>76</v>
      </c>
      <c r="C32" s="221"/>
      <c r="D32" s="222" t="s">
        <v>74</v>
      </c>
      <c r="E32" s="221"/>
      <c r="F32" s="223"/>
      <c r="G32" s="236">
        <v>0</v>
      </c>
      <c r="H32" s="326">
        <f t="shared" si="4"/>
        <v>200</v>
      </c>
      <c r="I32" s="243">
        <f t="shared" si="0"/>
        <v>0</v>
      </c>
      <c r="J32" s="223"/>
      <c r="K32" s="270">
        <v>-6.9900000000000004E-2</v>
      </c>
      <c r="L32" s="326">
        <f t="shared" si="5"/>
        <v>200</v>
      </c>
      <c r="M32" s="226">
        <f t="shared" si="1"/>
        <v>-13.98</v>
      </c>
      <c r="N32" s="223"/>
      <c r="O32" s="228">
        <f t="shared" si="2"/>
        <v>-13.98</v>
      </c>
      <c r="P32" s="229" t="str">
        <f t="shared" si="3"/>
        <v/>
      </c>
      <c r="Q32" s="215"/>
    </row>
    <row r="33" spans="1:17" x14ac:dyDescent="0.35">
      <c r="A33" s="189"/>
      <c r="B33" s="220" t="s">
        <v>31</v>
      </c>
      <c r="C33" s="221"/>
      <c r="D33" s="222" t="s">
        <v>74</v>
      </c>
      <c r="E33" s="221"/>
      <c r="F33" s="223"/>
      <c r="G33" s="236">
        <v>0</v>
      </c>
      <c r="H33" s="326">
        <f t="shared" si="4"/>
        <v>200</v>
      </c>
      <c r="I33" s="243">
        <f t="shared" si="0"/>
        <v>0</v>
      </c>
      <c r="J33" s="223"/>
      <c r="K33" s="270">
        <v>-5.0000000000000001E-4</v>
      </c>
      <c r="L33" s="326">
        <f t="shared" si="5"/>
        <v>200</v>
      </c>
      <c r="M33" s="226">
        <f t="shared" si="1"/>
        <v>-0.1</v>
      </c>
      <c r="N33" s="223"/>
      <c r="O33" s="228">
        <f t="shared" si="2"/>
        <v>-0.1</v>
      </c>
      <c r="P33" s="229" t="str">
        <f t="shared" si="3"/>
        <v/>
      </c>
      <c r="Q33" s="215"/>
    </row>
    <row r="34" spans="1:17" x14ac:dyDescent="0.35">
      <c r="A34" s="189"/>
      <c r="B34" s="220" t="s">
        <v>32</v>
      </c>
      <c r="C34" s="221"/>
      <c r="D34" s="222" t="s">
        <v>21</v>
      </c>
      <c r="E34" s="221"/>
      <c r="F34" s="223"/>
      <c r="G34" s="236">
        <v>-0.21</v>
      </c>
      <c r="H34" s="227">
        <v>1</v>
      </c>
      <c r="I34" s="243">
        <f t="shared" si="0"/>
        <v>-0.21</v>
      </c>
      <c r="J34" s="223"/>
      <c r="K34" s="224">
        <v>-0.21</v>
      </c>
      <c r="L34" s="227">
        <v>1</v>
      </c>
      <c r="M34" s="226">
        <f t="shared" si="1"/>
        <v>-0.21</v>
      </c>
      <c r="N34" s="223"/>
      <c r="O34" s="228">
        <f t="shared" si="2"/>
        <v>0</v>
      </c>
      <c r="P34" s="229">
        <f t="shared" si="3"/>
        <v>0</v>
      </c>
      <c r="Q34" s="215"/>
    </row>
    <row r="35" spans="1:17" x14ac:dyDescent="0.35">
      <c r="A35" s="189"/>
      <c r="B35" s="220" t="s">
        <v>32</v>
      </c>
      <c r="C35" s="221"/>
      <c r="D35" s="222" t="s">
        <v>74</v>
      </c>
      <c r="E35" s="221"/>
      <c r="F35" s="223"/>
      <c r="G35" s="426">
        <v>-1.89E-2</v>
      </c>
      <c r="H35" s="326">
        <f t="shared" ref="H35:H37" si="6">$G$18</f>
        <v>200</v>
      </c>
      <c r="I35" s="243">
        <f t="shared" si="0"/>
        <v>-3.7800000000000002</v>
      </c>
      <c r="J35" s="223"/>
      <c r="K35" s="270">
        <v>-1.89E-2</v>
      </c>
      <c r="L35" s="326">
        <f t="shared" ref="L35:L37" si="7">$G$18</f>
        <v>200</v>
      </c>
      <c r="M35" s="226">
        <f t="shared" si="1"/>
        <v>-3.7800000000000002</v>
      </c>
      <c r="N35" s="223"/>
      <c r="O35" s="228">
        <f t="shared" si="2"/>
        <v>0</v>
      </c>
      <c r="P35" s="229">
        <f t="shared" si="3"/>
        <v>0</v>
      </c>
      <c r="Q35" s="215"/>
    </row>
    <row r="36" spans="1:17" x14ac:dyDescent="0.35">
      <c r="A36" s="189"/>
      <c r="B36" s="220" t="s">
        <v>33</v>
      </c>
      <c r="C36" s="239"/>
      <c r="D36" s="222" t="s">
        <v>74</v>
      </c>
      <c r="E36" s="221"/>
      <c r="F36" s="240"/>
      <c r="G36" s="113">
        <v>7.8921999999999999</v>
      </c>
      <c r="H36" s="326">
        <f t="shared" si="6"/>
        <v>200</v>
      </c>
      <c r="I36" s="243">
        <f>H36*G36</f>
        <v>1578.44</v>
      </c>
      <c r="J36" s="240"/>
      <c r="K36" s="113">
        <v>8.2497000000000007</v>
      </c>
      <c r="L36" s="326">
        <f t="shared" si="7"/>
        <v>200</v>
      </c>
      <c r="M36" s="243">
        <f>L36*K36</f>
        <v>1649.94</v>
      </c>
      <c r="N36" s="240"/>
      <c r="O36" s="228">
        <f t="shared" si="2"/>
        <v>71.5</v>
      </c>
      <c r="P36" s="229">
        <f t="shared" si="3"/>
        <v>4.5297889055016347E-2</v>
      </c>
      <c r="Q36" s="215"/>
    </row>
    <row r="37" spans="1:17" s="8" customFormat="1" x14ac:dyDescent="0.35">
      <c r="A37" s="18"/>
      <c r="B37" s="79" t="str">
        <f>+RESIDENTIAL!$B$36</f>
        <v>Rate Rider for Disposition of Lost Revenue Adjustment Mechanism (LRAMVA) - effective until Dec. 31, 2021</v>
      </c>
      <c r="C37" s="59"/>
      <c r="D37" s="60" t="s">
        <v>74</v>
      </c>
      <c r="E37" s="61"/>
      <c r="F37" s="20"/>
      <c r="G37" s="77"/>
      <c r="H37" s="78">
        <f t="shared" si="6"/>
        <v>200</v>
      </c>
      <c r="I37" s="64">
        <f t="shared" ref="I37" si="8">H37*G37</f>
        <v>0</v>
      </c>
      <c r="J37" s="65"/>
      <c r="K37" s="427">
        <v>0.65229999999999999</v>
      </c>
      <c r="L37" s="78">
        <f t="shared" si="7"/>
        <v>200</v>
      </c>
      <c r="M37" s="64">
        <f t="shared" ref="M37" si="9">L37*K37</f>
        <v>130.46</v>
      </c>
      <c r="N37" s="65"/>
      <c r="O37" s="66">
        <f t="shared" si="2"/>
        <v>130.46</v>
      </c>
      <c r="P37" s="67" t="str">
        <f t="shared" si="3"/>
        <v/>
      </c>
      <c r="Q37" s="68"/>
    </row>
    <row r="38" spans="1:17" x14ac:dyDescent="0.35">
      <c r="A38" s="231"/>
      <c r="B38" s="328" t="s">
        <v>35</v>
      </c>
      <c r="C38" s="387"/>
      <c r="D38" s="388"/>
      <c r="E38" s="387"/>
      <c r="F38" s="389"/>
      <c r="G38" s="390"/>
      <c r="H38" s="391"/>
      <c r="I38" s="392">
        <f>SUM(I23:I37)</f>
        <v>1546.39</v>
      </c>
      <c r="J38" s="389"/>
      <c r="K38" s="390"/>
      <c r="L38" s="391"/>
      <c r="M38" s="392">
        <f>SUM(M23:M37)</f>
        <v>1713.0900000000001</v>
      </c>
      <c r="N38" s="389"/>
      <c r="O38" s="393">
        <f t="shared" si="2"/>
        <v>166.70000000000005</v>
      </c>
      <c r="P38" s="394">
        <f t="shared" si="3"/>
        <v>0.10779945550604959</v>
      </c>
      <c r="Q38" s="215"/>
    </row>
    <row r="39" spans="1:17" x14ac:dyDescent="0.35">
      <c r="A39" s="189"/>
      <c r="B39" s="76" t="s">
        <v>36</v>
      </c>
      <c r="C39" s="240"/>
      <c r="D39" s="222" t="s">
        <v>34</v>
      </c>
      <c r="E39" s="223"/>
      <c r="F39" s="240"/>
      <c r="G39" s="241">
        <f>$G$62</f>
        <v>0.1368</v>
      </c>
      <c r="H39" s="255">
        <f>$G$19*(1+G75)-$G$19</f>
        <v>2330.5</v>
      </c>
      <c r="I39" s="243">
        <f>H39*G39</f>
        <v>318.81240000000003</v>
      </c>
      <c r="J39" s="240"/>
      <c r="K39" s="241">
        <f>$G39</f>
        <v>0.1368</v>
      </c>
      <c r="L39" s="256">
        <f>$G$19*(1+K75)-$G$19</f>
        <v>2330.5</v>
      </c>
      <c r="M39" s="243">
        <f>L39*K39</f>
        <v>318.81240000000003</v>
      </c>
      <c r="N39" s="240"/>
      <c r="O39" s="228">
        <f t="shared" si="2"/>
        <v>0</v>
      </c>
      <c r="P39" s="229">
        <f t="shared" si="3"/>
        <v>0</v>
      </c>
      <c r="Q39" s="215"/>
    </row>
    <row r="40" spans="1:17" s="99" customFormat="1" x14ac:dyDescent="0.35">
      <c r="A40" s="95"/>
      <c r="B40" s="79" t="str">
        <f>+RESIDENTIAL!$B$39</f>
        <v>Rate Rider for Disposition of Deferral/Variance Accounts (2021) - effective until Dec 31, 2021</v>
      </c>
      <c r="C40" s="61"/>
      <c r="D40" s="60" t="s">
        <v>74</v>
      </c>
      <c r="E40" s="61"/>
      <c r="F40" s="51"/>
      <c r="G40" s="96"/>
      <c r="H40" s="97"/>
      <c r="I40" s="98">
        <f>H40*G40</f>
        <v>0</v>
      </c>
      <c r="J40" s="74"/>
      <c r="K40" s="428">
        <v>5.8799999999999998E-2</v>
      </c>
      <c r="L40" s="78">
        <f t="shared" ref="L40:L45" si="10">$G$18</f>
        <v>200</v>
      </c>
      <c r="M40" s="73">
        <f>L40*K40</f>
        <v>11.76</v>
      </c>
      <c r="N40" s="74"/>
      <c r="O40" s="66">
        <f>M40-I40</f>
        <v>11.76</v>
      </c>
      <c r="P40" s="67" t="str">
        <f>IF(OR(I40=0,M40=0),"",(O40/I40))</f>
        <v/>
      </c>
      <c r="Q40" s="68"/>
    </row>
    <row r="41" spans="1:17" s="99" customFormat="1" x14ac:dyDescent="0.35">
      <c r="A41" s="95"/>
      <c r="B41" s="79" t="str">
        <f>+RESIDENTIAL!$B$40</f>
        <v>Rate Rider for Disposition of Deferral/Variance Accounts (2020) - effective until Dec 31, 2021</v>
      </c>
      <c r="C41" s="61"/>
      <c r="D41" s="60" t="s">
        <v>74</v>
      </c>
      <c r="E41" s="61"/>
      <c r="F41" s="51"/>
      <c r="G41" s="428">
        <v>0.2422</v>
      </c>
      <c r="H41" s="78">
        <f>$G$18</f>
        <v>200</v>
      </c>
      <c r="I41" s="98">
        <f t="shared" ref="I41:I47" si="11">H41*G41</f>
        <v>48.44</v>
      </c>
      <c r="J41" s="74"/>
      <c r="K41" s="428">
        <v>0.2422</v>
      </c>
      <c r="L41" s="78">
        <f t="shared" si="10"/>
        <v>200</v>
      </c>
      <c r="M41" s="73">
        <f t="shared" ref="M41:M47" si="12">L41*K41</f>
        <v>48.44</v>
      </c>
      <c r="N41" s="74"/>
      <c r="O41" s="66">
        <f t="shared" ref="O41:O62" si="13">M41-I41</f>
        <v>0</v>
      </c>
      <c r="P41" s="67">
        <f t="shared" ref="P41:P62" si="14">IF(OR(I41=0,M41=0),"",(O41/I41))</f>
        <v>0</v>
      </c>
      <c r="Q41" s="68"/>
    </row>
    <row r="42" spans="1:17" s="99" customFormat="1" x14ac:dyDescent="0.35">
      <c r="A42" s="95"/>
      <c r="B42" s="79" t="s">
        <v>77</v>
      </c>
      <c r="C42" s="61"/>
      <c r="D42" s="60" t="s">
        <v>74</v>
      </c>
      <c r="E42" s="61"/>
      <c r="F42" s="51"/>
      <c r="G42" s="96"/>
      <c r="H42" s="97"/>
      <c r="I42" s="98">
        <f>H42*G42</f>
        <v>0</v>
      </c>
      <c r="J42" s="74"/>
      <c r="K42" s="428">
        <v>6.6400000000000001E-2</v>
      </c>
      <c r="L42" s="78">
        <f t="shared" si="10"/>
        <v>200</v>
      </c>
      <c r="M42" s="73">
        <f>L42*K42</f>
        <v>13.28</v>
      </c>
      <c r="N42" s="74"/>
      <c r="O42" s="66">
        <f>M42-I42</f>
        <v>13.28</v>
      </c>
      <c r="P42" s="67" t="str">
        <f>IF(OR(I42=0,M42=0),"",(O42/I42))</f>
        <v/>
      </c>
      <c r="Q42" s="68"/>
    </row>
    <row r="43" spans="1:17" s="99" customFormat="1" x14ac:dyDescent="0.35">
      <c r="A43" s="95"/>
      <c r="B43" s="79" t="s">
        <v>78</v>
      </c>
      <c r="C43" s="61"/>
      <c r="D43" s="60" t="s">
        <v>74</v>
      </c>
      <c r="E43" s="61"/>
      <c r="F43" s="51"/>
      <c r="G43" s="428">
        <v>-8.9399999999999993E-2</v>
      </c>
      <c r="H43" s="97">
        <f>$G$18</f>
        <v>200</v>
      </c>
      <c r="I43" s="98">
        <f>H43*G43</f>
        <v>-17.88</v>
      </c>
      <c r="J43" s="74"/>
      <c r="K43" s="428">
        <v>-8.9399999999999993E-2</v>
      </c>
      <c r="L43" s="78">
        <f t="shared" si="10"/>
        <v>200</v>
      </c>
      <c r="M43" s="73">
        <f>L43*K43</f>
        <v>-17.88</v>
      </c>
      <c r="N43" s="74"/>
      <c r="O43" s="66">
        <f>M43-I43</f>
        <v>0</v>
      </c>
      <c r="P43" s="67">
        <f>IF(OR(I43=0,M43=0),"",(O43/I43))</f>
        <v>0</v>
      </c>
      <c r="Q43" s="68"/>
    </row>
    <row r="44" spans="1:17" s="99" customFormat="1" x14ac:dyDescent="0.35">
      <c r="A44" s="95"/>
      <c r="B44" s="79" t="str">
        <f>+RESIDENTIAL!$B$41</f>
        <v>Rate Rider for Disposition of Capacity Based Recovery Account (2021) - Applicable only for Class B Customers - effective until Dec 31, 2021</v>
      </c>
      <c r="C44" s="61"/>
      <c r="D44" s="60" t="s">
        <v>74</v>
      </c>
      <c r="E44" s="61"/>
      <c r="F44" s="51"/>
      <c r="G44" s="96"/>
      <c r="H44" s="97"/>
      <c r="I44" s="98">
        <f>H44*G44</f>
        <v>0</v>
      </c>
      <c r="J44" s="74"/>
      <c r="K44" s="428">
        <v>-3.4700000000000002E-2</v>
      </c>
      <c r="L44" s="78">
        <f t="shared" si="10"/>
        <v>200</v>
      </c>
      <c r="M44" s="73">
        <f>L44*K44</f>
        <v>-6.94</v>
      </c>
      <c r="N44" s="74"/>
      <c r="O44" s="66">
        <f>M44-I44</f>
        <v>-6.94</v>
      </c>
      <c r="P44" s="67" t="str">
        <f>IF(OR(I44=0,M44=0),"",(O44/I44))</f>
        <v/>
      </c>
      <c r="Q44" s="68"/>
    </row>
    <row r="45" spans="1:17" s="99" customFormat="1" x14ac:dyDescent="0.35">
      <c r="A45" s="95"/>
      <c r="B45" s="79" t="str">
        <f>+RESIDENTIAL!$B$42</f>
        <v>Rate Rider for Disposition of Capacity Based Recovery Account (2020) - Applicable only for Class B Customers - effective until Dec 31, 2021</v>
      </c>
      <c r="C45" s="61"/>
      <c r="D45" s="60" t="s">
        <v>74</v>
      </c>
      <c r="E45" s="61"/>
      <c r="F45" s="51"/>
      <c r="G45" s="428">
        <v>-6.7000000000000002E-3</v>
      </c>
      <c r="H45" s="78">
        <f>$G$18</f>
        <v>200</v>
      </c>
      <c r="I45" s="98">
        <f t="shared" si="11"/>
        <v>-1.34</v>
      </c>
      <c r="J45" s="74"/>
      <c r="K45" s="428">
        <v>-6.7000000000000002E-3</v>
      </c>
      <c r="L45" s="78">
        <f t="shared" si="10"/>
        <v>200</v>
      </c>
      <c r="M45" s="73">
        <f t="shared" si="12"/>
        <v>-1.34</v>
      </c>
      <c r="N45" s="74"/>
      <c r="O45" s="66">
        <f t="shared" si="13"/>
        <v>0</v>
      </c>
      <c r="P45" s="67">
        <f t="shared" si="14"/>
        <v>0</v>
      </c>
      <c r="Q45" s="68"/>
    </row>
    <row r="46" spans="1:17" s="99" customFormat="1" x14ac:dyDescent="0.35">
      <c r="A46" s="95"/>
      <c r="B46" s="79" t="str">
        <f>+RESIDENTIAL!$B$43</f>
        <v>Rate Rider for Disposition of Global Adjustment Account (2021) - Applicable only for Non-RPP Customers - effective until Dec 31, 2021</v>
      </c>
      <c r="C46" s="61"/>
      <c r="D46" s="60" t="s">
        <v>34</v>
      </c>
      <c r="E46" s="61"/>
      <c r="F46" s="51"/>
      <c r="G46" s="96"/>
      <c r="H46" s="97"/>
      <c r="I46" s="98">
        <f t="shared" si="11"/>
        <v>0</v>
      </c>
      <c r="J46" s="74"/>
      <c r="K46" s="96">
        <v>2.3900000000000002E-3</v>
      </c>
      <c r="L46" s="78">
        <f>+$G$19</f>
        <v>79000</v>
      </c>
      <c r="M46" s="73">
        <f t="shared" si="12"/>
        <v>188.81</v>
      </c>
      <c r="N46" s="74"/>
      <c r="O46" s="66">
        <f>M46-I46</f>
        <v>188.81</v>
      </c>
      <c r="P46" s="67" t="str">
        <f>IF(OR(I46=0,M46=0),"",(O46/I46))</f>
        <v/>
      </c>
      <c r="Q46" s="68"/>
    </row>
    <row r="47" spans="1:17" s="99" customFormat="1" x14ac:dyDescent="0.35">
      <c r="A47" s="95"/>
      <c r="B47" s="79" t="str">
        <f>+RESIDENTIAL!$B$44</f>
        <v>Rate Rider for Disposition of Global Adjustment Account (2020) - Applicable only for Non-RPP Customers - effective until Dec 31, 2021</v>
      </c>
      <c r="C47" s="61"/>
      <c r="D47" s="60" t="s">
        <v>34</v>
      </c>
      <c r="E47" s="61"/>
      <c r="F47" s="51"/>
      <c r="G47" s="96">
        <v>-1.5900000000000001E-3</v>
      </c>
      <c r="H47" s="97">
        <f>+$G$19</f>
        <v>79000</v>
      </c>
      <c r="I47" s="98">
        <f t="shared" si="11"/>
        <v>-125.61</v>
      </c>
      <c r="J47" s="74"/>
      <c r="K47" s="96">
        <v>-1.5900000000000001E-3</v>
      </c>
      <c r="L47" s="78">
        <f>+$G$19</f>
        <v>79000</v>
      </c>
      <c r="M47" s="73">
        <f t="shared" si="12"/>
        <v>-125.61</v>
      </c>
      <c r="N47" s="74"/>
      <c r="O47" s="66">
        <f t="shared" si="13"/>
        <v>0</v>
      </c>
      <c r="P47" s="67">
        <f t="shared" si="14"/>
        <v>0</v>
      </c>
      <c r="Q47" s="68"/>
    </row>
    <row r="48" spans="1:17" x14ac:dyDescent="0.35">
      <c r="A48" s="189"/>
      <c r="B48" s="395" t="s">
        <v>44</v>
      </c>
      <c r="C48" s="396"/>
      <c r="D48" s="397"/>
      <c r="E48" s="396"/>
      <c r="F48" s="389"/>
      <c r="G48" s="398"/>
      <c r="H48" s="399"/>
      <c r="I48" s="400">
        <f>SUM(I39:I47)+I38</f>
        <v>1768.8124000000003</v>
      </c>
      <c r="J48" s="389"/>
      <c r="K48" s="398"/>
      <c r="L48" s="399"/>
      <c r="M48" s="400">
        <f>SUM(M39:M47)+M38</f>
        <v>2142.4224000000004</v>
      </c>
      <c r="N48" s="389"/>
      <c r="O48" s="393">
        <f t="shared" si="13"/>
        <v>373.61000000000013</v>
      </c>
      <c r="P48" s="394">
        <f t="shared" si="14"/>
        <v>0.21122081685994518</v>
      </c>
      <c r="Q48" s="215"/>
    </row>
    <row r="49" spans="1:17" x14ac:dyDescent="0.35">
      <c r="A49" s="189"/>
      <c r="B49" s="264" t="s">
        <v>45</v>
      </c>
      <c r="C49" s="240"/>
      <c r="D49" s="222" t="s">
        <v>79</v>
      </c>
      <c r="E49" s="223"/>
      <c r="F49" s="240"/>
      <c r="G49" s="113">
        <v>2.9842</v>
      </c>
      <c r="H49" s="255">
        <f>+$G$17</f>
        <v>180</v>
      </c>
      <c r="I49" s="226">
        <f>H49*G49</f>
        <v>537.15599999999995</v>
      </c>
      <c r="J49" s="240"/>
      <c r="K49" s="113">
        <v>2.7025999999999999</v>
      </c>
      <c r="L49" s="255">
        <f>+$G$17</f>
        <v>180</v>
      </c>
      <c r="M49" s="243">
        <f>L49*K49</f>
        <v>486.46799999999996</v>
      </c>
      <c r="N49" s="240"/>
      <c r="O49" s="228">
        <f t="shared" si="13"/>
        <v>-50.687999999999988</v>
      </c>
      <c r="P49" s="229">
        <f t="shared" si="14"/>
        <v>-9.4363648549024848E-2</v>
      </c>
      <c r="Q49" s="215"/>
    </row>
    <row r="50" spans="1:17" x14ac:dyDescent="0.35">
      <c r="A50" s="189"/>
      <c r="B50" s="265" t="s">
        <v>46</v>
      </c>
      <c r="C50" s="240"/>
      <c r="D50" s="222" t="s">
        <v>79</v>
      </c>
      <c r="E50" s="223"/>
      <c r="F50" s="240"/>
      <c r="G50" s="113">
        <v>2.3822000000000001</v>
      </c>
      <c r="H50" s="255">
        <f>+$G$17</f>
        <v>180</v>
      </c>
      <c r="I50" s="226">
        <f>H50*G50</f>
        <v>428.79599999999999</v>
      </c>
      <c r="J50" s="240"/>
      <c r="K50" s="113">
        <v>2.1393</v>
      </c>
      <c r="L50" s="255">
        <f>+$G$17</f>
        <v>180</v>
      </c>
      <c r="M50" s="243">
        <f>L50*K50</f>
        <v>385.07400000000001</v>
      </c>
      <c r="N50" s="240"/>
      <c r="O50" s="228">
        <f t="shared" si="13"/>
        <v>-43.72199999999998</v>
      </c>
      <c r="P50" s="229">
        <f t="shared" si="14"/>
        <v>-0.10196457056502388</v>
      </c>
      <c r="Q50" s="215"/>
    </row>
    <row r="51" spans="1:17" x14ac:dyDescent="0.35">
      <c r="A51" s="189"/>
      <c r="B51" s="395" t="s">
        <v>47</v>
      </c>
      <c r="C51" s="387"/>
      <c r="D51" s="401"/>
      <c r="E51" s="387"/>
      <c r="F51" s="402"/>
      <c r="G51" s="403"/>
      <c r="H51" s="429"/>
      <c r="I51" s="400">
        <f>SUM(I48:I50)</f>
        <v>2734.7644</v>
      </c>
      <c r="J51" s="402"/>
      <c r="K51" s="403"/>
      <c r="L51" s="429"/>
      <c r="M51" s="400">
        <f>SUM(M48:M50)</f>
        <v>3013.9644000000003</v>
      </c>
      <c r="N51" s="402"/>
      <c r="O51" s="393">
        <f t="shared" si="13"/>
        <v>279.20000000000027</v>
      </c>
      <c r="P51" s="394">
        <f t="shared" si="14"/>
        <v>0.10209288961052743</v>
      </c>
      <c r="Q51" s="215"/>
    </row>
    <row r="52" spans="1:17" x14ac:dyDescent="0.35">
      <c r="A52" s="189"/>
      <c r="B52" s="220" t="s">
        <v>64</v>
      </c>
      <c r="C52" s="221"/>
      <c r="D52" s="222" t="s">
        <v>34</v>
      </c>
      <c r="E52" s="221"/>
      <c r="F52" s="223"/>
      <c r="G52" s="270">
        <f>+RESIDENTIAL!$G$50</f>
        <v>3.0000000000000001E-3</v>
      </c>
      <c r="H52" s="326">
        <f>+$G$19*(1+G75)</f>
        <v>81330.5</v>
      </c>
      <c r="I52" s="243">
        <f>H52*G52</f>
        <v>243.9915</v>
      </c>
      <c r="J52" s="223"/>
      <c r="K52" s="270">
        <f>+G52</f>
        <v>3.0000000000000001E-3</v>
      </c>
      <c r="L52" s="326">
        <f>+$G$19*(1+K75)</f>
        <v>81330.5</v>
      </c>
      <c r="M52" s="226">
        <f t="shared" ref="M52:M60" si="15">L52*K52</f>
        <v>243.9915</v>
      </c>
      <c r="N52" s="223"/>
      <c r="O52" s="228">
        <f t="shared" si="13"/>
        <v>0</v>
      </c>
      <c r="P52" s="229">
        <f t="shared" si="14"/>
        <v>0</v>
      </c>
      <c r="Q52" s="215"/>
    </row>
    <row r="53" spans="1:17" x14ac:dyDescent="0.35">
      <c r="A53" s="189"/>
      <c r="B53" s="220" t="s">
        <v>65</v>
      </c>
      <c r="C53" s="221"/>
      <c r="D53" s="222" t="s">
        <v>34</v>
      </c>
      <c r="E53" s="221"/>
      <c r="F53" s="223"/>
      <c r="G53" s="270">
        <f>+RESIDENTIAL!$G$51</f>
        <v>5.0000000000000001E-4</v>
      </c>
      <c r="H53" s="326">
        <f>+H52</f>
        <v>81330.5</v>
      </c>
      <c r="I53" s="243">
        <f t="shared" ref="I53:I62" si="16">H53*G53</f>
        <v>40.66525</v>
      </c>
      <c r="J53" s="223"/>
      <c r="K53" s="270">
        <f t="shared" ref="K53:K62" si="17">+G53</f>
        <v>5.0000000000000001E-4</v>
      </c>
      <c r="L53" s="326">
        <f>+L52</f>
        <v>81330.5</v>
      </c>
      <c r="M53" s="226">
        <f t="shared" si="15"/>
        <v>40.66525</v>
      </c>
      <c r="N53" s="223"/>
      <c r="O53" s="228">
        <f t="shared" si="13"/>
        <v>0</v>
      </c>
      <c r="P53" s="229">
        <f t="shared" si="14"/>
        <v>0</v>
      </c>
      <c r="Q53" s="215"/>
    </row>
    <row r="54" spans="1:17" x14ac:dyDescent="0.35">
      <c r="A54" s="189"/>
      <c r="B54" s="221" t="s">
        <v>50</v>
      </c>
      <c r="C54" s="221"/>
      <c r="D54" s="222" t="s">
        <v>34</v>
      </c>
      <c r="E54" s="221"/>
      <c r="F54" s="223"/>
      <c r="G54" s="270">
        <f>+RESIDENTIAL!$G$52</f>
        <v>4.0000000000000002E-4</v>
      </c>
      <c r="H54" s="326">
        <f>+H52</f>
        <v>81330.5</v>
      </c>
      <c r="I54" s="243">
        <f t="shared" si="16"/>
        <v>32.532200000000003</v>
      </c>
      <c r="J54" s="223"/>
      <c r="K54" s="270">
        <f t="shared" si="17"/>
        <v>4.0000000000000002E-4</v>
      </c>
      <c r="L54" s="326">
        <f>+L52</f>
        <v>81330.5</v>
      </c>
      <c r="M54" s="226">
        <f t="shared" si="15"/>
        <v>32.532200000000003</v>
      </c>
      <c r="N54" s="223"/>
      <c r="O54" s="228">
        <f t="shared" si="13"/>
        <v>0</v>
      </c>
      <c r="P54" s="229">
        <f t="shared" si="14"/>
        <v>0</v>
      </c>
      <c r="Q54" s="215"/>
    </row>
    <row r="55" spans="1:17" x14ac:dyDescent="0.35">
      <c r="A55" s="189"/>
      <c r="B55" s="239" t="s">
        <v>66</v>
      </c>
      <c r="C55" s="239"/>
      <c r="D55" s="222" t="s">
        <v>21</v>
      </c>
      <c r="E55" s="221"/>
      <c r="F55" s="240"/>
      <c r="G55" s="237">
        <f>+RESIDENTIAL!$G$53</f>
        <v>0.25</v>
      </c>
      <c r="H55" s="230">
        <v>1</v>
      </c>
      <c r="I55" s="226">
        <f t="shared" si="16"/>
        <v>0.25</v>
      </c>
      <c r="J55" s="240"/>
      <c r="K55" s="237">
        <f t="shared" si="17"/>
        <v>0.25</v>
      </c>
      <c r="L55" s="230">
        <v>1</v>
      </c>
      <c r="M55" s="243">
        <f t="shared" si="15"/>
        <v>0.25</v>
      </c>
      <c r="N55" s="240"/>
      <c r="O55" s="228">
        <f t="shared" si="13"/>
        <v>0</v>
      </c>
      <c r="P55" s="229">
        <f t="shared" si="14"/>
        <v>0</v>
      </c>
      <c r="Q55" s="215"/>
    </row>
    <row r="56" spans="1:17" s="99" customFormat="1" x14ac:dyDescent="0.35">
      <c r="A56" s="95"/>
      <c r="B56" s="61" t="s">
        <v>1</v>
      </c>
      <c r="C56" s="61"/>
      <c r="D56" s="60" t="s">
        <v>34</v>
      </c>
      <c r="E56" s="61"/>
      <c r="F56" s="51"/>
      <c r="G56" s="113">
        <f>+RESIDENTIAL!$G$54</f>
        <v>0.128</v>
      </c>
      <c r="H56" s="97">
        <f>0.64*$G$19</f>
        <v>50560</v>
      </c>
      <c r="I56" s="64">
        <f t="shared" si="16"/>
        <v>6471.68</v>
      </c>
      <c r="J56" s="74"/>
      <c r="K56" s="113">
        <f t="shared" si="17"/>
        <v>0.128</v>
      </c>
      <c r="L56" s="97">
        <f>0.64*$G$19</f>
        <v>50560</v>
      </c>
      <c r="M56" s="98">
        <f t="shared" si="15"/>
        <v>6471.68</v>
      </c>
      <c r="N56" s="74"/>
      <c r="O56" s="66">
        <f t="shared" si="13"/>
        <v>0</v>
      </c>
      <c r="P56" s="67">
        <f t="shared" si="14"/>
        <v>0</v>
      </c>
      <c r="Q56" s="68"/>
    </row>
    <row r="57" spans="1:17" s="99" customFormat="1" x14ac:dyDescent="0.35">
      <c r="A57" s="95"/>
      <c r="B57" s="61" t="s">
        <v>2</v>
      </c>
      <c r="C57" s="61"/>
      <c r="D57" s="60" t="s">
        <v>34</v>
      </c>
      <c r="E57" s="61"/>
      <c r="F57" s="51"/>
      <c r="G57" s="113">
        <f>+RESIDENTIAL!$G$55</f>
        <v>0.128</v>
      </c>
      <c r="H57" s="97">
        <f>0.18*$G$19</f>
        <v>14220</v>
      </c>
      <c r="I57" s="64">
        <f t="shared" si="16"/>
        <v>1820.16</v>
      </c>
      <c r="J57" s="74"/>
      <c r="K57" s="113">
        <f t="shared" si="17"/>
        <v>0.128</v>
      </c>
      <c r="L57" s="97">
        <f>0.18*$G$19</f>
        <v>14220</v>
      </c>
      <c r="M57" s="98">
        <f t="shared" si="15"/>
        <v>1820.16</v>
      </c>
      <c r="N57" s="74"/>
      <c r="O57" s="66">
        <f t="shared" si="13"/>
        <v>0</v>
      </c>
      <c r="P57" s="67">
        <f t="shared" si="14"/>
        <v>0</v>
      </c>
      <c r="Q57" s="68"/>
    </row>
    <row r="58" spans="1:17" s="99" customFormat="1" x14ac:dyDescent="0.35">
      <c r="A58" s="95"/>
      <c r="B58" s="61" t="s">
        <v>3</v>
      </c>
      <c r="C58" s="61"/>
      <c r="D58" s="60" t="s">
        <v>34</v>
      </c>
      <c r="E58" s="61"/>
      <c r="F58" s="51"/>
      <c r="G58" s="113">
        <f>+RESIDENTIAL!$G$56</f>
        <v>0.128</v>
      </c>
      <c r="H58" s="97">
        <f>0.18*$G$19</f>
        <v>14220</v>
      </c>
      <c r="I58" s="64">
        <f t="shared" si="16"/>
        <v>1820.16</v>
      </c>
      <c r="J58" s="74"/>
      <c r="K58" s="113">
        <f t="shared" si="17"/>
        <v>0.128</v>
      </c>
      <c r="L58" s="97">
        <f>0.18*$G$19</f>
        <v>14220</v>
      </c>
      <c r="M58" s="98">
        <f t="shared" si="15"/>
        <v>1820.16</v>
      </c>
      <c r="N58" s="74"/>
      <c r="O58" s="66">
        <f t="shared" si="13"/>
        <v>0</v>
      </c>
      <c r="P58" s="67">
        <f t="shared" si="14"/>
        <v>0</v>
      </c>
      <c r="Q58" s="68"/>
    </row>
    <row r="59" spans="1:17" s="99" customFormat="1" x14ac:dyDescent="0.35">
      <c r="A59" s="95"/>
      <c r="B59" s="61" t="s">
        <v>52</v>
      </c>
      <c r="C59" s="61"/>
      <c r="D59" s="60" t="s">
        <v>34</v>
      </c>
      <c r="E59" s="61"/>
      <c r="F59" s="51"/>
      <c r="G59" s="113">
        <f>+RESIDENTIAL!$G$57</f>
        <v>0.11899999999999999</v>
      </c>
      <c r="H59" s="97">
        <f>IF(AND($N$1=1, $G$19&gt;=750), 750, IF(AND($N$1=1, AND($G$19&lt;750, $G$19&gt;=0)), $G$19, IF(AND($N$1=2, $G$19&gt;=750), 750, IF(AND($N$1=2, AND($G$19&lt;750, $G$19&gt;=0)), $G$19))))</f>
        <v>750</v>
      </c>
      <c r="I59" s="64">
        <f t="shared" si="16"/>
        <v>89.25</v>
      </c>
      <c r="J59" s="74"/>
      <c r="K59" s="113">
        <f t="shared" si="17"/>
        <v>0.11899999999999999</v>
      </c>
      <c r="L59" s="97">
        <f>IF(AND($N$1=1, $G$19&gt;=750), 750, IF(AND($N$1=1, AND($G$19&lt;750, $G$19&gt;=0)), $G$19, IF(AND($N$1=2, $G$19&gt;=750), 750, IF(AND($N$1=2, AND($G$19&lt;750, $G$19&gt;=0)), $G$19))))</f>
        <v>750</v>
      </c>
      <c r="M59" s="98">
        <f t="shared" si="15"/>
        <v>89.25</v>
      </c>
      <c r="N59" s="74"/>
      <c r="O59" s="66">
        <f t="shared" si="13"/>
        <v>0</v>
      </c>
      <c r="P59" s="67">
        <f t="shared" si="14"/>
        <v>0</v>
      </c>
      <c r="Q59" s="68"/>
    </row>
    <row r="60" spans="1:17" s="99" customFormat="1" x14ac:dyDescent="0.35">
      <c r="A60" s="95"/>
      <c r="B60" s="61" t="s">
        <v>53</v>
      </c>
      <c r="C60" s="61"/>
      <c r="D60" s="60" t="s">
        <v>34</v>
      </c>
      <c r="E60" s="61"/>
      <c r="F60" s="51"/>
      <c r="G60" s="113">
        <f>+RESIDENTIAL!$G$58</f>
        <v>0.13900000000000001</v>
      </c>
      <c r="H60" s="97">
        <f>IF(AND($N$1=1, $G$19&gt;=750), $G$19-750, IF(AND($N$1=1, AND($G$19&lt;750, $G$19&gt;=0)), 0, IF(AND($N$1=2, $G$19&gt;=750), $G$19-750, IF(AND($N$1=2, AND($G$19&lt;750, $G$19&gt;=0)), 0))))</f>
        <v>78250</v>
      </c>
      <c r="I60" s="64">
        <f t="shared" si="16"/>
        <v>10876.750000000002</v>
      </c>
      <c r="J60" s="74"/>
      <c r="K60" s="113">
        <f t="shared" si="17"/>
        <v>0.13900000000000001</v>
      </c>
      <c r="L60" s="97">
        <f>IF(AND($N$1=1, $G$19&gt;=750), $G$19-750, IF(AND($N$1=1, AND($G$19&lt;750, $G$19&gt;=0)), 0, IF(AND($N$1=2, $G$19&gt;=750), $G$19-750, IF(AND($N$1=2, AND($G$19&lt;750, $G$19&gt;=0)), 0))))</f>
        <v>78250</v>
      </c>
      <c r="M60" s="98">
        <f t="shared" si="15"/>
        <v>10876.750000000002</v>
      </c>
      <c r="N60" s="74"/>
      <c r="O60" s="66">
        <f t="shared" si="13"/>
        <v>0</v>
      </c>
      <c r="P60" s="67">
        <f t="shared" si="14"/>
        <v>0</v>
      </c>
      <c r="Q60" s="68"/>
    </row>
    <row r="61" spans="1:17" s="99" customFormat="1" x14ac:dyDescent="0.35">
      <c r="A61" s="95"/>
      <c r="B61" s="61" t="s">
        <v>54</v>
      </c>
      <c r="C61" s="61"/>
      <c r="D61" s="60" t="s">
        <v>34</v>
      </c>
      <c r="E61" s="61"/>
      <c r="F61" s="51"/>
      <c r="G61" s="113">
        <f>+RESIDENTIAL!$G$59</f>
        <v>0.1368</v>
      </c>
      <c r="H61" s="97">
        <v>0</v>
      </c>
      <c r="I61" s="64">
        <f t="shared" si="16"/>
        <v>0</v>
      </c>
      <c r="J61" s="74"/>
      <c r="K61" s="113">
        <f t="shared" si="17"/>
        <v>0.1368</v>
      </c>
      <c r="L61" s="97">
        <f>E61</f>
        <v>0</v>
      </c>
      <c r="M61" s="98">
        <f>F61</f>
        <v>0</v>
      </c>
      <c r="N61" s="74"/>
      <c r="O61" s="66">
        <f t="shared" si="13"/>
        <v>0</v>
      </c>
      <c r="P61" s="67" t="str">
        <f t="shared" si="14"/>
        <v/>
      </c>
      <c r="Q61" s="68"/>
    </row>
    <row r="62" spans="1:17" s="99" customFormat="1" ht="15" thickBot="1" x14ac:dyDescent="0.4">
      <c r="A62" s="95"/>
      <c r="B62" s="61" t="s">
        <v>55</v>
      </c>
      <c r="C62" s="61"/>
      <c r="D62" s="60" t="s">
        <v>34</v>
      </c>
      <c r="E62" s="61"/>
      <c r="F62" s="51"/>
      <c r="G62" s="113">
        <f>+RESIDENTIAL!$G$60</f>
        <v>0.1368</v>
      </c>
      <c r="H62" s="97">
        <f>+$G$19</f>
        <v>79000</v>
      </c>
      <c r="I62" s="64">
        <f t="shared" si="16"/>
        <v>10807.2</v>
      </c>
      <c r="J62" s="74"/>
      <c r="K62" s="113">
        <f t="shared" si="17"/>
        <v>0.1368</v>
      </c>
      <c r="L62" s="97">
        <f>+$G$19</f>
        <v>79000</v>
      </c>
      <c r="M62" s="98">
        <f t="shared" ref="M62" si="18">L62*K62</f>
        <v>10807.2</v>
      </c>
      <c r="N62" s="74"/>
      <c r="O62" s="66">
        <f t="shared" si="13"/>
        <v>0</v>
      </c>
      <c r="P62" s="67">
        <f t="shared" si="14"/>
        <v>0</v>
      </c>
      <c r="Q62" s="68"/>
    </row>
    <row r="63" spans="1:17" ht="15" thickBot="1" x14ac:dyDescent="0.4">
      <c r="A63" s="189"/>
      <c r="B63" s="273"/>
      <c r="C63" s="274"/>
      <c r="D63" s="275"/>
      <c r="E63" s="274"/>
      <c r="F63" s="276"/>
      <c r="G63" s="277"/>
      <c r="H63" s="278"/>
      <c r="I63" s="279"/>
      <c r="J63" s="276"/>
      <c r="K63" s="277"/>
      <c r="L63" s="278"/>
      <c r="M63" s="279"/>
      <c r="N63" s="276"/>
      <c r="O63" s="280"/>
      <c r="P63" s="281"/>
      <c r="Q63" s="215"/>
    </row>
    <row r="64" spans="1:17" s="434" customFormat="1" x14ac:dyDescent="0.35">
      <c r="A64" s="430"/>
      <c r="B64" s="282" t="s">
        <v>80</v>
      </c>
      <c r="C64" s="431"/>
      <c r="D64" s="432"/>
      <c r="E64" s="431"/>
      <c r="F64" s="284"/>
      <c r="G64" s="285"/>
      <c r="H64" s="285"/>
      <c r="I64" s="286">
        <f>SUM(I51:I55,I62)</f>
        <v>13859.403350000001</v>
      </c>
      <c r="J64" s="287"/>
      <c r="K64" s="285"/>
      <c r="L64" s="285"/>
      <c r="M64" s="286">
        <f>SUM(M51:M55,M62)</f>
        <v>14138.603350000001</v>
      </c>
      <c r="N64" s="287"/>
      <c r="O64" s="288">
        <f>M64-I64</f>
        <v>279.20000000000073</v>
      </c>
      <c r="P64" s="289">
        <f>IF(OR(I64=0,M64=0),"",(O64/I64))</f>
        <v>2.0145167360325126E-2</v>
      </c>
      <c r="Q64" s="433"/>
    </row>
    <row r="65" spans="1:17" s="434" customFormat="1" x14ac:dyDescent="0.35">
      <c r="A65" s="430"/>
      <c r="B65" s="282" t="s">
        <v>57</v>
      </c>
      <c r="C65" s="431"/>
      <c r="D65" s="432"/>
      <c r="E65" s="431"/>
      <c r="F65" s="284"/>
      <c r="G65" s="290">
        <f>+RESIDENTIAL!$G$63</f>
        <v>-0.318</v>
      </c>
      <c r="H65" s="435"/>
      <c r="I65" s="436"/>
      <c r="J65" s="287"/>
      <c r="K65" s="437">
        <f>$G65</f>
        <v>-0.318</v>
      </c>
      <c r="L65" s="435"/>
      <c r="M65" s="436"/>
      <c r="N65" s="287"/>
      <c r="O65" s="288">
        <f>M65-I65</f>
        <v>0</v>
      </c>
      <c r="P65" s="289" t="str">
        <f>IF(OR(I65=0,M65=0),"",(O65/I65))</f>
        <v/>
      </c>
      <c r="Q65" s="433"/>
    </row>
    <row r="66" spans="1:17" s="434" customFormat="1" x14ac:dyDescent="0.35">
      <c r="A66" s="430"/>
      <c r="B66" s="282" t="s">
        <v>58</v>
      </c>
      <c r="C66" s="431"/>
      <c r="D66" s="432"/>
      <c r="E66" s="431"/>
      <c r="F66" s="284"/>
      <c r="G66" s="438">
        <v>0.13</v>
      </c>
      <c r="H66" s="284"/>
      <c r="I66" s="436">
        <f>I64*G66</f>
        <v>1801.7224355000001</v>
      </c>
      <c r="J66" s="287"/>
      <c r="K66" s="438">
        <v>0.13</v>
      </c>
      <c r="L66" s="284"/>
      <c r="M66" s="436">
        <f>M64*K66</f>
        <v>1838.0184355000001</v>
      </c>
      <c r="N66" s="287"/>
      <c r="O66" s="288">
        <f>M66-I66</f>
        <v>36.296000000000049</v>
      </c>
      <c r="P66" s="289">
        <f>IF(OR(I66=0,M66=0),"",(O66/I66))</f>
        <v>2.0145167360325102E-2</v>
      </c>
      <c r="Q66" s="433"/>
    </row>
    <row r="67" spans="1:17" ht="15" thickBot="1" x14ac:dyDescent="0.4">
      <c r="A67" s="189"/>
      <c r="B67" s="512" t="s">
        <v>81</v>
      </c>
      <c r="C67" s="512"/>
      <c r="D67" s="512"/>
      <c r="E67" s="295"/>
      <c r="F67" s="296"/>
      <c r="G67" s="296"/>
      <c r="H67" s="296"/>
      <c r="I67" s="348">
        <f>SUM(I64:I66)</f>
        <v>15661.1257855</v>
      </c>
      <c r="J67" s="298"/>
      <c r="K67" s="296"/>
      <c r="L67" s="296"/>
      <c r="M67" s="297">
        <f>SUM(M64:M66)</f>
        <v>15976.621785500001</v>
      </c>
      <c r="N67" s="298"/>
      <c r="O67" s="349">
        <f>M67-I67</f>
        <v>315.496000000001</v>
      </c>
      <c r="P67" s="350">
        <f>IF(OR(I67=0,M67=0),"",(O67/I67))</f>
        <v>2.014516736032514E-2</v>
      </c>
      <c r="Q67" s="215"/>
    </row>
    <row r="68" spans="1:17" ht="15" thickBot="1" x14ac:dyDescent="0.4">
      <c r="A68" s="301"/>
      <c r="B68" s="439"/>
      <c r="C68" s="352"/>
      <c r="D68" s="353"/>
      <c r="E68" s="352"/>
      <c r="F68" s="354"/>
      <c r="G68" s="277"/>
      <c r="H68" s="355"/>
      <c r="I68" s="279"/>
      <c r="J68" s="354"/>
      <c r="K68" s="277"/>
      <c r="L68" s="355"/>
      <c r="M68" s="440"/>
      <c r="N68" s="354"/>
      <c r="O68" s="357"/>
      <c r="P68" s="281"/>
      <c r="Q68" s="215"/>
    </row>
    <row r="69" spans="1:17" s="235" customFormat="1" x14ac:dyDescent="0.35">
      <c r="A69" s="406"/>
      <c r="B69" s="365" t="s">
        <v>67</v>
      </c>
      <c r="C69" s="365"/>
      <c r="D69" s="407"/>
      <c r="E69" s="365"/>
      <c r="F69" s="366"/>
      <c r="G69" s="368"/>
      <c r="H69" s="368"/>
      <c r="I69" s="408">
        <f>SUM(I59:I60,I51,I52:I55)</f>
        <v>14018.203350000002</v>
      </c>
      <c r="J69" s="370"/>
      <c r="K69" s="368"/>
      <c r="L69" s="368"/>
      <c r="M69" s="408">
        <f>SUM(M59:M60,M51,M52:M55)</f>
        <v>14297.403350000002</v>
      </c>
      <c r="N69" s="370"/>
      <c r="O69" s="233">
        <f>M69-I69</f>
        <v>279.20000000000073</v>
      </c>
      <c r="P69" s="234">
        <f>IF(OR(I69=0,M69=0),"",(O69/I69))</f>
        <v>1.9916960328585951E-2</v>
      </c>
      <c r="Q69" s="215"/>
    </row>
    <row r="70" spans="1:17" s="235" customFormat="1" x14ac:dyDescent="0.35">
      <c r="A70" s="406"/>
      <c r="B70" s="221" t="s">
        <v>57</v>
      </c>
      <c r="C70" s="221"/>
      <c r="D70" s="347"/>
      <c r="E70" s="221"/>
      <c r="F70" s="227"/>
      <c r="G70" s="290">
        <f>+RESIDENTIAL!$G$63</f>
        <v>-0.318</v>
      </c>
      <c r="H70" s="291"/>
      <c r="I70" s="233"/>
      <c r="J70" s="294"/>
      <c r="K70" s="290">
        <f>$G70</f>
        <v>-0.318</v>
      </c>
      <c r="L70" s="291"/>
      <c r="M70" s="233"/>
      <c r="N70" s="294"/>
      <c r="O70" s="233">
        <f t="shared" ref="O70" si="19">M70-F70</f>
        <v>0</v>
      </c>
      <c r="P70" s="234" t="str">
        <f t="shared" ref="P70" si="20">IF(OR(F70=0,M70=0),"",(O70/F70))</f>
        <v/>
      </c>
      <c r="Q70" s="215"/>
    </row>
    <row r="71" spans="1:17" s="235" customFormat="1" x14ac:dyDescent="0.35">
      <c r="A71" s="406"/>
      <c r="B71" s="441" t="s">
        <v>58</v>
      </c>
      <c r="C71" s="365"/>
      <c r="D71" s="407"/>
      <c r="E71" s="365"/>
      <c r="F71" s="366"/>
      <c r="G71" s="367">
        <v>0.13</v>
      </c>
      <c r="H71" s="368"/>
      <c r="I71" s="369">
        <f>I69*G71</f>
        <v>1822.3664355000003</v>
      </c>
      <c r="J71" s="370"/>
      <c r="K71" s="367">
        <v>0.13</v>
      </c>
      <c r="L71" s="368"/>
      <c r="M71" s="369">
        <f>M69*K71</f>
        <v>1858.6624355000004</v>
      </c>
      <c r="N71" s="370"/>
      <c r="O71" s="233">
        <f t="shared" ref="O71:O72" si="21">M71-I71</f>
        <v>36.296000000000049</v>
      </c>
      <c r="P71" s="234">
        <f t="shared" ref="P71:P72" si="22">IF(OR(I71=0,M71=0),"",(O71/I71))</f>
        <v>1.9916960328585927E-2</v>
      </c>
      <c r="Q71" s="215"/>
    </row>
    <row r="72" spans="1:17" s="235" customFormat="1" ht="15" thickBot="1" x14ac:dyDescent="0.4">
      <c r="A72" s="406"/>
      <c r="B72" s="518" t="s">
        <v>82</v>
      </c>
      <c r="C72" s="518"/>
      <c r="D72" s="518"/>
      <c r="E72" s="221"/>
      <c r="F72" s="409"/>
      <c r="G72" s="409"/>
      <c r="H72" s="409"/>
      <c r="I72" s="410">
        <f>SUM(I69:I71)</f>
        <v>15840.569785500002</v>
      </c>
      <c r="J72" s="411"/>
      <c r="K72" s="409"/>
      <c r="L72" s="409"/>
      <c r="M72" s="410">
        <f>SUM(M69:M71)</f>
        <v>16156.065785500003</v>
      </c>
      <c r="N72" s="411"/>
      <c r="O72" s="233">
        <f t="shared" si="21"/>
        <v>315.496000000001</v>
      </c>
      <c r="P72" s="234">
        <f t="shared" si="22"/>
        <v>1.9916960328585965E-2</v>
      </c>
      <c r="Q72" s="215"/>
    </row>
    <row r="73" spans="1:17" ht="15" thickBot="1" x14ac:dyDescent="0.4">
      <c r="A73" s="301"/>
      <c r="B73" s="302"/>
      <c r="C73" s="303"/>
      <c r="D73" s="304"/>
      <c r="E73" s="303"/>
      <c r="F73" s="442"/>
      <c r="G73" s="443"/>
      <c r="H73" s="444"/>
      <c r="I73" s="445"/>
      <c r="J73" s="305"/>
      <c r="K73" s="443"/>
      <c r="L73" s="444"/>
      <c r="M73" s="445"/>
      <c r="N73" s="305"/>
      <c r="O73" s="309"/>
      <c r="P73" s="310"/>
      <c r="Q73" s="215"/>
    </row>
    <row r="74" spans="1:17" x14ac:dyDescent="0.35">
      <c r="A74" s="189"/>
      <c r="B74" s="189"/>
      <c r="C74" s="189"/>
      <c r="D74" s="190"/>
      <c r="E74" s="189"/>
      <c r="F74" s="189"/>
      <c r="G74" s="189"/>
      <c r="H74" s="189"/>
      <c r="I74" s="208"/>
      <c r="J74" s="189"/>
      <c r="K74" s="189"/>
      <c r="L74" s="189"/>
      <c r="M74" s="208"/>
      <c r="N74" s="189"/>
      <c r="O74" s="189"/>
      <c r="P74" s="189"/>
      <c r="Q74" s="215"/>
    </row>
    <row r="75" spans="1:17" x14ac:dyDescent="0.35">
      <c r="A75" s="189"/>
      <c r="B75" s="206" t="s">
        <v>61</v>
      </c>
      <c r="C75" s="189"/>
      <c r="D75" s="190"/>
      <c r="E75" s="189"/>
      <c r="F75" s="189"/>
      <c r="G75" s="311">
        <f>+RESIDENTIAL!$K$68</f>
        <v>2.9499999999999998E-2</v>
      </c>
      <c r="H75" s="189"/>
      <c r="I75" s="208"/>
      <c r="J75" s="189"/>
      <c r="K75" s="311">
        <f>+RESIDENTIAL!$K$68</f>
        <v>2.9499999999999998E-2</v>
      </c>
      <c r="L75" s="189"/>
      <c r="M75" s="189"/>
      <c r="N75" s="189"/>
      <c r="O75" s="189"/>
      <c r="P75" s="189"/>
      <c r="Q75" s="215"/>
    </row>
    <row r="76" spans="1:17" x14ac:dyDescent="0.35">
      <c r="A76" s="189"/>
      <c r="B76" s="189"/>
      <c r="C76" s="189"/>
      <c r="D76" s="190"/>
      <c r="E76" s="189"/>
      <c r="F76" s="189"/>
      <c r="G76" s="189"/>
      <c r="H76" s="189"/>
      <c r="I76" s="189"/>
      <c r="J76" s="189"/>
      <c r="K76" s="215"/>
      <c r="L76" s="215"/>
      <c r="M76" s="215"/>
      <c r="N76" s="215"/>
      <c r="O76" s="215"/>
      <c r="P76" s="215"/>
      <c r="Q76" s="215"/>
    </row>
    <row r="77" spans="1:17" x14ac:dyDescent="0.35">
      <c r="A77" s="231"/>
      <c r="B77" s="189"/>
      <c r="C77" s="189"/>
      <c r="D77" s="190"/>
      <c r="E77" s="189"/>
      <c r="F77" s="189"/>
      <c r="G77" s="189"/>
      <c r="H77" s="189"/>
      <c r="I77" s="189"/>
      <c r="J77" s="189"/>
    </row>
    <row r="78" spans="1:17" x14ac:dyDescent="0.35">
      <c r="A78" s="231"/>
      <c r="B78" s="189"/>
      <c r="C78" s="189"/>
      <c r="D78" s="190"/>
      <c r="E78" s="189"/>
      <c r="F78" s="189"/>
      <c r="G78" s="8"/>
      <c r="H78" s="8"/>
      <c r="I78" s="8"/>
      <c r="J78" s="8"/>
      <c r="K78" s="8"/>
      <c r="L78" s="8"/>
    </row>
    <row r="79" spans="1:17" x14ac:dyDescent="0.35">
      <c r="A79" s="231"/>
      <c r="B79" s="189"/>
      <c r="C79" s="189"/>
      <c r="D79" s="190"/>
      <c r="E79" s="189"/>
      <c r="F79" s="189"/>
      <c r="G79" s="8"/>
      <c r="H79" s="8"/>
      <c r="I79" s="8"/>
      <c r="J79" s="70"/>
      <c r="K79" s="70"/>
      <c r="L79" s="70"/>
      <c r="M79" s="70"/>
      <c r="N79" s="70"/>
    </row>
    <row r="80" spans="1:17" x14ac:dyDescent="0.35">
      <c r="A80" s="231"/>
      <c r="B80" s="189"/>
      <c r="C80" s="189"/>
      <c r="D80" s="190"/>
      <c r="E80" s="189"/>
      <c r="F80" s="189"/>
      <c r="G80" s="8"/>
      <c r="H80" s="8"/>
      <c r="I80" s="8"/>
      <c r="J80" s="70"/>
      <c r="K80" s="70"/>
      <c r="L80" s="70"/>
      <c r="M80" s="70"/>
    </row>
    <row r="81" spans="1:13" x14ac:dyDescent="0.35">
      <c r="A81" s="231"/>
      <c r="B81" s="189"/>
      <c r="C81" s="189"/>
      <c r="D81" s="190"/>
      <c r="E81" s="189"/>
      <c r="F81" s="189"/>
      <c r="G81" s="8"/>
      <c r="H81" s="8"/>
      <c r="I81" s="8"/>
      <c r="J81" s="70"/>
      <c r="K81" s="70"/>
      <c r="L81" s="70"/>
      <c r="M81" s="70"/>
    </row>
    <row r="82" spans="1:13" x14ac:dyDescent="0.35">
      <c r="A82" s="231"/>
      <c r="B82" s="189"/>
      <c r="C82" s="189"/>
      <c r="D82" s="190"/>
      <c r="E82" s="189"/>
      <c r="F82" s="189"/>
      <c r="G82" s="8"/>
      <c r="H82" s="8"/>
      <c r="I82" s="8"/>
      <c r="J82" s="70"/>
      <c r="K82" s="70"/>
      <c r="L82" s="70"/>
      <c r="M82" s="70"/>
    </row>
    <row r="83" spans="1:13" x14ac:dyDescent="0.35">
      <c r="A83" s="231"/>
      <c r="B83" s="189"/>
      <c r="C83" s="189"/>
      <c r="D83" s="190"/>
      <c r="E83" s="189"/>
      <c r="F83" s="189"/>
      <c r="G83" s="8"/>
      <c r="H83" s="8"/>
      <c r="I83" s="8"/>
      <c r="J83" s="70"/>
      <c r="K83" s="70"/>
      <c r="L83" s="70"/>
      <c r="M83" s="70"/>
    </row>
    <row r="84" spans="1:13" x14ac:dyDescent="0.35">
      <c r="A84" s="231"/>
      <c r="B84" s="189"/>
      <c r="C84" s="189"/>
      <c r="D84" s="190"/>
      <c r="E84" s="189"/>
      <c r="F84" s="189"/>
      <c r="G84" s="8"/>
      <c r="H84" s="8"/>
      <c r="I84" s="8"/>
      <c r="J84" s="70"/>
      <c r="K84" s="70"/>
      <c r="L84" s="70"/>
      <c r="M84" s="70"/>
    </row>
    <row r="85" spans="1:13" x14ac:dyDescent="0.35">
      <c r="A85" s="231"/>
      <c r="B85" s="189"/>
      <c r="C85" s="189"/>
      <c r="D85" s="190"/>
      <c r="E85" s="189"/>
      <c r="F85" s="189"/>
      <c r="G85" s="8"/>
      <c r="H85" s="8"/>
      <c r="I85" s="8"/>
      <c r="J85" s="70"/>
      <c r="K85" s="70"/>
      <c r="L85" s="70"/>
      <c r="M85" s="70"/>
    </row>
    <row r="86" spans="1:13" x14ac:dyDescent="0.35">
      <c r="A86" s="231"/>
      <c r="B86" s="446"/>
      <c r="C86" s="189"/>
      <c r="D86" s="190"/>
      <c r="E86" s="189"/>
      <c r="F86" s="189"/>
      <c r="G86" s="8"/>
      <c r="H86" s="8"/>
      <c r="I86" s="8"/>
      <c r="J86" s="70"/>
      <c r="K86" s="70"/>
      <c r="L86" s="70"/>
      <c r="M86" s="70"/>
    </row>
    <row r="87" spans="1:13" x14ac:dyDescent="0.35">
      <c r="A87" s="231"/>
      <c r="B87" s="446"/>
      <c r="C87" s="189"/>
      <c r="D87" s="190"/>
      <c r="E87" s="189"/>
      <c r="F87" s="189"/>
      <c r="G87" s="8"/>
      <c r="H87" s="8"/>
      <c r="I87" s="8"/>
      <c r="J87" s="70"/>
      <c r="K87" s="70"/>
      <c r="L87" s="70"/>
      <c r="M87" s="70"/>
    </row>
    <row r="88" spans="1:13" x14ac:dyDescent="0.35">
      <c r="A88" s="231"/>
      <c r="B88" s="446"/>
      <c r="C88" s="189"/>
      <c r="D88" s="190"/>
      <c r="E88" s="189"/>
      <c r="F88" s="189"/>
      <c r="G88" s="8"/>
      <c r="H88" s="8"/>
      <c r="I88" s="8"/>
      <c r="J88" s="70"/>
      <c r="K88" s="70"/>
      <c r="L88" s="70"/>
      <c r="M88" s="70"/>
    </row>
    <row r="89" spans="1:13" x14ac:dyDescent="0.35">
      <c r="A89" s="231"/>
      <c r="B89" s="446"/>
      <c r="C89" s="189"/>
      <c r="D89" s="190"/>
      <c r="E89" s="189"/>
      <c r="F89" s="189"/>
      <c r="G89" s="8"/>
      <c r="H89" s="8"/>
      <c r="I89" s="8"/>
      <c r="J89" s="70"/>
      <c r="K89" s="70"/>
      <c r="L89" s="70"/>
      <c r="M89" s="70"/>
    </row>
    <row r="90" spans="1:13" x14ac:dyDescent="0.35">
      <c r="A90" s="231"/>
      <c r="B90" s="446"/>
      <c r="C90" s="189"/>
      <c r="D90" s="190"/>
      <c r="E90" s="189"/>
      <c r="F90" s="189"/>
      <c r="G90" s="8"/>
      <c r="H90" s="8"/>
      <c r="I90" s="8"/>
      <c r="J90" s="70"/>
      <c r="K90" s="70"/>
      <c r="L90" s="70"/>
      <c r="M90" s="70"/>
    </row>
    <row r="91" spans="1:13" x14ac:dyDescent="0.35">
      <c r="A91" s="231"/>
      <c r="B91" s="446"/>
      <c r="C91" s="189"/>
      <c r="D91" s="190"/>
      <c r="E91" s="189"/>
      <c r="F91" s="189"/>
      <c r="G91" s="8"/>
      <c r="H91" s="8"/>
      <c r="I91" s="8"/>
      <c r="J91" s="70"/>
      <c r="K91" s="70"/>
      <c r="L91" s="70"/>
      <c r="M91" s="70"/>
    </row>
    <row r="92" spans="1:13" x14ac:dyDescent="0.35">
      <c r="A92" s="231"/>
      <c r="B92" s="446"/>
      <c r="C92" s="189"/>
      <c r="D92" s="190"/>
      <c r="E92" s="189"/>
      <c r="F92" s="189"/>
      <c r="G92" s="8"/>
      <c r="H92" s="8"/>
      <c r="I92" s="8"/>
      <c r="J92" s="70"/>
      <c r="K92" s="70"/>
      <c r="L92" s="70"/>
      <c r="M92" s="70"/>
    </row>
    <row r="93" spans="1:13" x14ac:dyDescent="0.35">
      <c r="A93" s="231"/>
      <c r="B93" s="446"/>
      <c r="C93" s="189"/>
      <c r="D93" s="190"/>
      <c r="E93" s="189"/>
      <c r="F93" s="189"/>
      <c r="G93" s="8"/>
      <c r="H93" s="8"/>
      <c r="I93" s="8"/>
      <c r="J93" s="70"/>
      <c r="K93" s="70"/>
      <c r="L93" s="70"/>
      <c r="M93" s="70"/>
    </row>
    <row r="94" spans="1:13" x14ac:dyDescent="0.35">
      <c r="A94" s="231"/>
      <c r="B94" s="446"/>
      <c r="C94" s="189"/>
      <c r="D94" s="190"/>
      <c r="E94" s="189"/>
      <c r="F94" s="189"/>
      <c r="G94" s="8"/>
      <c r="H94" s="8"/>
      <c r="I94" s="8"/>
      <c r="J94" s="70"/>
      <c r="K94" s="70"/>
      <c r="L94" s="70"/>
      <c r="M94" s="70"/>
    </row>
    <row r="95" spans="1:13" x14ac:dyDescent="0.35">
      <c r="A95" s="231"/>
      <c r="B95" s="446"/>
      <c r="C95" s="189"/>
      <c r="D95" s="190"/>
      <c r="E95" s="189"/>
      <c r="F95" s="189"/>
      <c r="G95" s="8"/>
      <c r="H95" s="8"/>
      <c r="I95" s="8"/>
      <c r="J95" s="70"/>
      <c r="K95" s="70"/>
      <c r="L95" s="70"/>
      <c r="M95" s="70"/>
    </row>
    <row r="96" spans="1:13" x14ac:dyDescent="0.35">
      <c r="A96" s="231"/>
      <c r="B96" s="446"/>
      <c r="C96" s="189"/>
      <c r="D96" s="190"/>
      <c r="E96" s="189"/>
      <c r="F96" s="189"/>
      <c r="G96" s="8"/>
      <c r="H96" s="8"/>
      <c r="I96" s="8"/>
      <c r="J96" s="70"/>
      <c r="K96" s="70"/>
      <c r="L96" s="70"/>
      <c r="M96" s="70"/>
    </row>
    <row r="97" spans="1:13" x14ac:dyDescent="0.35">
      <c r="A97" s="231"/>
      <c r="B97" s="446"/>
      <c r="C97" s="189"/>
      <c r="D97" s="190"/>
      <c r="E97" s="189"/>
      <c r="F97" s="189"/>
      <c r="G97" s="8"/>
      <c r="H97" s="8"/>
      <c r="I97" s="8"/>
      <c r="J97" s="70"/>
      <c r="K97" s="70"/>
      <c r="L97" s="70"/>
      <c r="M97" s="70"/>
    </row>
    <row r="98" spans="1:13" x14ac:dyDescent="0.35">
      <c r="A98" s="231"/>
      <c r="B98" s="446"/>
      <c r="C98" s="189"/>
      <c r="D98" s="190"/>
      <c r="E98" s="189"/>
      <c r="F98" s="189"/>
      <c r="G98" s="8"/>
      <c r="H98" s="8"/>
      <c r="I98" s="8"/>
      <c r="J98" s="70"/>
      <c r="K98" s="70"/>
      <c r="L98" s="70"/>
      <c r="M98" s="70"/>
    </row>
    <row r="99" spans="1:13" x14ac:dyDescent="0.35">
      <c r="A99" s="231"/>
      <c r="B99" s="446"/>
      <c r="C99" s="189"/>
      <c r="D99" s="190"/>
      <c r="E99" s="189"/>
      <c r="F99" s="189"/>
      <c r="G99" s="8"/>
      <c r="H99" s="8"/>
      <c r="I99" s="8"/>
      <c r="J99" s="70"/>
      <c r="K99" s="70"/>
      <c r="L99" s="70"/>
      <c r="M99" s="70"/>
    </row>
    <row r="100" spans="1:13" x14ac:dyDescent="0.35">
      <c r="A100" s="231"/>
      <c r="B100" s="446"/>
      <c r="C100" s="189"/>
      <c r="D100" s="190"/>
      <c r="E100" s="189"/>
      <c r="F100" s="189"/>
      <c r="G100" s="8"/>
      <c r="H100" s="8"/>
      <c r="I100" s="8"/>
      <c r="J100" s="70"/>
      <c r="K100" s="70"/>
      <c r="L100" s="70"/>
      <c r="M100" s="70"/>
    </row>
    <row r="101" spans="1:13" x14ac:dyDescent="0.35">
      <c r="A101" s="231"/>
      <c r="B101" s="446"/>
      <c r="C101" s="189"/>
      <c r="D101" s="190"/>
      <c r="E101" s="189"/>
      <c r="F101" s="189"/>
      <c r="G101" s="8"/>
      <c r="H101" s="8"/>
      <c r="I101" s="8"/>
      <c r="J101" s="70"/>
      <c r="K101" s="70"/>
      <c r="L101" s="70"/>
      <c r="M101" s="70"/>
    </row>
    <row r="102" spans="1:13" x14ac:dyDescent="0.35">
      <c r="A102" s="231"/>
      <c r="B102" s="446"/>
      <c r="C102" s="189"/>
      <c r="D102" s="190"/>
      <c r="E102" s="189"/>
      <c r="F102" s="189"/>
      <c r="G102" s="8"/>
      <c r="H102" s="8"/>
      <c r="I102" s="8"/>
      <c r="J102" s="70"/>
      <c r="K102" s="70"/>
      <c r="L102" s="70"/>
      <c r="M102" s="70"/>
    </row>
    <row r="103" spans="1:13" x14ac:dyDescent="0.35">
      <c r="A103" s="231"/>
      <c r="B103" s="446"/>
      <c r="C103" s="189"/>
      <c r="D103" s="190"/>
      <c r="E103" s="189"/>
      <c r="F103" s="189"/>
      <c r="G103" s="8"/>
      <c r="H103" s="8"/>
      <c r="I103" s="8"/>
      <c r="J103" s="70"/>
      <c r="K103" s="70"/>
      <c r="L103" s="70"/>
      <c r="M103" s="70"/>
    </row>
    <row r="104" spans="1:13" x14ac:dyDescent="0.35">
      <c r="A104" s="231"/>
      <c r="B104" s="446"/>
      <c r="C104" s="189"/>
      <c r="D104" s="190"/>
      <c r="E104" s="189"/>
      <c r="F104" s="189"/>
      <c r="G104" s="8"/>
      <c r="H104" s="8"/>
      <c r="I104" s="8"/>
      <c r="J104" s="70"/>
      <c r="K104" s="70"/>
      <c r="L104" s="70"/>
      <c r="M104" s="70"/>
    </row>
    <row r="105" spans="1:13" x14ac:dyDescent="0.35">
      <c r="A105" s="231"/>
      <c r="B105" s="189"/>
      <c r="C105" s="189"/>
      <c r="D105" s="190"/>
      <c r="E105" s="189"/>
      <c r="F105" s="189"/>
      <c r="G105" s="8"/>
      <c r="H105" s="8"/>
      <c r="I105" s="8"/>
      <c r="J105" s="70"/>
      <c r="K105" s="70"/>
      <c r="L105" s="70"/>
      <c r="M105" s="70"/>
    </row>
    <row r="106" spans="1:13" x14ac:dyDescent="0.35">
      <c r="A106" s="231"/>
      <c r="B106" s="189"/>
      <c r="C106" s="189"/>
      <c r="D106" s="190"/>
      <c r="E106" s="189"/>
      <c r="F106" s="189"/>
      <c r="G106" s="8"/>
      <c r="H106" s="8"/>
      <c r="I106" s="8"/>
      <c r="J106" s="70"/>
      <c r="K106" s="70"/>
      <c r="L106" s="70"/>
      <c r="M106" s="70"/>
    </row>
    <row r="107" spans="1:13" x14ac:dyDescent="0.35">
      <c r="A107" s="231"/>
      <c r="B107" s="189"/>
      <c r="C107" s="189"/>
      <c r="D107" s="190"/>
      <c r="E107" s="189"/>
      <c r="F107" s="189"/>
      <c r="G107" s="8"/>
      <c r="H107" s="8"/>
      <c r="I107" s="8"/>
      <c r="J107" s="70"/>
      <c r="K107" s="70"/>
      <c r="L107" s="70"/>
      <c r="M107" s="70"/>
    </row>
    <row r="108" spans="1:13" x14ac:dyDescent="0.35">
      <c r="A108" s="231"/>
      <c r="B108" s="189"/>
      <c r="C108" s="189"/>
      <c r="D108" s="190"/>
      <c r="E108" s="189"/>
      <c r="F108" s="189"/>
      <c r="G108" s="8"/>
      <c r="H108" s="8"/>
      <c r="I108" s="8"/>
      <c r="J108" s="70"/>
      <c r="K108" s="70"/>
      <c r="L108" s="70"/>
      <c r="M108" s="70"/>
    </row>
    <row r="109" spans="1:13" x14ac:dyDescent="0.35">
      <c r="A109" s="231"/>
      <c r="B109" s="189"/>
      <c r="C109" s="189"/>
      <c r="D109" s="190"/>
      <c r="E109" s="189"/>
      <c r="F109" s="189"/>
      <c r="G109" s="8"/>
      <c r="H109" s="8"/>
      <c r="I109" s="8"/>
      <c r="J109" s="70"/>
      <c r="K109" s="70"/>
      <c r="L109" s="70"/>
      <c r="M109" s="70"/>
    </row>
    <row r="110" spans="1:13" x14ac:dyDescent="0.35">
      <c r="A110" s="231"/>
      <c r="B110" s="189"/>
      <c r="C110" s="189"/>
      <c r="D110" s="190"/>
      <c r="E110" s="189"/>
      <c r="F110" s="189"/>
      <c r="G110" s="8"/>
      <c r="H110" s="8"/>
      <c r="I110" s="8"/>
      <c r="J110" s="70"/>
      <c r="K110" s="70"/>
      <c r="L110" s="70"/>
      <c r="M110" s="70"/>
    </row>
    <row r="111" spans="1:13" x14ac:dyDescent="0.35">
      <c r="A111" s="231"/>
      <c r="B111" s="189"/>
      <c r="C111" s="189"/>
      <c r="D111" s="190"/>
      <c r="E111" s="189"/>
      <c r="F111" s="189"/>
      <c r="G111" s="8"/>
      <c r="H111" s="8"/>
      <c r="I111" s="8"/>
      <c r="J111" s="70"/>
      <c r="K111" s="70"/>
      <c r="L111" s="70"/>
      <c r="M111" s="70"/>
    </row>
    <row r="112" spans="1:13" x14ac:dyDescent="0.35">
      <c r="A112" s="231"/>
      <c r="B112" s="189"/>
      <c r="C112" s="189"/>
      <c r="D112" s="190"/>
      <c r="E112" s="189"/>
      <c r="F112" s="189"/>
      <c r="G112" s="8"/>
      <c r="H112" s="8"/>
      <c r="I112" s="8"/>
      <c r="J112" s="70"/>
      <c r="K112" s="70"/>
      <c r="L112" s="70"/>
      <c r="M112" s="70"/>
    </row>
    <row r="113" spans="1:13" x14ac:dyDescent="0.35">
      <c r="A113" s="231"/>
      <c r="B113" s="189"/>
      <c r="C113" s="189"/>
      <c r="D113" s="190"/>
      <c r="E113" s="189"/>
      <c r="F113" s="189"/>
      <c r="G113" s="8"/>
      <c r="H113" s="8"/>
      <c r="I113" s="8"/>
      <c r="J113" s="70"/>
      <c r="K113" s="70"/>
      <c r="L113" s="70"/>
      <c r="M113" s="70"/>
    </row>
    <row r="114" spans="1:13" x14ac:dyDescent="0.35">
      <c r="A114" s="231"/>
      <c r="B114" s="189"/>
      <c r="C114" s="189"/>
      <c r="D114" s="190"/>
      <c r="E114" s="189"/>
      <c r="F114" s="189"/>
      <c r="G114" s="8"/>
      <c r="H114" s="8"/>
      <c r="I114" s="8"/>
      <c r="J114" s="70"/>
      <c r="K114" s="70"/>
      <c r="L114" s="70"/>
      <c r="M114" s="70"/>
    </row>
    <row r="115" spans="1:13" x14ac:dyDescent="0.35">
      <c r="A115" s="231"/>
      <c r="B115" s="189"/>
      <c r="C115" s="189"/>
      <c r="D115" s="190"/>
      <c r="E115" s="189"/>
      <c r="F115" s="189"/>
      <c r="G115" s="8"/>
      <c r="H115" s="8"/>
      <c r="I115" s="8"/>
      <c r="J115" s="70"/>
      <c r="K115" s="70"/>
      <c r="L115" s="70"/>
      <c r="M115" s="70"/>
    </row>
    <row r="116" spans="1:13" x14ac:dyDescent="0.35">
      <c r="A116" s="231"/>
      <c r="B116" s="189"/>
      <c r="C116" s="189"/>
      <c r="D116" s="190"/>
      <c r="E116" s="189"/>
      <c r="F116" s="189"/>
      <c r="G116" s="8"/>
      <c r="H116" s="8"/>
      <c r="I116" s="8"/>
      <c r="J116" s="70"/>
      <c r="K116" s="70"/>
      <c r="L116" s="70"/>
      <c r="M116" s="70"/>
    </row>
    <row r="117" spans="1:13" x14ac:dyDescent="0.35">
      <c r="A117" s="231"/>
      <c r="B117" s="189"/>
      <c r="C117" s="189"/>
      <c r="D117" s="190"/>
      <c r="E117" s="189"/>
      <c r="F117" s="189"/>
      <c r="G117" s="8"/>
      <c r="H117" s="8"/>
      <c r="I117" s="8"/>
      <c r="J117" s="70"/>
      <c r="K117" s="70"/>
      <c r="L117" s="70"/>
      <c r="M117" s="70"/>
    </row>
    <row r="118" spans="1:13" x14ac:dyDescent="0.35">
      <c r="A118" s="231"/>
      <c r="B118" s="189"/>
      <c r="C118" s="189"/>
      <c r="D118" s="190"/>
      <c r="E118" s="189"/>
      <c r="F118" s="189"/>
      <c r="G118" s="8"/>
      <c r="H118" s="8"/>
      <c r="I118" s="8"/>
      <c r="J118" s="70"/>
      <c r="K118" s="70"/>
      <c r="L118" s="70"/>
      <c r="M118" s="70"/>
    </row>
    <row r="119" spans="1:13" x14ac:dyDescent="0.35">
      <c r="A119" s="231"/>
      <c r="B119" s="189"/>
      <c r="C119" s="189"/>
      <c r="D119" s="190"/>
      <c r="E119" s="189"/>
      <c r="F119" s="189"/>
      <c r="G119" s="8"/>
      <c r="H119" s="8"/>
      <c r="I119" s="8"/>
      <c r="J119" s="70"/>
      <c r="K119" s="70"/>
      <c r="L119" s="70"/>
      <c r="M119" s="70"/>
    </row>
    <row r="120" spans="1:13" x14ac:dyDescent="0.35">
      <c r="A120" s="231"/>
      <c r="B120" s="189"/>
      <c r="C120" s="189"/>
      <c r="D120" s="190"/>
      <c r="E120" s="189"/>
      <c r="F120" s="189"/>
      <c r="G120" s="8"/>
      <c r="H120" s="8"/>
      <c r="I120" s="8"/>
      <c r="J120" s="70"/>
      <c r="K120" s="70"/>
      <c r="L120" s="70"/>
      <c r="M120" s="70"/>
    </row>
    <row r="121" spans="1:13" x14ac:dyDescent="0.35">
      <c r="A121" s="231"/>
      <c r="B121" s="189"/>
      <c r="C121" s="189"/>
      <c r="D121" s="190"/>
      <c r="E121" s="189"/>
      <c r="F121" s="189"/>
      <c r="G121" s="8"/>
      <c r="H121" s="8"/>
      <c r="I121" s="8"/>
      <c r="J121" s="70"/>
      <c r="K121" s="70"/>
      <c r="L121" s="70"/>
      <c r="M121" s="70"/>
    </row>
    <row r="122" spans="1:13" x14ac:dyDescent="0.35">
      <c r="A122" s="231"/>
      <c r="B122" s="189"/>
      <c r="C122" s="189"/>
      <c r="D122" s="190"/>
      <c r="E122" s="189"/>
      <c r="F122" s="189"/>
      <c r="G122" s="8"/>
      <c r="H122" s="8"/>
      <c r="I122" s="8"/>
      <c r="J122" s="70"/>
      <c r="K122" s="70"/>
      <c r="L122" s="70"/>
      <c r="M122" s="70"/>
    </row>
    <row r="123" spans="1:13" x14ac:dyDescent="0.35">
      <c r="A123" s="231"/>
      <c r="B123" s="189"/>
      <c r="C123" s="189"/>
      <c r="D123" s="190"/>
      <c r="E123" s="189"/>
      <c r="F123" s="189"/>
      <c r="G123" s="8"/>
      <c r="H123" s="8"/>
      <c r="I123" s="8"/>
      <c r="J123" s="70"/>
      <c r="K123" s="70"/>
      <c r="L123" s="70"/>
      <c r="M123" s="70"/>
    </row>
    <row r="124" spans="1:13" x14ac:dyDescent="0.35">
      <c r="A124" s="231"/>
      <c r="B124" s="189"/>
      <c r="C124" s="189"/>
      <c r="D124" s="190"/>
      <c r="E124" s="189"/>
      <c r="F124" s="189"/>
      <c r="G124" s="8"/>
      <c r="H124" s="8"/>
      <c r="I124" s="8"/>
      <c r="J124" s="70"/>
      <c r="K124" s="70"/>
      <c r="L124" s="70"/>
      <c r="M124" s="70"/>
    </row>
    <row r="125" spans="1:13" x14ac:dyDescent="0.35">
      <c r="A125" s="231"/>
      <c r="B125" s="189"/>
      <c r="C125" s="189"/>
      <c r="D125" s="190"/>
      <c r="E125" s="189"/>
      <c r="F125" s="189"/>
      <c r="G125" s="8"/>
      <c r="H125" s="8"/>
      <c r="I125" s="8"/>
      <c r="J125" s="70"/>
      <c r="K125" s="70"/>
      <c r="L125" s="70"/>
      <c r="M125" s="70"/>
    </row>
    <row r="126" spans="1:13" x14ac:dyDescent="0.35">
      <c r="A126" s="231"/>
      <c r="B126" s="189"/>
      <c r="C126" s="189"/>
      <c r="D126" s="190"/>
      <c r="E126" s="189"/>
      <c r="F126" s="189"/>
      <c r="G126" s="8"/>
      <c r="H126" s="8"/>
      <c r="I126" s="8"/>
      <c r="J126" s="70"/>
      <c r="K126" s="70"/>
      <c r="L126" s="70"/>
      <c r="M126" s="70"/>
    </row>
    <row r="127" spans="1:13" x14ac:dyDescent="0.35">
      <c r="A127" s="231"/>
      <c r="B127" s="189"/>
      <c r="C127" s="189"/>
      <c r="D127" s="190"/>
      <c r="E127" s="189"/>
      <c r="F127" s="189"/>
      <c r="G127" s="8"/>
      <c r="H127" s="8"/>
      <c r="I127" s="8"/>
      <c r="J127" s="70"/>
      <c r="K127" s="70"/>
      <c r="L127" s="70"/>
      <c r="M127" s="70"/>
    </row>
    <row r="128" spans="1:13" x14ac:dyDescent="0.35">
      <c r="A128" s="231"/>
      <c r="B128" s="189"/>
      <c r="C128" s="189"/>
      <c r="D128" s="190"/>
      <c r="E128" s="189"/>
      <c r="F128" s="189"/>
      <c r="G128" s="8"/>
      <c r="H128" s="8"/>
      <c r="I128" s="8"/>
      <c r="J128" s="70"/>
      <c r="K128" s="70"/>
      <c r="L128" s="70"/>
      <c r="M128" s="70"/>
    </row>
    <row r="129" spans="1:13" x14ac:dyDescent="0.35">
      <c r="A129" s="231"/>
      <c r="B129" s="189"/>
      <c r="C129" s="189"/>
      <c r="D129" s="190"/>
      <c r="E129" s="189"/>
      <c r="F129" s="189"/>
      <c r="G129" s="8"/>
      <c r="H129" s="8"/>
      <c r="I129" s="8"/>
      <c r="J129" s="70"/>
      <c r="K129" s="70"/>
      <c r="L129" s="70"/>
      <c r="M129" s="70"/>
    </row>
    <row r="130" spans="1:13" x14ac:dyDescent="0.35">
      <c r="A130" s="231"/>
      <c r="B130" s="189"/>
      <c r="C130" s="189"/>
      <c r="D130" s="190"/>
      <c r="E130" s="189"/>
      <c r="F130" s="189"/>
      <c r="G130" s="8"/>
      <c r="H130" s="8"/>
      <c r="I130" s="8"/>
      <c r="J130" s="70"/>
      <c r="K130" s="70"/>
      <c r="L130" s="70"/>
      <c r="M130" s="70"/>
    </row>
    <row r="131" spans="1:13" x14ac:dyDescent="0.35">
      <c r="A131" s="231"/>
      <c r="B131" s="189"/>
      <c r="C131" s="189"/>
      <c r="D131" s="190"/>
      <c r="E131" s="189"/>
      <c r="F131" s="189"/>
      <c r="G131" s="8"/>
      <c r="H131" s="8"/>
      <c r="I131" s="8"/>
      <c r="J131" s="70"/>
      <c r="K131" s="70"/>
      <c r="L131" s="70"/>
      <c r="M131" s="70"/>
    </row>
    <row r="132" spans="1:13" x14ac:dyDescent="0.35">
      <c r="A132" s="231"/>
      <c r="B132" s="189"/>
      <c r="C132" s="189"/>
      <c r="D132" s="190"/>
      <c r="E132" s="189"/>
      <c r="F132" s="189"/>
      <c r="G132" s="8"/>
      <c r="H132" s="8"/>
      <c r="I132" s="8"/>
      <c r="J132" s="70"/>
      <c r="K132" s="70"/>
      <c r="L132" s="70"/>
      <c r="M132" s="70"/>
    </row>
    <row r="133" spans="1:13" x14ac:dyDescent="0.35">
      <c r="A133" s="231"/>
      <c r="B133" s="189"/>
      <c r="C133" s="189"/>
      <c r="D133" s="190"/>
      <c r="E133" s="189"/>
      <c r="F133" s="189"/>
      <c r="G133" s="8"/>
      <c r="H133" s="8"/>
      <c r="I133" s="8"/>
      <c r="J133" s="70"/>
      <c r="K133" s="70"/>
      <c r="L133" s="70"/>
      <c r="M133" s="70"/>
    </row>
    <row r="134" spans="1:13" x14ac:dyDescent="0.35">
      <c r="A134" s="231"/>
      <c r="B134" s="189"/>
      <c r="C134" s="189"/>
      <c r="D134" s="190"/>
      <c r="E134" s="189"/>
      <c r="F134" s="189"/>
      <c r="G134" s="8"/>
      <c r="H134" s="8"/>
      <c r="I134" s="8"/>
      <c r="J134" s="70"/>
      <c r="K134" s="70"/>
      <c r="L134" s="70"/>
      <c r="M134" s="70"/>
    </row>
    <row r="135" spans="1:13" x14ac:dyDescent="0.35">
      <c r="A135" s="231"/>
      <c r="B135" s="189"/>
      <c r="C135" s="189"/>
      <c r="D135" s="190"/>
      <c r="E135" s="189"/>
      <c r="F135" s="189"/>
      <c r="G135" s="8"/>
      <c r="H135" s="8"/>
      <c r="I135" s="8"/>
      <c r="J135" s="70"/>
      <c r="K135" s="70"/>
      <c r="L135" s="70"/>
      <c r="M135" s="70"/>
    </row>
    <row r="136" spans="1:13" x14ac:dyDescent="0.35">
      <c r="A136" s="231"/>
      <c r="B136" s="189"/>
      <c r="C136" s="189"/>
      <c r="D136" s="190"/>
      <c r="E136" s="189"/>
      <c r="F136" s="189"/>
      <c r="G136" s="8"/>
      <c r="H136" s="8"/>
      <c r="I136" s="8"/>
      <c r="J136" s="70"/>
      <c r="K136" s="70"/>
      <c r="L136" s="70"/>
      <c r="M136" s="70"/>
    </row>
    <row r="137" spans="1:13" x14ac:dyDescent="0.35">
      <c r="A137" s="231"/>
      <c r="B137" s="189"/>
      <c r="C137" s="189"/>
      <c r="D137" s="190"/>
      <c r="E137" s="189"/>
      <c r="F137" s="189"/>
      <c r="G137" s="8"/>
      <c r="H137" s="8"/>
      <c r="I137" s="8"/>
      <c r="J137" s="70"/>
      <c r="K137" s="70"/>
      <c r="L137" s="70"/>
      <c r="M137" s="70"/>
    </row>
    <row r="138" spans="1:13" x14ac:dyDescent="0.35">
      <c r="A138" s="231"/>
      <c r="B138" s="189"/>
      <c r="C138" s="189"/>
      <c r="D138" s="190"/>
      <c r="E138" s="189"/>
      <c r="F138" s="189"/>
      <c r="G138" s="8"/>
      <c r="H138" s="8"/>
      <c r="I138" s="8"/>
      <c r="J138" s="70"/>
      <c r="K138" s="70"/>
      <c r="L138" s="70"/>
      <c r="M138" s="70"/>
    </row>
    <row r="139" spans="1:13" x14ac:dyDescent="0.35">
      <c r="A139" s="231"/>
      <c r="B139" s="189"/>
      <c r="C139" s="189"/>
      <c r="D139" s="190"/>
      <c r="E139" s="189"/>
      <c r="F139" s="189"/>
      <c r="G139" s="189"/>
      <c r="H139" s="189"/>
      <c r="I139" s="189"/>
      <c r="J139" s="189"/>
    </row>
    <row r="140" spans="1:13" x14ac:dyDescent="0.35">
      <c r="A140" s="231"/>
      <c r="B140" s="189"/>
      <c r="C140" s="189"/>
      <c r="D140" s="190"/>
      <c r="E140" s="189"/>
      <c r="F140" s="189"/>
      <c r="G140" s="189"/>
      <c r="H140" s="189"/>
      <c r="I140" s="189"/>
      <c r="J140" s="189"/>
    </row>
    <row r="141" spans="1:13" x14ac:dyDescent="0.35">
      <c r="A141" s="231"/>
      <c r="B141" s="189"/>
      <c r="C141" s="189"/>
      <c r="D141" s="190"/>
      <c r="E141" s="189"/>
      <c r="F141" s="189"/>
      <c r="G141" s="189"/>
      <c r="H141" s="189"/>
      <c r="I141" s="189"/>
      <c r="J141" s="189"/>
    </row>
    <row r="142" spans="1:13" x14ac:dyDescent="0.35">
      <c r="A142" s="231"/>
      <c r="B142" s="189"/>
      <c r="C142" s="189"/>
      <c r="D142" s="190"/>
      <c r="E142" s="189"/>
      <c r="F142" s="189"/>
      <c r="G142" s="189"/>
      <c r="H142" s="189"/>
      <c r="I142" s="189"/>
      <c r="J142" s="189"/>
    </row>
    <row r="143" spans="1:13" x14ac:dyDescent="0.35">
      <c r="A143" s="231"/>
      <c r="B143" s="189"/>
      <c r="C143" s="189"/>
      <c r="D143" s="190"/>
      <c r="E143" s="189"/>
      <c r="F143" s="189"/>
      <c r="G143" s="189"/>
      <c r="H143" s="189"/>
      <c r="I143" s="189"/>
      <c r="J143" s="189"/>
    </row>
    <row r="144" spans="1:13" x14ac:dyDescent="0.35">
      <c r="A144" s="231"/>
      <c r="B144" s="189"/>
      <c r="C144" s="189"/>
      <c r="D144" s="190"/>
      <c r="E144" s="189"/>
      <c r="F144" s="189"/>
      <c r="G144" s="189"/>
      <c r="H144" s="189"/>
      <c r="I144" s="189"/>
      <c r="J144" s="189"/>
    </row>
    <row r="145" spans="1:10" x14ac:dyDescent="0.35">
      <c r="A145" s="231"/>
      <c r="B145" s="189"/>
      <c r="C145" s="189"/>
      <c r="D145" s="190"/>
      <c r="E145" s="189"/>
      <c r="F145" s="189"/>
      <c r="G145" s="189"/>
      <c r="H145" s="189"/>
      <c r="I145" s="189"/>
      <c r="J145" s="189"/>
    </row>
    <row r="146" spans="1:10" x14ac:dyDescent="0.35">
      <c r="A146" s="231"/>
      <c r="B146" s="189"/>
      <c r="C146" s="189"/>
      <c r="D146" s="190"/>
      <c r="E146" s="189"/>
      <c r="F146" s="189"/>
      <c r="G146" s="189"/>
      <c r="H146" s="189"/>
      <c r="I146" s="189"/>
      <c r="J146" s="189"/>
    </row>
    <row r="147" spans="1:10" x14ac:dyDescent="0.35">
      <c r="A147" s="231"/>
      <c r="B147" s="189"/>
      <c r="C147" s="189"/>
      <c r="D147" s="190"/>
      <c r="E147" s="189"/>
      <c r="F147" s="189"/>
      <c r="G147" s="189"/>
      <c r="H147" s="189"/>
      <c r="I147" s="189"/>
      <c r="J147" s="189"/>
    </row>
    <row r="148" spans="1:10" x14ac:dyDescent="0.35">
      <c r="A148" s="231"/>
      <c r="B148" s="189"/>
      <c r="C148" s="189"/>
      <c r="D148" s="190"/>
      <c r="E148" s="189"/>
      <c r="F148" s="189"/>
      <c r="G148" s="189"/>
      <c r="H148" s="189"/>
      <c r="I148" s="189"/>
      <c r="J148" s="189"/>
    </row>
    <row r="149" spans="1:10" x14ac:dyDescent="0.35">
      <c r="A149" s="231"/>
      <c r="B149" s="189"/>
      <c r="C149" s="189"/>
      <c r="D149" s="190"/>
      <c r="E149" s="189"/>
      <c r="F149" s="189"/>
      <c r="G149" s="189"/>
      <c r="H149" s="189"/>
      <c r="I149" s="189"/>
      <c r="J149" s="189"/>
    </row>
    <row r="150" spans="1:10" x14ac:dyDescent="0.35">
      <c r="A150" s="231"/>
      <c r="B150" s="189"/>
      <c r="C150" s="189"/>
      <c r="D150" s="190"/>
      <c r="E150" s="189"/>
      <c r="F150" s="189"/>
      <c r="G150" s="189"/>
      <c r="H150" s="189"/>
      <c r="I150" s="189"/>
      <c r="J150" s="189"/>
    </row>
    <row r="151" spans="1:10" x14ac:dyDescent="0.35">
      <c r="A151" s="231"/>
      <c r="B151" s="189"/>
      <c r="C151" s="189"/>
      <c r="D151" s="190"/>
      <c r="E151" s="189"/>
      <c r="F151" s="189"/>
      <c r="G151" s="189"/>
      <c r="H151" s="189"/>
      <c r="I151" s="189"/>
      <c r="J151" s="189"/>
    </row>
    <row r="152" spans="1:10" x14ac:dyDescent="0.35">
      <c r="A152" s="231"/>
      <c r="B152" s="189"/>
      <c r="C152" s="189"/>
      <c r="D152" s="190"/>
      <c r="E152" s="189"/>
      <c r="F152" s="189"/>
      <c r="G152" s="189"/>
      <c r="H152" s="189"/>
      <c r="I152" s="189"/>
      <c r="J152" s="189"/>
    </row>
    <row r="153" spans="1:10" x14ac:dyDescent="0.35">
      <c r="A153" s="231"/>
      <c r="B153" s="189"/>
      <c r="C153" s="189"/>
      <c r="D153" s="190"/>
      <c r="E153" s="189"/>
      <c r="F153" s="189"/>
      <c r="G153" s="189"/>
      <c r="H153" s="189"/>
      <c r="I153" s="189"/>
      <c r="J153" s="189"/>
    </row>
    <row r="154" spans="1:10" x14ac:dyDescent="0.35">
      <c r="A154" s="231"/>
      <c r="B154" s="189"/>
      <c r="C154" s="189"/>
      <c r="D154" s="190"/>
      <c r="E154" s="189"/>
      <c r="F154" s="189"/>
      <c r="G154" s="189"/>
      <c r="H154" s="189"/>
      <c r="I154" s="189"/>
      <c r="J154" s="189"/>
    </row>
    <row r="155" spans="1:10" x14ac:dyDescent="0.35">
      <c r="A155" s="231"/>
      <c r="B155" s="189"/>
      <c r="C155" s="189"/>
      <c r="D155" s="190"/>
      <c r="E155" s="189"/>
      <c r="F155" s="189"/>
      <c r="G155" s="189"/>
      <c r="H155" s="189"/>
      <c r="I155" s="189"/>
      <c r="J155" s="189"/>
    </row>
    <row r="156" spans="1:10" x14ac:dyDescent="0.35">
      <c r="A156" s="231"/>
      <c r="B156" s="189"/>
      <c r="C156" s="189"/>
      <c r="D156" s="190"/>
      <c r="E156" s="189"/>
      <c r="F156" s="189"/>
      <c r="G156" s="189"/>
      <c r="H156" s="189"/>
      <c r="I156" s="189"/>
      <c r="J156" s="189"/>
    </row>
    <row r="157" spans="1:10" x14ac:dyDescent="0.35">
      <c r="A157" s="231"/>
      <c r="B157" s="189"/>
      <c r="C157" s="189"/>
      <c r="D157" s="190"/>
      <c r="E157" s="189"/>
      <c r="F157" s="189"/>
      <c r="G157" s="189"/>
      <c r="H157" s="189"/>
      <c r="I157" s="189"/>
      <c r="J157" s="189"/>
    </row>
    <row r="158" spans="1:10" x14ac:dyDescent="0.35">
      <c r="A158" s="231"/>
      <c r="B158" s="189"/>
      <c r="C158" s="189"/>
      <c r="D158" s="190"/>
      <c r="E158" s="189"/>
      <c r="F158" s="189"/>
      <c r="G158" s="189"/>
      <c r="H158" s="189"/>
      <c r="I158" s="189"/>
      <c r="J158" s="189"/>
    </row>
    <row r="159" spans="1:10" x14ac:dyDescent="0.35">
      <c r="A159" s="231"/>
      <c r="B159" s="189"/>
      <c r="C159" s="189"/>
      <c r="D159" s="190"/>
      <c r="E159" s="189"/>
      <c r="F159" s="189"/>
      <c r="G159" s="189"/>
      <c r="H159" s="189"/>
      <c r="I159" s="189"/>
      <c r="J159" s="189"/>
    </row>
    <row r="160" spans="1:10" x14ac:dyDescent="0.35">
      <c r="A160" s="231"/>
      <c r="B160" s="189"/>
      <c r="C160" s="189"/>
      <c r="D160" s="190"/>
      <c r="E160" s="189"/>
      <c r="F160" s="189"/>
      <c r="G160" s="189"/>
      <c r="H160" s="189"/>
      <c r="I160" s="189"/>
      <c r="J160" s="189"/>
    </row>
    <row r="161" spans="1:10" x14ac:dyDescent="0.35">
      <c r="A161" s="231"/>
      <c r="B161" s="189"/>
      <c r="C161" s="189"/>
      <c r="D161" s="190"/>
      <c r="E161" s="189"/>
      <c r="F161" s="189"/>
      <c r="G161" s="189"/>
      <c r="H161" s="189"/>
      <c r="I161" s="189"/>
      <c r="J161" s="189"/>
    </row>
    <row r="162" spans="1:10" x14ac:dyDescent="0.35">
      <c r="A162" s="231"/>
      <c r="B162" s="189"/>
      <c r="C162" s="189"/>
      <c r="D162" s="190"/>
      <c r="E162" s="189"/>
      <c r="F162" s="189"/>
      <c r="G162" s="189"/>
      <c r="H162" s="189"/>
      <c r="I162" s="189"/>
      <c r="J162" s="189"/>
    </row>
    <row r="163" spans="1:10" x14ac:dyDescent="0.35">
      <c r="A163" s="231"/>
      <c r="B163" s="189"/>
      <c r="C163" s="189"/>
      <c r="D163" s="190"/>
      <c r="E163" s="189"/>
      <c r="F163" s="189"/>
      <c r="G163" s="189"/>
      <c r="H163" s="189"/>
      <c r="I163" s="189"/>
      <c r="J163" s="189"/>
    </row>
    <row r="164" spans="1:10" x14ac:dyDescent="0.35">
      <c r="A164" s="231"/>
      <c r="B164" s="189"/>
      <c r="C164" s="189"/>
      <c r="D164" s="190"/>
      <c r="E164" s="189"/>
      <c r="F164" s="189"/>
      <c r="G164" s="189"/>
      <c r="H164" s="189"/>
      <c r="I164" s="189"/>
      <c r="J164" s="189"/>
    </row>
    <row r="165" spans="1:10" x14ac:dyDescent="0.35">
      <c r="A165" s="231"/>
      <c r="B165" s="189"/>
      <c r="C165" s="189"/>
      <c r="D165" s="190"/>
      <c r="E165" s="189"/>
      <c r="F165" s="189"/>
      <c r="G165" s="189"/>
      <c r="H165" s="189"/>
      <c r="I165" s="189"/>
      <c r="J165" s="189"/>
    </row>
    <row r="166" spans="1:10" x14ac:dyDescent="0.35">
      <c r="A166" s="231"/>
      <c r="B166" s="189"/>
      <c r="C166" s="189"/>
      <c r="D166" s="190"/>
      <c r="E166" s="189"/>
      <c r="F166" s="189"/>
      <c r="G166" s="189"/>
      <c r="H166" s="189"/>
      <c r="I166" s="189"/>
      <c r="J166" s="189"/>
    </row>
    <row r="167" spans="1:10" x14ac:dyDescent="0.35">
      <c r="A167" s="231"/>
      <c r="B167" s="189"/>
      <c r="C167" s="189"/>
      <c r="D167" s="190"/>
      <c r="E167" s="189"/>
      <c r="F167" s="189"/>
      <c r="G167" s="189"/>
      <c r="H167" s="189"/>
      <c r="I167" s="189"/>
      <c r="J167" s="189"/>
    </row>
    <row r="168" spans="1:10" x14ac:dyDescent="0.35">
      <c r="A168" s="231"/>
      <c r="B168" s="189"/>
      <c r="C168" s="189"/>
      <c r="D168" s="190"/>
      <c r="E168" s="189"/>
      <c r="F168" s="189"/>
      <c r="G168" s="189"/>
      <c r="H168" s="189"/>
      <c r="I168" s="189"/>
      <c r="J168" s="189"/>
    </row>
    <row r="169" spans="1:10" x14ac:dyDescent="0.35">
      <c r="A169" s="231"/>
      <c r="B169" s="189"/>
      <c r="C169" s="189"/>
      <c r="D169" s="190"/>
      <c r="E169" s="189"/>
      <c r="F169" s="189"/>
      <c r="G169" s="189"/>
      <c r="H169" s="189"/>
      <c r="I169" s="189"/>
      <c r="J169" s="189"/>
    </row>
    <row r="170" spans="1:10" x14ac:dyDescent="0.35">
      <c r="A170" s="231"/>
      <c r="B170" s="189"/>
      <c r="C170" s="189"/>
      <c r="D170" s="190"/>
      <c r="E170" s="189"/>
      <c r="F170" s="189"/>
      <c r="G170" s="189"/>
      <c r="H170" s="189"/>
      <c r="I170" s="189"/>
      <c r="J170" s="189"/>
    </row>
    <row r="171" spans="1:10" x14ac:dyDescent="0.35">
      <c r="A171" s="231"/>
      <c r="B171" s="189"/>
      <c r="C171" s="189"/>
      <c r="D171" s="190"/>
      <c r="E171" s="189"/>
      <c r="F171" s="189"/>
      <c r="G171" s="189"/>
      <c r="H171" s="189"/>
      <c r="I171" s="189"/>
      <c r="J171" s="189"/>
    </row>
    <row r="172" spans="1:10" x14ac:dyDescent="0.35">
      <c r="A172" s="231"/>
      <c r="B172" s="189"/>
      <c r="C172" s="189"/>
      <c r="D172" s="190"/>
      <c r="E172" s="189"/>
      <c r="F172" s="189"/>
      <c r="G172" s="189"/>
      <c r="H172" s="189"/>
      <c r="I172" s="189"/>
      <c r="J172" s="189"/>
    </row>
    <row r="173" spans="1:10" x14ac:dyDescent="0.35">
      <c r="A173" s="231"/>
      <c r="B173" s="189"/>
      <c r="C173" s="189"/>
      <c r="D173" s="190"/>
      <c r="E173" s="189"/>
      <c r="F173" s="189"/>
      <c r="G173" s="189"/>
      <c r="H173" s="189"/>
      <c r="I173" s="189"/>
      <c r="J173" s="189"/>
    </row>
    <row r="174" spans="1:10" x14ac:dyDescent="0.35">
      <c r="A174" s="231"/>
      <c r="B174" s="189"/>
      <c r="C174" s="189"/>
      <c r="D174" s="190"/>
      <c r="E174" s="189"/>
      <c r="F174" s="189"/>
      <c r="G174" s="189"/>
      <c r="H174" s="189"/>
      <c r="I174" s="189"/>
      <c r="J174" s="189"/>
    </row>
    <row r="175" spans="1:10" x14ac:dyDescent="0.35">
      <c r="A175" s="231"/>
      <c r="B175" s="189"/>
      <c r="C175" s="189"/>
      <c r="D175" s="190"/>
      <c r="E175" s="189"/>
      <c r="F175" s="189"/>
      <c r="G175" s="189"/>
      <c r="H175" s="189"/>
      <c r="I175" s="189"/>
      <c r="J175" s="189"/>
    </row>
    <row r="176" spans="1:10" x14ac:dyDescent="0.35">
      <c r="A176" s="231"/>
      <c r="B176" s="189"/>
      <c r="C176" s="189"/>
      <c r="D176" s="190"/>
      <c r="E176" s="189"/>
      <c r="F176" s="189"/>
      <c r="G176" s="189"/>
      <c r="H176" s="189"/>
      <c r="I176" s="189"/>
      <c r="J176" s="189"/>
    </row>
    <row r="177" spans="1:10" x14ac:dyDescent="0.35">
      <c r="A177" s="231"/>
      <c r="B177" s="189"/>
      <c r="C177" s="189"/>
      <c r="D177" s="190"/>
      <c r="E177" s="189"/>
      <c r="F177" s="189"/>
      <c r="G177" s="189"/>
      <c r="H177" s="189"/>
      <c r="I177" s="189"/>
      <c r="J177" s="189"/>
    </row>
    <row r="178" spans="1:10" x14ac:dyDescent="0.35">
      <c r="A178" s="231"/>
      <c r="B178" s="189"/>
      <c r="C178" s="189"/>
      <c r="D178" s="190"/>
      <c r="E178" s="189"/>
      <c r="F178" s="189"/>
      <c r="G178" s="189"/>
      <c r="H178" s="189"/>
      <c r="I178" s="189"/>
      <c r="J178" s="189"/>
    </row>
    <row r="179" spans="1:10" x14ac:dyDescent="0.35">
      <c r="A179" s="231"/>
      <c r="B179" s="189"/>
      <c r="C179" s="189"/>
      <c r="D179" s="190"/>
      <c r="E179" s="189"/>
      <c r="F179" s="189"/>
      <c r="G179" s="189"/>
      <c r="H179" s="189"/>
      <c r="I179" s="189"/>
      <c r="J179" s="189"/>
    </row>
    <row r="180" spans="1:10" x14ac:dyDescent="0.35">
      <c r="A180" s="231"/>
      <c r="B180" s="189"/>
      <c r="C180" s="189"/>
      <c r="D180" s="190"/>
      <c r="E180" s="189"/>
      <c r="F180" s="189"/>
      <c r="G180" s="189"/>
      <c r="H180" s="189"/>
      <c r="I180" s="189"/>
      <c r="J180" s="189"/>
    </row>
    <row r="181" spans="1:10" x14ac:dyDescent="0.35">
      <c r="A181" s="231"/>
      <c r="B181" s="189"/>
      <c r="C181" s="189"/>
      <c r="D181" s="190"/>
      <c r="E181" s="189"/>
      <c r="F181" s="189"/>
      <c r="G181" s="189"/>
      <c r="H181" s="189"/>
      <c r="I181" s="189"/>
      <c r="J181" s="189"/>
    </row>
    <row r="182" spans="1:10" x14ac:dyDescent="0.35">
      <c r="A182" s="231"/>
      <c r="B182" s="189"/>
      <c r="C182" s="189"/>
      <c r="D182" s="190"/>
      <c r="E182" s="189"/>
      <c r="F182" s="189"/>
      <c r="G182" s="189"/>
      <c r="H182" s="189"/>
      <c r="I182" s="189"/>
      <c r="J182" s="189"/>
    </row>
    <row r="183" spans="1:10" x14ac:dyDescent="0.35">
      <c r="A183" s="231"/>
      <c r="B183" s="189"/>
      <c r="C183" s="189"/>
      <c r="D183" s="190"/>
      <c r="E183" s="189"/>
      <c r="F183" s="189"/>
      <c r="G183" s="189"/>
      <c r="H183" s="189"/>
      <c r="I183" s="189"/>
      <c r="J183" s="189"/>
    </row>
    <row r="184" spans="1:10" x14ac:dyDescent="0.35">
      <c r="A184" s="231"/>
      <c r="B184" s="189"/>
      <c r="C184" s="189"/>
      <c r="D184" s="190"/>
      <c r="E184" s="189"/>
      <c r="F184" s="189"/>
      <c r="G184" s="189"/>
      <c r="H184" s="189"/>
      <c r="I184" s="189"/>
      <c r="J184" s="189"/>
    </row>
    <row r="185" spans="1:10" x14ac:dyDescent="0.35">
      <c r="A185" s="231"/>
      <c r="B185" s="189"/>
      <c r="C185" s="189"/>
      <c r="D185" s="190"/>
      <c r="E185" s="189"/>
      <c r="F185" s="189"/>
      <c r="G185" s="189"/>
      <c r="H185" s="189"/>
      <c r="I185" s="189"/>
      <c r="J185" s="189"/>
    </row>
    <row r="186" spans="1:10" x14ac:dyDescent="0.35">
      <c r="A186" s="231"/>
      <c r="B186" s="189"/>
      <c r="C186" s="189"/>
      <c r="D186" s="190"/>
      <c r="E186" s="189"/>
      <c r="F186" s="189"/>
      <c r="G186" s="189"/>
      <c r="H186" s="189"/>
      <c r="I186" s="189"/>
      <c r="J186" s="189"/>
    </row>
    <row r="187" spans="1:10" x14ac:dyDescent="0.35">
      <c r="A187" s="231"/>
      <c r="B187" s="189"/>
      <c r="C187" s="189"/>
      <c r="D187" s="190"/>
      <c r="E187" s="189"/>
      <c r="F187" s="189"/>
      <c r="G187" s="189"/>
      <c r="H187" s="189"/>
      <c r="I187" s="189"/>
      <c r="J187" s="189"/>
    </row>
    <row r="188" spans="1:10" x14ac:dyDescent="0.35">
      <c r="A188" s="231"/>
      <c r="B188" s="189"/>
      <c r="C188" s="189"/>
      <c r="D188" s="190"/>
      <c r="E188" s="189"/>
      <c r="F188" s="189"/>
      <c r="G188" s="189"/>
      <c r="H188" s="189"/>
      <c r="I188" s="189"/>
      <c r="J188" s="189"/>
    </row>
    <row r="189" spans="1:10" x14ac:dyDescent="0.35">
      <c r="A189" s="231"/>
      <c r="B189" s="189"/>
      <c r="C189" s="189"/>
      <c r="D189" s="190"/>
      <c r="E189" s="189"/>
      <c r="F189" s="189"/>
      <c r="G189" s="189"/>
      <c r="H189" s="189"/>
      <c r="I189" s="189"/>
      <c r="J189" s="189"/>
    </row>
    <row r="190" spans="1:10" x14ac:dyDescent="0.35">
      <c r="A190" s="231"/>
      <c r="B190" s="189"/>
      <c r="C190" s="189"/>
      <c r="D190" s="190"/>
      <c r="E190" s="189"/>
      <c r="F190" s="189"/>
      <c r="G190" s="189"/>
      <c r="H190" s="189"/>
      <c r="I190" s="189"/>
      <c r="J190" s="189"/>
    </row>
    <row r="191" spans="1:10" x14ac:dyDescent="0.35">
      <c r="A191" s="231"/>
      <c r="B191" s="189"/>
      <c r="C191" s="189"/>
      <c r="D191" s="190"/>
      <c r="E191" s="189"/>
      <c r="F191" s="189"/>
      <c r="G191" s="189"/>
      <c r="H191" s="189"/>
      <c r="I191" s="189"/>
      <c r="J191" s="189"/>
    </row>
    <row r="192" spans="1:10" x14ac:dyDescent="0.35">
      <c r="A192" s="231"/>
      <c r="B192" s="189"/>
      <c r="C192" s="189"/>
      <c r="D192" s="190"/>
      <c r="E192" s="189"/>
      <c r="F192" s="189"/>
      <c r="G192" s="189"/>
      <c r="H192" s="189"/>
      <c r="I192" s="189"/>
      <c r="J192" s="189"/>
    </row>
    <row r="193" spans="1:10" x14ac:dyDescent="0.35">
      <c r="A193" s="231"/>
      <c r="B193" s="189"/>
      <c r="C193" s="189"/>
      <c r="D193" s="190"/>
      <c r="E193" s="189"/>
      <c r="F193" s="189"/>
      <c r="G193" s="189"/>
      <c r="H193" s="189"/>
      <c r="I193" s="189"/>
      <c r="J193" s="189"/>
    </row>
    <row r="194" spans="1:10" x14ac:dyDescent="0.35">
      <c r="A194" s="231"/>
      <c r="B194" s="189"/>
      <c r="C194" s="189"/>
      <c r="D194" s="190"/>
      <c r="E194" s="189"/>
      <c r="F194" s="189"/>
      <c r="G194" s="189"/>
      <c r="H194" s="189"/>
      <c r="I194" s="189"/>
      <c r="J194" s="189"/>
    </row>
    <row r="195" spans="1:10" x14ac:dyDescent="0.35">
      <c r="A195" s="231"/>
      <c r="B195" s="189"/>
      <c r="C195" s="189"/>
      <c r="D195" s="190"/>
      <c r="E195" s="189"/>
      <c r="F195" s="189"/>
      <c r="G195" s="189"/>
      <c r="H195" s="189"/>
      <c r="I195" s="189"/>
      <c r="J195" s="189"/>
    </row>
    <row r="196" spans="1:10" x14ac:dyDescent="0.35">
      <c r="A196" s="231"/>
      <c r="B196" s="189"/>
      <c r="C196" s="189"/>
      <c r="D196" s="190"/>
      <c r="E196" s="189"/>
      <c r="F196" s="189"/>
      <c r="G196" s="189"/>
      <c r="H196" s="189"/>
      <c r="I196" s="189"/>
      <c r="J196" s="189"/>
    </row>
    <row r="197" spans="1:10" x14ac:dyDescent="0.35">
      <c r="A197" s="231"/>
      <c r="B197" s="189"/>
      <c r="C197" s="189"/>
      <c r="D197" s="190"/>
      <c r="E197" s="189"/>
      <c r="F197" s="189"/>
      <c r="G197" s="189"/>
      <c r="H197" s="189"/>
      <c r="I197" s="189"/>
      <c r="J197" s="189"/>
    </row>
    <row r="198" spans="1:10" x14ac:dyDescent="0.35">
      <c r="A198" s="231"/>
      <c r="B198" s="189"/>
      <c r="C198" s="189"/>
      <c r="D198" s="190"/>
      <c r="E198" s="189"/>
      <c r="F198" s="189"/>
      <c r="G198" s="189"/>
      <c r="H198" s="189"/>
      <c r="I198" s="189"/>
      <c r="J198" s="189"/>
    </row>
    <row r="199" spans="1:10" x14ac:dyDescent="0.35">
      <c r="A199" s="231"/>
      <c r="B199" s="189"/>
      <c r="C199" s="189"/>
      <c r="D199" s="190"/>
      <c r="E199" s="189"/>
      <c r="F199" s="189"/>
      <c r="G199" s="189"/>
      <c r="H199" s="189"/>
      <c r="I199" s="189"/>
      <c r="J199" s="189"/>
    </row>
    <row r="200" spans="1:10" x14ac:dyDescent="0.35">
      <c r="A200" s="231"/>
      <c r="B200" s="189"/>
      <c r="C200" s="189"/>
      <c r="D200" s="190"/>
      <c r="E200" s="189"/>
      <c r="F200" s="189"/>
      <c r="G200" s="189"/>
      <c r="H200" s="189"/>
      <c r="I200" s="189"/>
      <c r="J200" s="189"/>
    </row>
    <row r="201" spans="1:10" x14ac:dyDescent="0.35">
      <c r="A201" s="231"/>
      <c r="B201" s="189"/>
      <c r="C201" s="189"/>
      <c r="D201" s="190"/>
      <c r="E201" s="189"/>
      <c r="F201" s="189"/>
      <c r="G201" s="189"/>
      <c r="H201" s="189"/>
      <c r="I201" s="189"/>
      <c r="J201" s="189"/>
    </row>
    <row r="202" spans="1:10" x14ac:dyDescent="0.35">
      <c r="A202" s="231"/>
      <c r="B202" s="189"/>
      <c r="C202" s="189"/>
      <c r="D202" s="190"/>
      <c r="E202" s="189"/>
      <c r="F202" s="189"/>
      <c r="G202" s="189"/>
      <c r="H202" s="189"/>
      <c r="I202" s="189"/>
      <c r="J202" s="189"/>
    </row>
    <row r="203" spans="1:10" x14ac:dyDescent="0.35">
      <c r="A203" s="231"/>
      <c r="B203" s="189"/>
      <c r="C203" s="189"/>
      <c r="D203" s="190"/>
      <c r="E203" s="189"/>
      <c r="F203" s="189"/>
      <c r="G203" s="189"/>
      <c r="H203" s="189"/>
      <c r="I203" s="189"/>
      <c r="J203" s="189"/>
    </row>
    <row r="204" spans="1:10" x14ac:dyDescent="0.35">
      <c r="A204" s="231"/>
      <c r="B204" s="189"/>
      <c r="C204" s="189"/>
      <c r="D204" s="190"/>
      <c r="E204" s="189"/>
      <c r="F204" s="189"/>
      <c r="G204" s="189"/>
      <c r="H204" s="189"/>
      <c r="I204" s="189"/>
      <c r="J204" s="189"/>
    </row>
    <row r="205" spans="1:10" x14ac:dyDescent="0.35">
      <c r="A205" s="231"/>
      <c r="B205" s="189"/>
      <c r="C205" s="189"/>
      <c r="D205" s="190"/>
      <c r="E205" s="189"/>
      <c r="F205" s="189"/>
      <c r="G205" s="189"/>
      <c r="H205" s="189"/>
      <c r="I205" s="189"/>
      <c r="J205" s="189"/>
    </row>
    <row r="206" spans="1:10" x14ac:dyDescent="0.35">
      <c r="A206" s="231"/>
      <c r="B206" s="189"/>
      <c r="C206" s="189"/>
      <c r="D206" s="190"/>
      <c r="E206" s="189"/>
      <c r="F206" s="189"/>
      <c r="G206" s="189"/>
      <c r="H206" s="189"/>
      <c r="I206" s="189"/>
      <c r="J206" s="189"/>
    </row>
    <row r="207" spans="1:10" x14ac:dyDescent="0.35">
      <c r="A207" s="231"/>
      <c r="B207" s="189"/>
      <c r="C207" s="189"/>
      <c r="D207" s="190"/>
      <c r="E207" s="189"/>
      <c r="F207" s="189"/>
      <c r="G207" s="189"/>
      <c r="H207" s="189"/>
      <c r="I207" s="189"/>
      <c r="J207" s="189"/>
    </row>
    <row r="208" spans="1:10" x14ac:dyDescent="0.35">
      <c r="A208" s="231"/>
      <c r="B208" s="189"/>
      <c r="C208" s="189"/>
      <c r="D208" s="190"/>
      <c r="E208" s="189"/>
      <c r="F208" s="189"/>
      <c r="G208" s="189"/>
      <c r="H208" s="189"/>
      <c r="I208" s="189"/>
      <c r="J208" s="189"/>
    </row>
    <row r="209" spans="1:10" x14ac:dyDescent="0.35">
      <c r="A209" s="231"/>
      <c r="B209" s="189"/>
      <c r="C209" s="189"/>
      <c r="D209" s="190"/>
      <c r="E209" s="189"/>
      <c r="F209" s="189"/>
      <c r="G209" s="189"/>
      <c r="H209" s="189"/>
      <c r="I209" s="189"/>
      <c r="J209" s="189"/>
    </row>
    <row r="210" spans="1:10" x14ac:dyDescent="0.35">
      <c r="A210" s="231"/>
      <c r="B210" s="189"/>
      <c r="C210" s="189"/>
      <c r="D210" s="190"/>
      <c r="E210" s="189"/>
      <c r="F210" s="189"/>
      <c r="G210" s="189"/>
      <c r="H210" s="189"/>
      <c r="I210" s="189"/>
      <c r="J210" s="189"/>
    </row>
    <row r="211" spans="1:10" x14ac:dyDescent="0.35">
      <c r="A211" s="231"/>
      <c r="B211" s="189"/>
      <c r="C211" s="189"/>
      <c r="D211" s="190"/>
      <c r="E211" s="189"/>
      <c r="F211" s="189"/>
      <c r="G211" s="189"/>
      <c r="H211" s="189"/>
      <c r="I211" s="189"/>
      <c r="J211" s="189"/>
    </row>
    <row r="212" spans="1:10" x14ac:dyDescent="0.35">
      <c r="A212" s="231"/>
      <c r="B212" s="189"/>
      <c r="C212" s="189"/>
      <c r="D212" s="190"/>
      <c r="E212" s="189"/>
      <c r="F212" s="189"/>
      <c r="G212" s="189"/>
      <c r="H212" s="189"/>
      <c r="I212" s="189"/>
      <c r="J212" s="189"/>
    </row>
    <row r="213" spans="1:10" x14ac:dyDescent="0.35">
      <c r="A213" s="231"/>
      <c r="B213" s="189"/>
      <c r="C213" s="189"/>
      <c r="D213" s="190"/>
      <c r="E213" s="189"/>
      <c r="F213" s="189"/>
      <c r="G213" s="189"/>
      <c r="H213" s="189"/>
      <c r="I213" s="189"/>
      <c r="J213" s="189"/>
    </row>
    <row r="214" spans="1:10" x14ac:dyDescent="0.35">
      <c r="A214" s="231"/>
      <c r="B214" s="189"/>
      <c r="C214" s="189"/>
      <c r="D214" s="190"/>
      <c r="E214" s="189"/>
      <c r="F214" s="189"/>
      <c r="G214" s="189"/>
      <c r="H214" s="189"/>
      <c r="I214" s="189"/>
      <c r="J214" s="189"/>
    </row>
    <row r="215" spans="1:10" x14ac:dyDescent="0.35">
      <c r="A215" s="231"/>
      <c r="B215" s="189"/>
      <c r="C215" s="189"/>
      <c r="D215" s="190"/>
      <c r="E215" s="189"/>
      <c r="F215" s="189"/>
      <c r="G215" s="189"/>
      <c r="H215" s="189"/>
      <c r="I215" s="189"/>
      <c r="J215" s="189"/>
    </row>
    <row r="216" spans="1:10" x14ac:dyDescent="0.35">
      <c r="A216" s="231"/>
      <c r="B216" s="189"/>
      <c r="C216" s="189"/>
      <c r="D216" s="190"/>
      <c r="E216" s="189"/>
      <c r="F216" s="189"/>
      <c r="G216" s="189"/>
      <c r="H216" s="189"/>
      <c r="I216" s="189"/>
      <c r="J216" s="189"/>
    </row>
    <row r="217" spans="1:10" x14ac:dyDescent="0.35">
      <c r="A217" s="231"/>
      <c r="B217" s="189"/>
      <c r="C217" s="189"/>
      <c r="D217" s="190"/>
      <c r="E217" s="189"/>
      <c r="F217" s="189"/>
      <c r="G217" s="189"/>
      <c r="H217" s="189"/>
      <c r="I217" s="189"/>
      <c r="J217" s="189"/>
    </row>
    <row r="218" spans="1:10" x14ac:dyDescent="0.35">
      <c r="A218" s="231"/>
      <c r="B218" s="189"/>
      <c r="C218" s="189"/>
      <c r="D218" s="190"/>
      <c r="E218" s="189"/>
      <c r="F218" s="189"/>
      <c r="G218" s="189"/>
      <c r="H218" s="189"/>
      <c r="I218" s="189"/>
      <c r="J218" s="189"/>
    </row>
    <row r="219" spans="1:10" x14ac:dyDescent="0.35">
      <c r="A219" s="231"/>
      <c r="B219" s="189"/>
      <c r="C219" s="189"/>
      <c r="D219" s="190"/>
      <c r="E219" s="189"/>
      <c r="F219" s="189"/>
      <c r="G219" s="189"/>
      <c r="H219" s="189"/>
      <c r="I219" s="189"/>
      <c r="J219" s="189"/>
    </row>
    <row r="220" spans="1:10" x14ac:dyDescent="0.35">
      <c r="A220" s="231"/>
      <c r="B220" s="189"/>
      <c r="C220" s="189"/>
      <c r="D220" s="190"/>
      <c r="E220" s="189"/>
      <c r="F220" s="189"/>
      <c r="G220" s="189"/>
      <c r="H220" s="189"/>
      <c r="I220" s="189"/>
      <c r="J220" s="189"/>
    </row>
    <row r="221" spans="1:10" x14ac:dyDescent="0.35">
      <c r="A221" s="231"/>
      <c r="B221" s="189"/>
      <c r="C221" s="189"/>
      <c r="D221" s="190"/>
      <c r="E221" s="189"/>
      <c r="F221" s="189"/>
      <c r="G221" s="189"/>
      <c r="H221" s="189"/>
      <c r="I221" s="189"/>
      <c r="J221" s="189"/>
    </row>
    <row r="222" spans="1:10" x14ac:dyDescent="0.35">
      <c r="A222" s="231"/>
      <c r="B222" s="189"/>
      <c r="C222" s="189"/>
      <c r="D222" s="190"/>
      <c r="E222" s="189"/>
      <c r="F222" s="189"/>
      <c r="G222" s="189"/>
      <c r="H222" s="189"/>
      <c r="I222" s="189"/>
      <c r="J222" s="189"/>
    </row>
    <row r="223" spans="1:10" x14ac:dyDescent="0.35">
      <c r="A223" s="231"/>
      <c r="B223" s="189"/>
      <c r="C223" s="189"/>
      <c r="D223" s="190"/>
      <c r="E223" s="189"/>
      <c r="F223" s="189"/>
      <c r="G223" s="189"/>
      <c r="H223" s="189"/>
      <c r="I223" s="189"/>
      <c r="J223" s="189"/>
    </row>
    <row r="224" spans="1:10" x14ac:dyDescent="0.35">
      <c r="A224" s="231"/>
      <c r="B224" s="189"/>
      <c r="C224" s="189"/>
      <c r="D224" s="190"/>
      <c r="E224" s="189"/>
      <c r="F224" s="189"/>
      <c r="G224" s="189"/>
      <c r="H224" s="189"/>
      <c r="I224" s="189"/>
      <c r="J224" s="189"/>
    </row>
    <row r="225" spans="1:10" x14ac:dyDescent="0.35">
      <c r="A225" s="231"/>
      <c r="B225" s="189"/>
      <c r="C225" s="189"/>
      <c r="D225" s="190"/>
      <c r="E225" s="189"/>
      <c r="F225" s="189"/>
      <c r="G225" s="189"/>
      <c r="H225" s="189"/>
      <c r="I225" s="189"/>
      <c r="J225" s="189"/>
    </row>
    <row r="226" spans="1:10" x14ac:dyDescent="0.35">
      <c r="A226" s="231"/>
      <c r="B226" s="189"/>
      <c r="C226" s="189"/>
      <c r="D226" s="190"/>
      <c r="E226" s="189"/>
      <c r="F226" s="189"/>
      <c r="G226" s="189"/>
      <c r="H226" s="189"/>
      <c r="I226" s="189"/>
      <c r="J226" s="189"/>
    </row>
    <row r="227" spans="1:10" x14ac:dyDescent="0.35">
      <c r="A227" s="231"/>
      <c r="B227" s="189"/>
      <c r="C227" s="189"/>
      <c r="D227" s="190"/>
      <c r="E227" s="189"/>
      <c r="F227" s="189"/>
      <c r="G227" s="189"/>
      <c r="H227" s="189"/>
      <c r="I227" s="189"/>
      <c r="J227" s="189"/>
    </row>
    <row r="228" spans="1:10" x14ac:dyDescent="0.35">
      <c r="A228" s="231"/>
      <c r="B228" s="189"/>
      <c r="C228" s="189"/>
      <c r="D228" s="190"/>
      <c r="E228" s="189"/>
      <c r="F228" s="189"/>
      <c r="G228" s="189"/>
      <c r="H228" s="189"/>
      <c r="I228" s="189"/>
      <c r="J228" s="189"/>
    </row>
    <row r="229" spans="1:10" x14ac:dyDescent="0.35">
      <c r="A229" s="231"/>
      <c r="B229" s="189"/>
      <c r="C229" s="189"/>
      <c r="D229" s="190"/>
      <c r="E229" s="189"/>
      <c r="F229" s="189"/>
      <c r="G229" s="189"/>
      <c r="H229" s="189"/>
      <c r="I229" s="189"/>
      <c r="J229" s="189"/>
    </row>
    <row r="230" spans="1:10" x14ac:dyDescent="0.35">
      <c r="A230" s="231"/>
      <c r="B230" s="189"/>
      <c r="C230" s="189"/>
      <c r="D230" s="190"/>
      <c r="E230" s="189"/>
      <c r="F230" s="189"/>
      <c r="G230" s="189"/>
      <c r="H230" s="189"/>
      <c r="I230" s="189"/>
      <c r="J230" s="189"/>
    </row>
    <row r="231" spans="1:10" x14ac:dyDescent="0.35">
      <c r="A231" s="231"/>
      <c r="B231" s="189"/>
      <c r="C231" s="189"/>
      <c r="D231" s="190"/>
      <c r="E231" s="189"/>
      <c r="F231" s="189"/>
      <c r="G231" s="189"/>
      <c r="H231" s="189"/>
      <c r="I231" s="189"/>
      <c r="J231" s="189"/>
    </row>
    <row r="232" spans="1:10" x14ac:dyDescent="0.35">
      <c r="A232" s="231"/>
      <c r="B232" s="189"/>
      <c r="C232" s="189"/>
      <c r="D232" s="190"/>
      <c r="E232" s="189"/>
      <c r="F232" s="189"/>
      <c r="G232" s="189"/>
      <c r="H232" s="189"/>
      <c r="I232" s="189"/>
      <c r="J232" s="189"/>
    </row>
    <row r="233" spans="1:10" x14ac:dyDescent="0.35">
      <c r="A233" s="231"/>
      <c r="B233" s="189"/>
      <c r="C233" s="189"/>
      <c r="D233" s="190"/>
      <c r="E233" s="189"/>
      <c r="F233" s="189"/>
      <c r="G233" s="189"/>
      <c r="H233" s="189"/>
      <c r="I233" s="189"/>
      <c r="J233" s="189"/>
    </row>
    <row r="234" spans="1:10" x14ac:dyDescent="0.35">
      <c r="A234" s="231"/>
      <c r="B234" s="189"/>
      <c r="C234" s="189"/>
      <c r="D234" s="190"/>
      <c r="E234" s="189"/>
      <c r="F234" s="189"/>
      <c r="G234" s="189"/>
      <c r="H234" s="189"/>
      <c r="I234" s="189"/>
      <c r="J234" s="189"/>
    </row>
    <row r="235" spans="1:10" x14ac:dyDescent="0.35">
      <c r="A235" s="231"/>
      <c r="B235" s="189"/>
      <c r="C235" s="189"/>
      <c r="D235" s="190"/>
      <c r="E235" s="189"/>
      <c r="F235" s="189"/>
      <c r="G235" s="189"/>
      <c r="H235" s="189"/>
      <c r="I235" s="189"/>
      <c r="J235" s="189"/>
    </row>
    <row r="236" spans="1:10" x14ac:dyDescent="0.35">
      <c r="A236" s="231"/>
      <c r="B236" s="189"/>
      <c r="C236" s="189"/>
      <c r="D236" s="190"/>
      <c r="E236" s="189"/>
      <c r="F236" s="189"/>
      <c r="G236" s="189"/>
      <c r="H236" s="189"/>
      <c r="I236" s="189"/>
      <c r="J236" s="189"/>
    </row>
    <row r="237" spans="1:10" x14ac:dyDescent="0.35">
      <c r="A237" s="231"/>
      <c r="B237" s="189"/>
      <c r="C237" s="189"/>
      <c r="D237" s="190"/>
      <c r="E237" s="189"/>
      <c r="F237" s="189"/>
      <c r="G237" s="189"/>
      <c r="H237" s="189"/>
      <c r="I237" s="189"/>
      <c r="J237" s="189"/>
    </row>
    <row r="238" spans="1:10" x14ac:dyDescent="0.35">
      <c r="A238" s="231"/>
      <c r="B238" s="189"/>
      <c r="C238" s="189"/>
      <c r="D238" s="190"/>
      <c r="E238" s="189"/>
      <c r="F238" s="189"/>
      <c r="G238" s="189"/>
      <c r="H238" s="189"/>
      <c r="I238" s="189"/>
      <c r="J238" s="189"/>
    </row>
    <row r="239" spans="1:10" x14ac:dyDescent="0.35">
      <c r="A239" s="231"/>
      <c r="B239" s="189"/>
      <c r="C239" s="189"/>
      <c r="D239" s="190"/>
      <c r="E239" s="189"/>
      <c r="F239" s="189"/>
      <c r="G239" s="189"/>
      <c r="H239" s="189"/>
      <c r="I239" s="189"/>
      <c r="J239" s="189"/>
    </row>
    <row r="240" spans="1:10" x14ac:dyDescent="0.35">
      <c r="A240" s="231"/>
      <c r="B240" s="189"/>
      <c r="C240" s="189"/>
      <c r="D240" s="190"/>
      <c r="E240" s="189"/>
      <c r="F240" s="189"/>
      <c r="G240" s="189"/>
      <c r="H240" s="189"/>
      <c r="I240" s="189"/>
      <c r="J240" s="189"/>
    </row>
    <row r="241" spans="1:10" x14ac:dyDescent="0.35">
      <c r="A241" s="231"/>
      <c r="B241" s="189"/>
      <c r="C241" s="189"/>
      <c r="D241" s="190"/>
      <c r="E241" s="189"/>
      <c r="F241" s="189"/>
      <c r="G241" s="189"/>
      <c r="H241" s="189"/>
      <c r="I241" s="189"/>
      <c r="J241" s="189"/>
    </row>
    <row r="242" spans="1:10" x14ac:dyDescent="0.35">
      <c r="A242" s="231"/>
      <c r="B242" s="189"/>
      <c r="C242" s="189"/>
      <c r="D242" s="190"/>
      <c r="E242" s="189"/>
      <c r="F242" s="189"/>
      <c r="G242" s="189"/>
      <c r="H242" s="189"/>
      <c r="I242" s="189"/>
      <c r="J242" s="189"/>
    </row>
    <row r="243" spans="1:10" x14ac:dyDescent="0.35">
      <c r="A243" s="231"/>
      <c r="B243" s="189"/>
      <c r="C243" s="189"/>
      <c r="D243" s="190"/>
      <c r="E243" s="189"/>
      <c r="F243" s="189"/>
      <c r="G243" s="189"/>
      <c r="H243" s="189"/>
      <c r="I243" s="189"/>
      <c r="J243" s="189"/>
    </row>
    <row r="244" spans="1:10" x14ac:dyDescent="0.35">
      <c r="A244" s="231"/>
      <c r="B244" s="189"/>
      <c r="C244" s="189"/>
      <c r="D244" s="190"/>
      <c r="E244" s="189"/>
      <c r="F244" s="189"/>
      <c r="G244" s="189"/>
      <c r="H244" s="189"/>
      <c r="I244" s="189"/>
      <c r="J244" s="189"/>
    </row>
    <row r="245" spans="1:10" x14ac:dyDescent="0.35">
      <c r="A245" s="231"/>
      <c r="B245" s="189"/>
      <c r="C245" s="189"/>
      <c r="D245" s="190"/>
      <c r="E245" s="189"/>
      <c r="F245" s="189"/>
      <c r="G245" s="189"/>
      <c r="H245" s="189"/>
      <c r="I245" s="189"/>
      <c r="J245" s="189"/>
    </row>
    <row r="246" spans="1:10" x14ac:dyDescent="0.35">
      <c r="A246" s="231"/>
      <c r="B246" s="189"/>
      <c r="C246" s="189"/>
      <c r="D246" s="190"/>
      <c r="E246" s="189"/>
      <c r="F246" s="189"/>
      <c r="G246" s="189"/>
      <c r="H246" s="189"/>
      <c r="I246" s="189"/>
      <c r="J246" s="189"/>
    </row>
    <row r="247" spans="1:10" x14ac:dyDescent="0.35">
      <c r="A247" s="231"/>
      <c r="B247" s="189"/>
      <c r="C247" s="189"/>
      <c r="D247" s="190"/>
      <c r="E247" s="189"/>
      <c r="F247" s="189"/>
      <c r="G247" s="189"/>
      <c r="H247" s="189"/>
      <c r="I247" s="189"/>
      <c r="J247" s="189"/>
    </row>
    <row r="248" spans="1:10" x14ac:dyDescent="0.35">
      <c r="A248" s="231"/>
      <c r="B248" s="189"/>
      <c r="C248" s="189"/>
      <c r="D248" s="190"/>
      <c r="E248" s="189"/>
      <c r="F248" s="189"/>
      <c r="G248" s="189"/>
      <c r="H248" s="189"/>
      <c r="I248" s="189"/>
      <c r="J248" s="189"/>
    </row>
    <row r="249" spans="1:10" x14ac:dyDescent="0.35">
      <c r="A249" s="231"/>
      <c r="B249" s="189"/>
      <c r="C249" s="189"/>
      <c r="D249" s="190"/>
      <c r="E249" s="189"/>
      <c r="F249" s="189"/>
      <c r="G249" s="189"/>
      <c r="H249" s="189"/>
      <c r="I249" s="189"/>
      <c r="J249" s="189"/>
    </row>
    <row r="250" spans="1:10" x14ac:dyDescent="0.35">
      <c r="A250" s="231"/>
      <c r="B250" s="189"/>
      <c r="C250" s="189"/>
      <c r="D250" s="190"/>
      <c r="E250" s="189"/>
      <c r="F250" s="189"/>
      <c r="G250" s="189"/>
      <c r="H250" s="189"/>
      <c r="I250" s="189"/>
      <c r="J250" s="189"/>
    </row>
    <row r="251" spans="1:10" x14ac:dyDescent="0.35">
      <c r="A251" s="231"/>
      <c r="B251" s="189"/>
      <c r="C251" s="189"/>
      <c r="D251" s="190"/>
      <c r="E251" s="189"/>
      <c r="F251" s="189"/>
      <c r="G251" s="189"/>
      <c r="H251" s="189"/>
      <c r="I251" s="189"/>
      <c r="J251" s="189"/>
    </row>
    <row r="252" spans="1:10" x14ac:dyDescent="0.35">
      <c r="A252" s="231"/>
      <c r="B252" s="189"/>
      <c r="C252" s="189"/>
      <c r="D252" s="190"/>
      <c r="E252" s="189"/>
      <c r="F252" s="189"/>
      <c r="G252" s="189"/>
      <c r="H252" s="189"/>
      <c r="I252" s="189"/>
      <c r="J252" s="189"/>
    </row>
    <row r="253" spans="1:10" x14ac:dyDescent="0.35">
      <c r="A253" s="231"/>
      <c r="B253" s="189"/>
      <c r="C253" s="189"/>
      <c r="D253" s="190"/>
      <c r="E253" s="189"/>
      <c r="F253" s="189"/>
      <c r="G253" s="189"/>
      <c r="H253" s="189"/>
      <c r="I253" s="189"/>
      <c r="J253" s="189"/>
    </row>
    <row r="254" spans="1:10" x14ac:dyDescent="0.35">
      <c r="A254" s="231"/>
      <c r="B254" s="189"/>
      <c r="C254" s="189"/>
      <c r="D254" s="190"/>
      <c r="E254" s="189"/>
      <c r="F254" s="189"/>
      <c r="G254" s="189"/>
      <c r="H254" s="189"/>
      <c r="I254" s="189"/>
      <c r="J254" s="189"/>
    </row>
    <row r="255" spans="1:10" x14ac:dyDescent="0.35">
      <c r="A255" s="231"/>
      <c r="B255" s="189"/>
      <c r="C255" s="189"/>
      <c r="D255" s="190"/>
      <c r="E255" s="189"/>
      <c r="F255" s="189"/>
      <c r="G255" s="189"/>
      <c r="H255" s="189"/>
      <c r="I255" s="189"/>
      <c r="J255" s="189"/>
    </row>
    <row r="256" spans="1:10" x14ac:dyDescent="0.35">
      <c r="A256" s="231"/>
      <c r="B256" s="189"/>
      <c r="C256" s="189"/>
      <c r="D256" s="190"/>
      <c r="E256" s="189"/>
      <c r="F256" s="189"/>
      <c r="G256" s="189"/>
      <c r="H256" s="189"/>
      <c r="I256" s="189"/>
      <c r="J256" s="189"/>
    </row>
    <row r="257" spans="1:10" x14ac:dyDescent="0.35">
      <c r="A257" s="231"/>
      <c r="B257" s="189"/>
      <c r="C257" s="189"/>
      <c r="D257" s="190"/>
      <c r="E257" s="189"/>
      <c r="F257" s="189"/>
      <c r="G257" s="189"/>
      <c r="H257" s="189"/>
      <c r="I257" s="189"/>
      <c r="J257" s="189"/>
    </row>
    <row r="258" spans="1:10" x14ac:dyDescent="0.35">
      <c r="A258" s="231"/>
      <c r="B258" s="189"/>
      <c r="C258" s="189"/>
      <c r="D258" s="190"/>
      <c r="E258" s="189"/>
      <c r="F258" s="189"/>
      <c r="G258" s="189"/>
      <c r="H258" s="189"/>
      <c r="I258" s="189"/>
      <c r="J258" s="189"/>
    </row>
    <row r="259" spans="1:10" x14ac:dyDescent="0.35">
      <c r="A259" s="231"/>
      <c r="B259" s="189"/>
      <c r="C259" s="189"/>
      <c r="D259" s="190"/>
      <c r="E259" s="189"/>
      <c r="F259" s="189"/>
      <c r="G259" s="189"/>
      <c r="H259" s="189"/>
      <c r="I259" s="189"/>
      <c r="J259" s="189"/>
    </row>
    <row r="260" spans="1:10" x14ac:dyDescent="0.35">
      <c r="A260" s="231"/>
      <c r="B260" s="189"/>
      <c r="C260" s="189"/>
      <c r="D260" s="190"/>
      <c r="E260" s="189"/>
      <c r="F260" s="189"/>
      <c r="G260" s="189"/>
      <c r="H260" s="189"/>
      <c r="I260" s="189"/>
      <c r="J260" s="189"/>
    </row>
    <row r="261" spans="1:10" x14ac:dyDescent="0.35">
      <c r="A261" s="235"/>
    </row>
    <row r="262" spans="1:10" x14ac:dyDescent="0.35">
      <c r="A262" s="235"/>
    </row>
    <row r="263" spans="1:10" x14ac:dyDescent="0.35">
      <c r="A263" s="235"/>
    </row>
    <row r="264" spans="1:10" x14ac:dyDescent="0.35">
      <c r="A264" s="235"/>
    </row>
    <row r="265" spans="1:10" x14ac:dyDescent="0.35">
      <c r="A265" s="235"/>
    </row>
    <row r="266" spans="1:10" x14ac:dyDescent="0.35">
      <c r="A266" s="235"/>
    </row>
    <row r="267" spans="1:10" x14ac:dyDescent="0.35">
      <c r="A267" s="235"/>
    </row>
    <row r="268" spans="1:10" x14ac:dyDescent="0.35">
      <c r="A268" s="235"/>
    </row>
    <row r="269" spans="1:10" x14ac:dyDescent="0.35">
      <c r="A269" s="235"/>
    </row>
  </sheetData>
  <mergeCells count="12">
    <mergeCell ref="O20:P20"/>
    <mergeCell ref="D21:D22"/>
    <mergeCell ref="O21:O22"/>
    <mergeCell ref="P21:P22"/>
    <mergeCell ref="B67:D67"/>
    <mergeCell ref="K20:M20"/>
    <mergeCell ref="B72:D72"/>
    <mergeCell ref="A3:H3"/>
    <mergeCell ref="B10:J10"/>
    <mergeCell ref="B11:J11"/>
    <mergeCell ref="D14:J14"/>
    <mergeCell ref="G20:I20"/>
  </mergeCells>
  <dataValidations count="5">
    <dataValidation type="list" allowBlank="1" showInputMessage="1" showErrorMessage="1" sqref="D16" xr:uid="{34B1BAD1-A41B-49E8-8EBC-46F316A1776D}">
      <formula1>"TOU, non-TOU"</formula1>
    </dataValidation>
    <dataValidation type="list" allowBlank="1" showInputMessage="1" showErrorMessage="1" sqref="D23" xr:uid="{FB00637C-2B4A-4EA0-95CC-787662F7A715}">
      <formula1>"per 30 days, per kWh, per kW, per kVA"</formula1>
    </dataValidation>
    <dataValidation type="list" allowBlank="1" showInputMessage="1" showErrorMessage="1" prompt="Select Charge Unit - monthly, per kWh, per kW" sqref="D73 D63 D68" xr:uid="{2170EF4B-9DF2-45BD-972D-F8A0C6678F4F}">
      <formula1>"Monthly, per kWh, per kW"</formula1>
    </dataValidation>
    <dataValidation type="list" allowBlank="1" showInputMessage="1" showErrorMessage="1" sqref="E49:E50 E73 E68 E52:E63 E39:E47 E23:E37" xr:uid="{860C250F-71AF-4A61-B2D1-8316F26CFA96}">
      <formula1>#REF!</formula1>
    </dataValidation>
    <dataValidation type="list" allowBlank="1" showInputMessage="1" showErrorMessage="1" prompt="Select Charge Unit - per 30 days, per kWh, per kW, per kVA." sqref="D49:D50 D52:D62 D39:D47 D24:D37" xr:uid="{8DA89DC3-CB35-4D49-8E8A-3A3558081092}">
      <formula1>"per 30 days, per kWh, per kW, per kVA"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7" fitToHeight="0" orientation="landscape" r:id="rId1"/>
  <headerFooter scaleWithDoc="0">
    <oddHeader xml:space="preserve">&amp;R&amp;7Toronto Hydro-Electric System Limited 
EB-2020-0057
Tab 5
Schedule 1
ORIGINAL
Page &amp;P of &amp;N
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400050</xdr:colOff>
                    <xdr:row>16</xdr:row>
                    <xdr:rowOff>146050</xdr:rowOff>
                  </from>
                  <to>
                    <xdr:col>17</xdr:col>
                    <xdr:colOff>101600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431800</xdr:colOff>
                    <xdr:row>17</xdr:row>
                    <xdr:rowOff>31750</xdr:rowOff>
                  </from>
                  <to>
                    <xdr:col>10</xdr:col>
                    <xdr:colOff>393700</xdr:colOff>
                    <xdr:row>18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0381-A458-4FF1-8EB1-D4F80AAED280}">
  <sheetPr>
    <tabColor theme="0"/>
    <pageSetUpPr fitToPage="1"/>
  </sheetPr>
  <dimension ref="A1:Q426"/>
  <sheetViews>
    <sheetView showGridLines="0" zoomScale="80" zoomScaleNormal="80" zoomScaleSheetLayoutView="75" workbookViewId="0">
      <selection activeCell="B32" sqref="B32"/>
    </sheetView>
  </sheetViews>
  <sheetFormatPr defaultColWidth="9.1796875" defaultRowHeight="14.5" x14ac:dyDescent="0.35"/>
  <cols>
    <col min="1" max="1" width="1.81640625" style="180" customWidth="1"/>
    <col min="2" max="2" width="137.81640625" style="180" customWidth="1"/>
    <col min="3" max="3" width="1.08984375" style="180" customWidth="1"/>
    <col min="4" max="4" width="15.26953125" style="312" customWidth="1"/>
    <col min="5" max="6" width="1.08984375" style="180" customWidth="1"/>
    <col min="7" max="9" width="12.26953125" style="180" customWidth="1"/>
    <col min="10" max="10" width="1.08984375" style="180" customWidth="1"/>
    <col min="11" max="13" width="12.26953125" style="180" customWidth="1"/>
    <col min="14" max="14" width="1.08984375" style="180" customWidth="1"/>
    <col min="15" max="16" width="12.26953125" style="180" customWidth="1"/>
    <col min="17" max="17" width="1.26953125" style="180" customWidth="1"/>
    <col min="18" max="16384" width="9.1796875" style="180"/>
  </cols>
  <sheetData>
    <row r="1" spans="1:17" ht="20" x14ac:dyDescent="0.35">
      <c r="A1" s="177"/>
      <c r="B1" s="178"/>
      <c r="C1" s="178"/>
      <c r="D1" s="179"/>
      <c r="E1" s="178"/>
      <c r="F1" s="178"/>
      <c r="G1" s="178"/>
      <c r="H1" s="178"/>
      <c r="I1" s="177"/>
      <c r="K1" s="447"/>
      <c r="L1" s="448"/>
      <c r="M1" s="235"/>
      <c r="N1" s="180">
        <v>2</v>
      </c>
    </row>
    <row r="2" spans="1:17" ht="17.5" x14ac:dyDescent="0.35">
      <c r="A2" s="182"/>
      <c r="B2" s="182"/>
      <c r="C2" s="182"/>
      <c r="D2" s="183"/>
      <c r="E2" s="182"/>
      <c r="F2" s="182"/>
      <c r="G2" s="182"/>
      <c r="H2" s="182"/>
      <c r="I2" s="177"/>
      <c r="K2" s="447"/>
      <c r="L2" s="449"/>
      <c r="M2" s="235"/>
    </row>
    <row r="3" spans="1:17" ht="17.5" x14ac:dyDescent="0.35">
      <c r="A3" s="500"/>
      <c r="B3" s="500"/>
      <c r="C3" s="500"/>
      <c r="D3" s="500"/>
      <c r="E3" s="500"/>
      <c r="F3" s="500"/>
      <c r="G3" s="500"/>
      <c r="H3" s="500"/>
      <c r="I3" s="177"/>
      <c r="K3" s="447"/>
      <c r="L3" s="449"/>
      <c r="M3" s="235"/>
    </row>
    <row r="4" spans="1:17" ht="17.5" x14ac:dyDescent="0.35">
      <c r="A4" s="182"/>
      <c r="B4" s="182"/>
      <c r="C4" s="182"/>
      <c r="D4" s="183"/>
      <c r="E4" s="182"/>
      <c r="F4" s="184"/>
      <c r="G4" s="184"/>
      <c r="H4" s="184"/>
      <c r="I4" s="177"/>
      <c r="K4" s="447"/>
      <c r="L4" s="449"/>
      <c r="M4" s="235"/>
    </row>
    <row r="5" spans="1:17" ht="15.5" x14ac:dyDescent="0.35">
      <c r="A5" s="177"/>
      <c r="B5" s="177"/>
      <c r="C5" s="185"/>
      <c r="D5" s="186"/>
      <c r="E5" s="185"/>
      <c r="F5" s="177"/>
      <c r="G5" s="177"/>
      <c r="H5" s="177"/>
      <c r="I5" s="177"/>
      <c r="K5" s="447"/>
      <c r="L5" s="448"/>
      <c r="M5" s="235"/>
    </row>
    <row r="6" spans="1:17" x14ac:dyDescent="0.35">
      <c r="A6" s="177"/>
      <c r="B6" s="177"/>
      <c r="C6" s="177"/>
      <c r="D6" s="187"/>
      <c r="E6" s="177"/>
      <c r="F6" s="177"/>
      <c r="G6" s="177"/>
      <c r="H6" s="177"/>
      <c r="I6" s="177"/>
      <c r="K6" s="447"/>
      <c r="L6" s="448"/>
      <c r="M6" s="235"/>
    </row>
    <row r="7" spans="1:17" x14ac:dyDescent="0.35">
      <c r="A7" s="177"/>
      <c r="B7" s="177"/>
      <c r="C7" s="177"/>
      <c r="D7" s="187"/>
      <c r="E7" s="177"/>
      <c r="F7" s="177"/>
      <c r="G7" s="177"/>
      <c r="H7" s="177"/>
      <c r="I7" s="177"/>
      <c r="K7" s="447"/>
      <c r="L7" s="448"/>
      <c r="M7" s="235"/>
    </row>
    <row r="8" spans="1:17" x14ac:dyDescent="0.35">
      <c r="A8" s="188"/>
      <c r="B8" s="177"/>
      <c r="C8" s="177"/>
      <c r="D8" s="187"/>
      <c r="E8" s="177"/>
      <c r="F8" s="177"/>
      <c r="G8" s="177"/>
      <c r="H8" s="177"/>
      <c r="I8" s="177"/>
      <c r="K8" s="235"/>
      <c r="L8" s="235"/>
      <c r="M8" s="235"/>
    </row>
    <row r="9" spans="1:17" x14ac:dyDescent="0.35">
      <c r="A9" s="189"/>
      <c r="B9" s="189"/>
      <c r="C9" s="189"/>
      <c r="D9" s="190"/>
      <c r="E9" s="189"/>
      <c r="F9" s="189"/>
      <c r="G9" s="189"/>
      <c r="H9" s="189"/>
      <c r="K9" s="235"/>
      <c r="L9" s="235"/>
      <c r="M9" s="235"/>
    </row>
    <row r="10" spans="1:17" ht="18" x14ac:dyDescent="0.4">
      <c r="A10" s="189"/>
      <c r="B10" s="501"/>
      <c r="C10" s="501"/>
      <c r="D10" s="501"/>
      <c r="E10" s="501"/>
      <c r="F10" s="501"/>
      <c r="G10" s="501"/>
      <c r="H10" s="501"/>
      <c r="I10" s="501"/>
      <c r="K10" s="235"/>
      <c r="L10" s="235"/>
      <c r="M10" s="235"/>
      <c r="O10" s="181"/>
      <c r="P10" s="181"/>
      <c r="Q10" s="181"/>
    </row>
    <row r="11" spans="1:17" ht="18" x14ac:dyDescent="0.4">
      <c r="A11" s="189"/>
      <c r="B11" s="501" t="s">
        <v>0</v>
      </c>
      <c r="C11" s="501"/>
      <c r="D11" s="501"/>
      <c r="E11" s="501"/>
      <c r="F11" s="501"/>
      <c r="G11" s="501"/>
      <c r="H11" s="501"/>
      <c r="I11" s="501"/>
      <c r="O11" s="415">
        <v>0.64</v>
      </c>
      <c r="P11" s="416" t="s">
        <v>1</v>
      </c>
      <c r="Q11" s="415"/>
    </row>
    <row r="12" spans="1:17" x14ac:dyDescent="0.35">
      <c r="A12" s="189"/>
      <c r="B12" s="189"/>
      <c r="C12" s="189"/>
      <c r="D12" s="190"/>
      <c r="E12" s="189"/>
      <c r="F12" s="189"/>
      <c r="G12" s="189"/>
      <c r="H12" s="189"/>
      <c r="O12" s="415">
        <v>0.18</v>
      </c>
      <c r="P12" s="416" t="s">
        <v>2</v>
      </c>
      <c r="Q12" s="415"/>
    </row>
    <row r="13" spans="1:17" x14ac:dyDescent="0.35">
      <c r="A13" s="189"/>
      <c r="B13" s="189"/>
      <c r="C13" s="189"/>
      <c r="D13" s="190"/>
      <c r="E13" s="189"/>
      <c r="F13" s="189"/>
      <c r="G13" s="189"/>
      <c r="H13" s="189"/>
      <c r="O13" s="415">
        <v>0.18</v>
      </c>
      <c r="P13" s="417" t="s">
        <v>3</v>
      </c>
      <c r="Q13" s="415"/>
    </row>
    <row r="14" spans="1:17" ht="15.5" x14ac:dyDescent="0.35">
      <c r="A14" s="189"/>
      <c r="B14" s="193" t="s">
        <v>4</v>
      </c>
      <c r="C14" s="189"/>
      <c r="D14" s="502" t="s">
        <v>83</v>
      </c>
      <c r="E14" s="502"/>
      <c r="F14" s="502"/>
      <c r="G14" s="502"/>
      <c r="H14" s="502"/>
      <c r="I14" s="502"/>
      <c r="J14" s="502"/>
      <c r="K14" s="502"/>
      <c r="O14" s="181"/>
      <c r="P14" s="181"/>
      <c r="Q14" s="181"/>
    </row>
    <row r="15" spans="1:17" ht="15.5" x14ac:dyDescent="0.35">
      <c r="A15" s="189"/>
      <c r="B15" s="195"/>
      <c r="C15" s="189"/>
      <c r="D15" s="196"/>
      <c r="E15" s="196"/>
      <c r="F15" s="197"/>
      <c r="G15" s="197"/>
      <c r="H15" s="197"/>
      <c r="I15" s="197"/>
      <c r="J15" s="198"/>
      <c r="K15" s="198"/>
      <c r="L15" s="198"/>
      <c r="M15" s="197"/>
      <c r="N15" s="198"/>
      <c r="O15" s="198"/>
      <c r="P15" s="198"/>
      <c r="Q15" s="198"/>
    </row>
    <row r="16" spans="1:17" ht="15.5" x14ac:dyDescent="0.35">
      <c r="A16" s="189"/>
      <c r="B16" s="193" t="s">
        <v>6</v>
      </c>
      <c r="C16" s="189"/>
      <c r="D16" s="199" t="s">
        <v>70</v>
      </c>
      <c r="E16" s="196"/>
      <c r="F16" s="197"/>
      <c r="G16" s="418" t="s">
        <v>84</v>
      </c>
      <c r="H16" s="197"/>
      <c r="I16" s="200"/>
      <c r="J16" s="198"/>
      <c r="K16" s="201"/>
      <c r="L16" s="198"/>
      <c r="M16" s="200"/>
      <c r="N16" s="198"/>
      <c r="O16" s="202"/>
      <c r="P16" s="203"/>
      <c r="Q16" s="198"/>
    </row>
    <row r="17" spans="1:17" ht="15.5" x14ac:dyDescent="0.35">
      <c r="A17" s="189"/>
      <c r="B17" s="195"/>
      <c r="C17" s="189"/>
      <c r="D17" s="196"/>
      <c r="E17" s="196"/>
      <c r="F17" s="196"/>
      <c r="G17" s="424">
        <v>1800</v>
      </c>
      <c r="H17" s="422" t="s">
        <v>72</v>
      </c>
      <c r="I17" s="196"/>
    </row>
    <row r="18" spans="1:17" x14ac:dyDescent="0.35">
      <c r="A18" s="189"/>
      <c r="B18" s="204"/>
      <c r="C18" s="189"/>
      <c r="D18" s="205"/>
      <c r="E18" s="206"/>
      <c r="F18" s="189"/>
      <c r="G18" s="424">
        <v>2000</v>
      </c>
      <c r="H18" s="206" t="s">
        <v>73</v>
      </c>
      <c r="I18" s="189"/>
    </row>
    <row r="19" spans="1:17" x14ac:dyDescent="0.35">
      <c r="A19" s="189"/>
      <c r="B19" s="423"/>
      <c r="C19" s="189"/>
      <c r="D19" s="205" t="s">
        <v>8</v>
      </c>
      <c r="E19" s="189"/>
      <c r="F19" s="189"/>
      <c r="G19" s="424">
        <v>900000</v>
      </c>
      <c r="H19" s="422" t="s">
        <v>9</v>
      </c>
      <c r="I19" s="189"/>
      <c r="M19" s="425"/>
    </row>
    <row r="20" spans="1:17" s="8" customFormat="1" x14ac:dyDescent="0.35">
      <c r="A20" s="18"/>
      <c r="B20" s="43"/>
      <c r="C20" s="18"/>
      <c r="D20" s="52"/>
      <c r="E20" s="50"/>
      <c r="F20" s="18"/>
      <c r="G20" s="503" t="s">
        <v>10</v>
      </c>
      <c r="H20" s="504"/>
      <c r="I20" s="505"/>
      <c r="J20" s="18"/>
      <c r="K20" s="503" t="s">
        <v>11</v>
      </c>
      <c r="L20" s="504"/>
      <c r="M20" s="505"/>
      <c r="N20" s="95"/>
      <c r="O20" s="503" t="s">
        <v>12</v>
      </c>
      <c r="P20" s="505"/>
      <c r="Q20" s="209"/>
    </row>
    <row r="21" spans="1:17" x14ac:dyDescent="0.35">
      <c r="A21" s="189"/>
      <c r="B21" s="210"/>
      <c r="C21" s="189"/>
      <c r="D21" s="506" t="s">
        <v>13</v>
      </c>
      <c r="E21" s="205"/>
      <c r="F21" s="189"/>
      <c r="G21" s="214" t="s">
        <v>14</v>
      </c>
      <c r="H21" s="212" t="s">
        <v>15</v>
      </c>
      <c r="I21" s="213" t="s">
        <v>16</v>
      </c>
      <c r="K21" s="214" t="s">
        <v>14</v>
      </c>
      <c r="L21" s="212" t="s">
        <v>15</v>
      </c>
      <c r="M21" s="213" t="s">
        <v>16</v>
      </c>
      <c r="N21" s="189"/>
      <c r="O21" s="508" t="s">
        <v>17</v>
      </c>
      <c r="P21" s="510" t="s">
        <v>18</v>
      </c>
      <c r="Q21" s="215"/>
    </row>
    <row r="22" spans="1:17" x14ac:dyDescent="0.35">
      <c r="A22" s="189"/>
      <c r="B22" s="210"/>
      <c r="C22" s="189"/>
      <c r="D22" s="507"/>
      <c r="E22" s="205"/>
      <c r="F22" s="189"/>
      <c r="G22" s="218" t="s">
        <v>19</v>
      </c>
      <c r="H22" s="217"/>
      <c r="I22" s="217" t="s">
        <v>19</v>
      </c>
      <c r="K22" s="218" t="s">
        <v>19</v>
      </c>
      <c r="L22" s="217"/>
      <c r="M22" s="217" t="s">
        <v>19</v>
      </c>
      <c r="N22" s="189"/>
      <c r="O22" s="509"/>
      <c r="P22" s="511"/>
      <c r="Q22" s="215"/>
    </row>
    <row r="23" spans="1:17" s="8" customFormat="1" x14ac:dyDescent="0.35">
      <c r="A23" s="18"/>
      <c r="B23" s="219" t="s">
        <v>20</v>
      </c>
      <c r="C23" s="59"/>
      <c r="D23" s="60" t="s">
        <v>21</v>
      </c>
      <c r="E23" s="61"/>
      <c r="F23" s="20"/>
      <c r="G23" s="62">
        <v>926</v>
      </c>
      <c r="H23" s="63">
        <v>1</v>
      </c>
      <c r="I23" s="64">
        <f t="shared" ref="I23:I33" si="0">H23*G23</f>
        <v>926</v>
      </c>
      <c r="J23" s="65"/>
      <c r="K23" s="62">
        <v>967.95</v>
      </c>
      <c r="L23" s="63">
        <v>1</v>
      </c>
      <c r="M23" s="64">
        <f t="shared" ref="M23:M33" si="1">L23*K23</f>
        <v>967.95</v>
      </c>
      <c r="N23" s="65"/>
      <c r="O23" s="66">
        <f t="shared" ref="O23:O60" si="2">M23-I23</f>
        <v>41.950000000000045</v>
      </c>
      <c r="P23" s="67">
        <f t="shared" ref="P23:P60" si="3">IF(OR(I23=0,M23=0),"",(O23/I23))</f>
        <v>4.5302375809935257E-2</v>
      </c>
      <c r="Q23" s="68"/>
    </row>
    <row r="24" spans="1:17" x14ac:dyDescent="0.35">
      <c r="A24" s="189"/>
      <c r="B24" s="220" t="s">
        <v>22</v>
      </c>
      <c r="C24" s="221"/>
      <c r="D24" s="222" t="s">
        <v>74</v>
      </c>
      <c r="E24" s="221"/>
      <c r="F24" s="223"/>
      <c r="G24" s="426">
        <v>6.8900000000000003E-2</v>
      </c>
      <c r="H24" s="225">
        <f t="shared" ref="H24:H29" si="4">$G$18</f>
        <v>2000</v>
      </c>
      <c r="I24" s="226">
        <f t="shared" si="0"/>
        <v>137.80000000000001</v>
      </c>
      <c r="J24" s="235"/>
      <c r="K24" s="270">
        <v>0</v>
      </c>
      <c r="L24" s="326">
        <f t="shared" ref="L24:L29" si="5">$G$18</f>
        <v>2000</v>
      </c>
      <c r="M24" s="226">
        <f t="shared" si="1"/>
        <v>0</v>
      </c>
      <c r="N24" s="223"/>
      <c r="O24" s="228">
        <f t="shared" si="2"/>
        <v>-137.80000000000001</v>
      </c>
      <c r="P24" s="229" t="str">
        <f t="shared" si="3"/>
        <v/>
      </c>
      <c r="Q24" s="215"/>
    </row>
    <row r="25" spans="1:17" x14ac:dyDescent="0.35">
      <c r="A25" s="189"/>
      <c r="B25" s="220" t="s">
        <v>75</v>
      </c>
      <c r="C25" s="221"/>
      <c r="D25" s="222" t="s">
        <v>74</v>
      </c>
      <c r="E25" s="221"/>
      <c r="F25" s="223"/>
      <c r="G25" s="426">
        <v>6.2399999999999997E-2</v>
      </c>
      <c r="H25" s="225">
        <f t="shared" si="4"/>
        <v>2000</v>
      </c>
      <c r="I25" s="226">
        <f t="shared" si="0"/>
        <v>124.8</v>
      </c>
      <c r="J25" s="235"/>
      <c r="K25" s="270">
        <v>0</v>
      </c>
      <c r="L25" s="326">
        <f t="shared" si="5"/>
        <v>2000</v>
      </c>
      <c r="M25" s="226">
        <f t="shared" si="1"/>
        <v>0</v>
      </c>
      <c r="N25" s="223"/>
      <c r="O25" s="228">
        <f t="shared" si="2"/>
        <v>-124.8</v>
      </c>
      <c r="P25" s="229" t="str">
        <f t="shared" si="3"/>
        <v/>
      </c>
      <c r="Q25" s="215"/>
    </row>
    <row r="26" spans="1:17" x14ac:dyDescent="0.35">
      <c r="A26" s="189"/>
      <c r="B26" s="220" t="s">
        <v>26</v>
      </c>
      <c r="C26" s="221"/>
      <c r="D26" s="222" t="s">
        <v>74</v>
      </c>
      <c r="E26" s="221"/>
      <c r="F26" s="223"/>
      <c r="G26" s="426">
        <v>-0.32440000000000002</v>
      </c>
      <c r="H26" s="225">
        <f t="shared" si="4"/>
        <v>2000</v>
      </c>
      <c r="I26" s="226">
        <f t="shared" si="0"/>
        <v>-648.80000000000007</v>
      </c>
      <c r="J26" s="235"/>
      <c r="K26" s="270">
        <v>-0.32440000000000002</v>
      </c>
      <c r="L26" s="326">
        <f t="shared" si="5"/>
        <v>2000</v>
      </c>
      <c r="M26" s="226">
        <f t="shared" si="1"/>
        <v>-648.80000000000007</v>
      </c>
      <c r="N26" s="223"/>
      <c r="O26" s="228">
        <f t="shared" si="2"/>
        <v>0</v>
      </c>
      <c r="P26" s="229">
        <f t="shared" si="3"/>
        <v>0</v>
      </c>
      <c r="Q26" s="215"/>
    </row>
    <row r="27" spans="1:17" x14ac:dyDescent="0.35">
      <c r="A27" s="189"/>
      <c r="B27" s="220" t="s">
        <v>27</v>
      </c>
      <c r="C27" s="221"/>
      <c r="D27" s="222" t="s">
        <v>74</v>
      </c>
      <c r="E27" s="221"/>
      <c r="F27" s="223"/>
      <c r="G27" s="426">
        <v>-5.1999999999999998E-2</v>
      </c>
      <c r="H27" s="225">
        <f t="shared" si="4"/>
        <v>2000</v>
      </c>
      <c r="I27" s="226">
        <f t="shared" si="0"/>
        <v>-104</v>
      </c>
      <c r="J27" s="235"/>
      <c r="K27" s="270">
        <v>-5.1999999999999998E-2</v>
      </c>
      <c r="L27" s="326">
        <f t="shared" si="5"/>
        <v>2000</v>
      </c>
      <c r="M27" s="226">
        <f t="shared" si="1"/>
        <v>-104</v>
      </c>
      <c r="N27" s="223"/>
      <c r="O27" s="228">
        <f t="shared" si="2"/>
        <v>0</v>
      </c>
      <c r="P27" s="229">
        <f t="shared" si="3"/>
        <v>0</v>
      </c>
      <c r="Q27" s="215"/>
    </row>
    <row r="28" spans="1:17" x14ac:dyDescent="0.35">
      <c r="A28" s="189"/>
      <c r="B28" s="220" t="s">
        <v>28</v>
      </c>
      <c r="C28" s="221"/>
      <c r="D28" s="222" t="s">
        <v>74</v>
      </c>
      <c r="E28" s="221"/>
      <c r="F28" s="223"/>
      <c r="G28" s="426">
        <v>0</v>
      </c>
      <c r="H28" s="225">
        <f t="shared" si="4"/>
        <v>2000</v>
      </c>
      <c r="I28" s="226">
        <f t="shared" si="0"/>
        <v>0</v>
      </c>
      <c r="J28" s="235"/>
      <c r="K28" s="270">
        <v>-5.9999999999999995E-4</v>
      </c>
      <c r="L28" s="326">
        <f t="shared" si="5"/>
        <v>2000</v>
      </c>
      <c r="M28" s="226">
        <f t="shared" si="1"/>
        <v>-1.2</v>
      </c>
      <c r="N28" s="223"/>
      <c r="O28" s="228">
        <f t="shared" si="2"/>
        <v>-1.2</v>
      </c>
      <c r="P28" s="229" t="str">
        <f t="shared" si="3"/>
        <v/>
      </c>
      <c r="Q28" s="215"/>
    </row>
    <row r="29" spans="1:17" x14ac:dyDescent="0.35">
      <c r="A29" s="189"/>
      <c r="B29" s="220" t="s">
        <v>29</v>
      </c>
      <c r="C29" s="221"/>
      <c r="D29" s="222" t="s">
        <v>74</v>
      </c>
      <c r="E29" s="221"/>
      <c r="F29" s="223"/>
      <c r="G29" s="426">
        <v>-1.5100000000000001E-2</v>
      </c>
      <c r="H29" s="225">
        <f t="shared" si="4"/>
        <v>2000</v>
      </c>
      <c r="I29" s="226">
        <f t="shared" si="0"/>
        <v>-30.200000000000003</v>
      </c>
      <c r="J29" s="235"/>
      <c r="K29" s="270">
        <v>0</v>
      </c>
      <c r="L29" s="326">
        <f t="shared" si="5"/>
        <v>2000</v>
      </c>
      <c r="M29" s="226">
        <f t="shared" si="1"/>
        <v>0</v>
      </c>
      <c r="N29" s="223"/>
      <c r="O29" s="228">
        <f t="shared" si="2"/>
        <v>30.200000000000003</v>
      </c>
      <c r="P29" s="229" t="str">
        <f t="shared" si="3"/>
        <v/>
      </c>
      <c r="Q29" s="215"/>
    </row>
    <row r="30" spans="1:17" x14ac:dyDescent="0.35">
      <c r="A30" s="189"/>
      <c r="B30" s="220" t="s">
        <v>30</v>
      </c>
      <c r="C30" s="221"/>
      <c r="D30" s="222" t="s">
        <v>74</v>
      </c>
      <c r="E30" s="221"/>
      <c r="F30" s="223"/>
      <c r="G30" s="426">
        <v>-3.0700000000000002E-2</v>
      </c>
      <c r="H30" s="225">
        <f>$G$18</f>
        <v>2000</v>
      </c>
      <c r="I30" s="226">
        <f t="shared" si="0"/>
        <v>-61.400000000000006</v>
      </c>
      <c r="J30" s="235"/>
      <c r="K30" s="270">
        <v>0</v>
      </c>
      <c r="L30" s="326">
        <f>$G$18</f>
        <v>2000</v>
      </c>
      <c r="M30" s="226">
        <f t="shared" si="1"/>
        <v>0</v>
      </c>
      <c r="N30" s="223"/>
      <c r="O30" s="228">
        <f t="shared" si="2"/>
        <v>61.400000000000006</v>
      </c>
      <c r="P30" s="229" t="str">
        <f t="shared" si="3"/>
        <v/>
      </c>
      <c r="Q30" s="215"/>
    </row>
    <row r="31" spans="1:17" x14ac:dyDescent="0.35">
      <c r="A31" s="189"/>
      <c r="B31" s="220" t="s">
        <v>76</v>
      </c>
      <c r="C31" s="221"/>
      <c r="D31" s="222" t="s">
        <v>74</v>
      </c>
      <c r="E31" s="221"/>
      <c r="F31" s="223"/>
      <c r="G31" s="426">
        <v>0</v>
      </c>
      <c r="H31" s="225">
        <f>$G$18</f>
        <v>2000</v>
      </c>
      <c r="I31" s="226">
        <f t="shared" si="0"/>
        <v>0</v>
      </c>
      <c r="J31" s="235"/>
      <c r="K31" s="270">
        <v>-5.2699999999999997E-2</v>
      </c>
      <c r="L31" s="326">
        <f>$G$18</f>
        <v>2000</v>
      </c>
      <c r="M31" s="226">
        <f t="shared" si="1"/>
        <v>-105.39999999999999</v>
      </c>
      <c r="N31" s="223"/>
      <c r="O31" s="228">
        <f t="shared" si="2"/>
        <v>-105.39999999999999</v>
      </c>
      <c r="P31" s="229" t="str">
        <f t="shared" si="3"/>
        <v/>
      </c>
      <c r="Q31" s="215"/>
    </row>
    <row r="32" spans="1:17" x14ac:dyDescent="0.35">
      <c r="A32" s="189"/>
      <c r="B32" s="220" t="s">
        <v>32</v>
      </c>
      <c r="C32" s="221"/>
      <c r="D32" s="222" t="s">
        <v>21</v>
      </c>
      <c r="E32" s="221"/>
      <c r="F32" s="223"/>
      <c r="G32" s="238">
        <v>-5.18</v>
      </c>
      <c r="H32" s="227">
        <v>1</v>
      </c>
      <c r="I32" s="243">
        <f t="shared" si="0"/>
        <v>-5.18</v>
      </c>
      <c r="J32" s="223"/>
      <c r="K32" s="224">
        <v>-5.18</v>
      </c>
      <c r="L32" s="227">
        <v>1</v>
      </c>
      <c r="M32" s="226">
        <f t="shared" si="1"/>
        <v>-5.18</v>
      </c>
      <c r="N32" s="223"/>
      <c r="O32" s="228">
        <f t="shared" si="2"/>
        <v>0</v>
      </c>
      <c r="P32" s="229">
        <f t="shared" si="3"/>
        <v>0</v>
      </c>
      <c r="Q32" s="215"/>
    </row>
    <row r="33" spans="1:17" x14ac:dyDescent="0.35">
      <c r="A33" s="189"/>
      <c r="B33" s="220" t="s">
        <v>32</v>
      </c>
      <c r="C33" s="221"/>
      <c r="D33" s="222" t="s">
        <v>74</v>
      </c>
      <c r="E33" s="221"/>
      <c r="F33" s="223"/>
      <c r="G33" s="426">
        <v>1.24E-2</v>
      </c>
      <c r="H33" s="326">
        <f t="shared" ref="H33" si="6">$G$18</f>
        <v>2000</v>
      </c>
      <c r="I33" s="243">
        <f t="shared" si="0"/>
        <v>24.8</v>
      </c>
      <c r="J33" s="223"/>
      <c r="K33" s="270">
        <v>1.24E-2</v>
      </c>
      <c r="L33" s="326">
        <f t="shared" ref="L33" si="7">$G$18</f>
        <v>2000</v>
      </c>
      <c r="M33" s="226">
        <f t="shared" si="1"/>
        <v>24.8</v>
      </c>
      <c r="N33" s="223"/>
      <c r="O33" s="228">
        <f t="shared" si="2"/>
        <v>0</v>
      </c>
      <c r="P33" s="229">
        <f t="shared" si="3"/>
        <v>0</v>
      </c>
      <c r="Q33" s="215"/>
    </row>
    <row r="34" spans="1:17" x14ac:dyDescent="0.35">
      <c r="A34" s="189"/>
      <c r="B34" s="220" t="s">
        <v>33</v>
      </c>
      <c r="C34" s="239"/>
      <c r="D34" s="222" t="s">
        <v>74</v>
      </c>
      <c r="E34" s="221"/>
      <c r="F34" s="240"/>
      <c r="G34" s="113">
        <v>6.5218999999999996</v>
      </c>
      <c r="H34" s="326">
        <f>$G$18</f>
        <v>2000</v>
      </c>
      <c r="I34" s="243">
        <f>H34*G34</f>
        <v>13043.8</v>
      </c>
      <c r="J34" s="240"/>
      <c r="K34" s="113">
        <v>6.8173000000000004</v>
      </c>
      <c r="L34" s="326">
        <f>$G$18</f>
        <v>2000</v>
      </c>
      <c r="M34" s="243">
        <f>L34*K34</f>
        <v>13634.6</v>
      </c>
      <c r="N34" s="240"/>
      <c r="O34" s="228">
        <f t="shared" si="2"/>
        <v>590.80000000000109</v>
      </c>
      <c r="P34" s="229">
        <f t="shared" si="3"/>
        <v>4.529354942578092E-2</v>
      </c>
      <c r="Q34" s="215"/>
    </row>
    <row r="35" spans="1:17" s="8" customFormat="1" x14ac:dyDescent="0.35">
      <c r="A35" s="18"/>
      <c r="B35" s="79" t="str">
        <f>+RESIDENTIAL!$B$36</f>
        <v>Rate Rider for Disposition of Lost Revenue Adjustment Mechanism (LRAMVA) - effective until Dec. 31, 2021</v>
      </c>
      <c r="C35" s="59"/>
      <c r="D35" s="60" t="s">
        <v>74</v>
      </c>
      <c r="E35" s="61"/>
      <c r="F35" s="20"/>
      <c r="G35" s="77"/>
      <c r="H35" s="78">
        <f>$G$18</f>
        <v>2000</v>
      </c>
      <c r="I35" s="64">
        <f t="shared" ref="I35" si="8">H35*G35</f>
        <v>0</v>
      </c>
      <c r="J35" s="65"/>
      <c r="K35" s="427">
        <v>0.42799999999999999</v>
      </c>
      <c r="L35" s="78">
        <f>$G$18</f>
        <v>2000</v>
      </c>
      <c r="M35" s="64">
        <f t="shared" ref="M35" si="9">L35*K35</f>
        <v>856</v>
      </c>
      <c r="N35" s="65"/>
      <c r="O35" s="66">
        <f t="shared" si="2"/>
        <v>856</v>
      </c>
      <c r="P35" s="67" t="str">
        <f t="shared" si="3"/>
        <v/>
      </c>
      <c r="Q35" s="68"/>
    </row>
    <row r="36" spans="1:17" x14ac:dyDescent="0.35">
      <c r="A36" s="231"/>
      <c r="B36" s="328" t="s">
        <v>35</v>
      </c>
      <c r="C36" s="387"/>
      <c r="D36" s="388"/>
      <c r="E36" s="387"/>
      <c r="F36" s="389"/>
      <c r="G36" s="390"/>
      <c r="H36" s="391"/>
      <c r="I36" s="392">
        <f>SUM(I23:I35)</f>
        <v>13407.619999999999</v>
      </c>
      <c r="J36" s="389"/>
      <c r="K36" s="390"/>
      <c r="L36" s="391"/>
      <c r="M36" s="392">
        <f>SUM(M23:M35)</f>
        <v>14618.77</v>
      </c>
      <c r="N36" s="389"/>
      <c r="O36" s="393">
        <f t="shared" si="2"/>
        <v>1211.1500000000015</v>
      </c>
      <c r="P36" s="394">
        <f t="shared" si="3"/>
        <v>9.0332959913840161E-2</v>
      </c>
      <c r="Q36" s="215"/>
    </row>
    <row r="37" spans="1:17" x14ac:dyDescent="0.35">
      <c r="A37" s="189"/>
      <c r="B37" s="76" t="s">
        <v>36</v>
      </c>
      <c r="C37" s="240"/>
      <c r="D37" s="222" t="s">
        <v>34</v>
      </c>
      <c r="E37" s="223"/>
      <c r="F37" s="240"/>
      <c r="G37" s="241">
        <f>'GS 50-999 kW'!$G$39</f>
        <v>0.1368</v>
      </c>
      <c r="H37" s="255">
        <f>$G$19*(1+G73)-$G$19</f>
        <v>26550.000000000116</v>
      </c>
      <c r="I37" s="243">
        <f>H37*G37</f>
        <v>3632.0400000000159</v>
      </c>
      <c r="J37" s="240"/>
      <c r="K37" s="241">
        <f>$G37</f>
        <v>0.1368</v>
      </c>
      <c r="L37" s="256">
        <f>$G$19*(1+K73)-$G$19</f>
        <v>26550.000000000116</v>
      </c>
      <c r="M37" s="243">
        <f>L37*K37</f>
        <v>3632.0400000000159</v>
      </c>
      <c r="N37" s="240"/>
      <c r="O37" s="228">
        <f t="shared" si="2"/>
        <v>0</v>
      </c>
      <c r="P37" s="229">
        <f t="shared" si="3"/>
        <v>0</v>
      </c>
      <c r="Q37" s="215"/>
    </row>
    <row r="38" spans="1:17" s="99" customFormat="1" x14ac:dyDescent="0.35">
      <c r="A38" s="95"/>
      <c r="B38" s="79" t="str">
        <f>+RESIDENTIAL!$B$39</f>
        <v>Rate Rider for Disposition of Deferral/Variance Accounts (2021) - effective until Dec 31, 2021</v>
      </c>
      <c r="C38" s="61"/>
      <c r="D38" s="60" t="s">
        <v>74</v>
      </c>
      <c r="E38" s="61"/>
      <c r="F38" s="51"/>
      <c r="G38" s="96"/>
      <c r="H38" s="97"/>
      <c r="I38" s="98">
        <f>H38*G38</f>
        <v>0</v>
      </c>
      <c r="J38" s="74"/>
      <c r="K38" s="428">
        <v>7.0699999999999999E-2</v>
      </c>
      <c r="L38" s="78">
        <f t="shared" ref="L38:L41" si="10">$G$18</f>
        <v>2000</v>
      </c>
      <c r="M38" s="73">
        <f>L38*K38</f>
        <v>141.4</v>
      </c>
      <c r="N38" s="74"/>
      <c r="O38" s="66">
        <f>M38-I38</f>
        <v>141.4</v>
      </c>
      <c r="P38" s="67" t="str">
        <f>IF(OR(I38=0,M38=0),"",(O38/I38))</f>
        <v/>
      </c>
      <c r="Q38" s="68"/>
    </row>
    <row r="39" spans="1:17" s="99" customFormat="1" x14ac:dyDescent="0.35">
      <c r="A39" s="95"/>
      <c r="B39" s="79" t="str">
        <f>+RESIDENTIAL!$B$40</f>
        <v>Rate Rider for Disposition of Deferral/Variance Accounts (2020) - effective until Dec 31, 2021</v>
      </c>
      <c r="C39" s="61"/>
      <c r="D39" s="60" t="s">
        <v>74</v>
      </c>
      <c r="E39" s="61"/>
      <c r="F39" s="51"/>
      <c r="G39" s="428">
        <v>0.2757</v>
      </c>
      <c r="H39" s="78">
        <f>$G$18</f>
        <v>2000</v>
      </c>
      <c r="I39" s="98">
        <f t="shared" ref="I39" si="11">H39*G39</f>
        <v>551.4</v>
      </c>
      <c r="J39" s="74"/>
      <c r="K39" s="428">
        <v>0.2757</v>
      </c>
      <c r="L39" s="78">
        <f t="shared" si="10"/>
        <v>2000</v>
      </c>
      <c r="M39" s="73">
        <f t="shared" ref="M39:M45" si="12">L39*K39</f>
        <v>551.4</v>
      </c>
      <c r="N39" s="74"/>
      <c r="O39" s="66">
        <f t="shared" ref="O39:O45" si="13">M39-I39</f>
        <v>0</v>
      </c>
      <c r="P39" s="67">
        <f t="shared" ref="P39:P45" si="14">IF(OR(I39=0,M39=0),"",(O39/I39))</f>
        <v>0</v>
      </c>
      <c r="Q39" s="68"/>
    </row>
    <row r="40" spans="1:17" s="99" customFormat="1" x14ac:dyDescent="0.35">
      <c r="A40" s="95"/>
      <c r="B40" s="79" t="str">
        <f>+'GS 50-999 kW'!$B$42</f>
        <v>Rate Rider for Disposition of Deferral/Variance Accounts for Non -Wholesale Market Participants (2021) -effective until Dec 31, 2021</v>
      </c>
      <c r="C40" s="61"/>
      <c r="D40" s="60" t="s">
        <v>74</v>
      </c>
      <c r="E40" s="61"/>
      <c r="F40" s="51"/>
      <c r="G40" s="96"/>
      <c r="H40" s="97"/>
      <c r="I40" s="98">
        <f>H40*G40</f>
        <v>0</v>
      </c>
      <c r="J40" s="74"/>
      <c r="K40" s="428">
        <v>7.5999999999999998E-2</v>
      </c>
      <c r="L40" s="78">
        <f t="shared" si="10"/>
        <v>2000</v>
      </c>
      <c r="M40" s="73">
        <f>L40*K40</f>
        <v>152</v>
      </c>
      <c r="N40" s="74"/>
      <c r="O40" s="66">
        <f>M40-I40</f>
        <v>152</v>
      </c>
      <c r="P40" s="67" t="str">
        <f>IF(OR(I40=0,M40=0),"",(O40/I40))</f>
        <v/>
      </c>
      <c r="Q40" s="68"/>
    </row>
    <row r="41" spans="1:17" s="99" customFormat="1" x14ac:dyDescent="0.35">
      <c r="A41" s="95"/>
      <c r="B41" s="79" t="str">
        <f>+'GS 50-999 kW'!$B$43</f>
        <v>Rate Rider for Disposition of Deferral/Variance Accounts for Non -Wholesale Market Participants (2020) - effective until Dec 31, 2021</v>
      </c>
      <c r="C41" s="61"/>
      <c r="D41" s="60" t="s">
        <v>74</v>
      </c>
      <c r="E41" s="61"/>
      <c r="F41" s="51"/>
      <c r="G41" s="428">
        <v>-0.10199999999999999</v>
      </c>
      <c r="H41" s="97">
        <f>$G$18</f>
        <v>2000</v>
      </c>
      <c r="I41" s="98">
        <f>H41*G41</f>
        <v>-204</v>
      </c>
      <c r="J41" s="74"/>
      <c r="K41" s="428">
        <v>-0.10199999999999999</v>
      </c>
      <c r="L41" s="78">
        <f t="shared" si="10"/>
        <v>2000</v>
      </c>
      <c r="M41" s="73">
        <f>L41*K41</f>
        <v>-204</v>
      </c>
      <c r="N41" s="74"/>
      <c r="O41" s="66">
        <f>M41-I41</f>
        <v>0</v>
      </c>
      <c r="P41" s="67">
        <f>IF(OR(I41=0,M41=0),"",(O41/I41))</f>
        <v>0</v>
      </c>
      <c r="Q41" s="68"/>
    </row>
    <row r="42" spans="1:17" s="99" customFormat="1" x14ac:dyDescent="0.35">
      <c r="A42" s="95"/>
      <c r="B42" s="79" t="str">
        <f>+RESIDENTIAL!$B$41</f>
        <v>Rate Rider for Disposition of Capacity Based Recovery Account (2021) - Applicable only for Class B Customers - effective until Dec 31, 2021</v>
      </c>
      <c r="C42" s="61"/>
      <c r="D42" s="60" t="s">
        <v>74</v>
      </c>
      <c r="E42" s="61"/>
      <c r="F42" s="51"/>
      <c r="G42" s="96"/>
      <c r="H42" s="97"/>
      <c r="I42" s="98">
        <f>H42*G42</f>
        <v>0</v>
      </c>
      <c r="J42" s="74"/>
      <c r="K42" s="428">
        <v>-3.5200000000000002E-2</v>
      </c>
      <c r="L42" s="78"/>
      <c r="M42" s="73">
        <f>L42*K42</f>
        <v>0</v>
      </c>
      <c r="N42" s="74"/>
      <c r="O42" s="66">
        <f>M42-I42</f>
        <v>0</v>
      </c>
      <c r="P42" s="67" t="str">
        <f>IF(OR(I42=0,M42=0),"",(O42/I42))</f>
        <v/>
      </c>
      <c r="Q42" s="68"/>
    </row>
    <row r="43" spans="1:17" s="99" customFormat="1" x14ac:dyDescent="0.35">
      <c r="A43" s="95"/>
      <c r="B43" s="79" t="str">
        <f>+RESIDENTIAL!$B$42</f>
        <v>Rate Rider for Disposition of Capacity Based Recovery Account (2020) - Applicable only for Class B Customers - effective until Dec 31, 2021</v>
      </c>
      <c r="C43" s="61"/>
      <c r="D43" s="60" t="s">
        <v>74</v>
      </c>
      <c r="E43" s="61"/>
      <c r="F43" s="51"/>
      <c r="G43" s="428">
        <v>-6.4999999999999997E-3</v>
      </c>
      <c r="H43" s="78"/>
      <c r="I43" s="98">
        <f>H43*G43</f>
        <v>0</v>
      </c>
      <c r="J43" s="74"/>
      <c r="K43" s="428">
        <v>-6.4999999999999997E-3</v>
      </c>
      <c r="L43" s="78"/>
      <c r="M43" s="73">
        <f>L43*K43</f>
        <v>0</v>
      </c>
      <c r="N43" s="74"/>
      <c r="O43" s="66">
        <f>M43-I43</f>
        <v>0</v>
      </c>
      <c r="P43" s="67" t="str">
        <f>IF(OR(I43=0,M43=0),"",(O43/I43))</f>
        <v/>
      </c>
      <c r="Q43" s="68"/>
    </row>
    <row r="44" spans="1:17" s="99" customFormat="1" x14ac:dyDescent="0.35">
      <c r="A44" s="95"/>
      <c r="B44" s="79" t="str">
        <f>+RESIDENTIAL!$B$43</f>
        <v>Rate Rider for Disposition of Global Adjustment Account (2021) - Applicable only for Non-RPP Customers - effective until Dec 31, 2021</v>
      </c>
      <c r="C44" s="61"/>
      <c r="D44" s="60" t="s">
        <v>34</v>
      </c>
      <c r="E44" s="61"/>
      <c r="F44" s="51"/>
      <c r="G44" s="96"/>
      <c r="H44" s="97"/>
      <c r="I44" s="98">
        <f t="shared" ref="I44:I45" si="15">H44*G44</f>
        <v>0</v>
      </c>
      <c r="J44" s="74"/>
      <c r="K44" s="96">
        <v>2.3900000000000002E-3</v>
      </c>
      <c r="L44" s="78"/>
      <c r="M44" s="73">
        <f t="shared" ref="M44" si="16">L44*K44</f>
        <v>0</v>
      </c>
      <c r="N44" s="74"/>
      <c r="O44" s="66">
        <f>M44-I44</f>
        <v>0</v>
      </c>
      <c r="P44" s="67" t="str">
        <f>IF(OR(I44=0,M44=0),"",(O44/I44))</f>
        <v/>
      </c>
      <c r="Q44" s="68"/>
    </row>
    <row r="45" spans="1:17" s="99" customFormat="1" x14ac:dyDescent="0.35">
      <c r="A45" s="95"/>
      <c r="B45" s="79" t="str">
        <f>+RESIDENTIAL!$B$44</f>
        <v>Rate Rider for Disposition of Global Adjustment Account (2020) - Applicable only for Non-RPP Customers - effective until Dec 31, 2021</v>
      </c>
      <c r="C45" s="61"/>
      <c r="D45" s="60" t="s">
        <v>34</v>
      </c>
      <c r="E45" s="61"/>
      <c r="F45" s="51"/>
      <c r="G45" s="96">
        <v>-1.5900000000000001E-3</v>
      </c>
      <c r="H45" s="97"/>
      <c r="I45" s="98">
        <f t="shared" si="15"/>
        <v>0</v>
      </c>
      <c r="J45" s="74"/>
      <c r="K45" s="96">
        <v>-1.5900000000000001E-3</v>
      </c>
      <c r="L45" s="78"/>
      <c r="M45" s="73">
        <f t="shared" si="12"/>
        <v>0</v>
      </c>
      <c r="N45" s="74"/>
      <c r="O45" s="66">
        <f t="shared" si="13"/>
        <v>0</v>
      </c>
      <c r="P45" s="67" t="str">
        <f t="shared" si="14"/>
        <v/>
      </c>
      <c r="Q45" s="68"/>
    </row>
    <row r="46" spans="1:17" x14ac:dyDescent="0.35">
      <c r="A46" s="189"/>
      <c r="B46" s="395" t="s">
        <v>44</v>
      </c>
      <c r="C46" s="396"/>
      <c r="D46" s="397"/>
      <c r="E46" s="396"/>
      <c r="F46" s="389"/>
      <c r="G46" s="398"/>
      <c r="H46" s="399"/>
      <c r="I46" s="400">
        <f>SUM(I37:I45)+I36</f>
        <v>17387.060000000016</v>
      </c>
      <c r="K46" s="398"/>
      <c r="L46" s="399"/>
      <c r="M46" s="400">
        <f>SUM(M37:M45)+M36</f>
        <v>18891.610000000015</v>
      </c>
      <c r="N46" s="389"/>
      <c r="O46" s="393">
        <f t="shared" si="2"/>
        <v>1504.5499999999993</v>
      </c>
      <c r="P46" s="394">
        <f t="shared" si="3"/>
        <v>8.6532743316006147E-2</v>
      </c>
      <c r="Q46" s="215"/>
    </row>
    <row r="47" spans="1:17" x14ac:dyDescent="0.35">
      <c r="A47" s="189"/>
      <c r="B47" s="264" t="s">
        <v>45</v>
      </c>
      <c r="C47" s="240"/>
      <c r="D47" s="222" t="s">
        <v>79</v>
      </c>
      <c r="E47" s="223"/>
      <c r="F47" s="240"/>
      <c r="G47" s="113">
        <v>2.8833000000000002</v>
      </c>
      <c r="H47" s="450">
        <f>+$G$82</f>
        <v>1800</v>
      </c>
      <c r="I47" s="243">
        <f>H47*G47</f>
        <v>5189.9400000000005</v>
      </c>
      <c r="K47" s="113">
        <v>2.6113</v>
      </c>
      <c r="L47" s="450">
        <f>+$G$82</f>
        <v>1800</v>
      </c>
      <c r="M47" s="243">
        <f>L47*K47</f>
        <v>4700.34</v>
      </c>
      <c r="N47" s="240"/>
      <c r="O47" s="228">
        <f t="shared" si="2"/>
        <v>-489.60000000000036</v>
      </c>
      <c r="P47" s="229">
        <f t="shared" si="3"/>
        <v>-9.4336350709256819E-2</v>
      </c>
      <c r="Q47" s="215"/>
    </row>
    <row r="48" spans="1:17" x14ac:dyDescent="0.35">
      <c r="A48" s="189"/>
      <c r="B48" s="265" t="s">
        <v>46</v>
      </c>
      <c r="C48" s="240"/>
      <c r="D48" s="222" t="s">
        <v>79</v>
      </c>
      <c r="E48" s="223"/>
      <c r="F48" s="240"/>
      <c r="G48" s="113">
        <v>2.3797000000000001</v>
      </c>
      <c r="H48" s="450">
        <f>+$G$82</f>
        <v>1800</v>
      </c>
      <c r="I48" s="243">
        <f>H48*G48</f>
        <v>4283.46</v>
      </c>
      <c r="K48" s="113">
        <v>2.1371000000000002</v>
      </c>
      <c r="L48" s="450">
        <f>+$G$82</f>
        <v>1800</v>
      </c>
      <c r="M48" s="243">
        <f>L48*K48</f>
        <v>3846.78</v>
      </c>
      <c r="N48" s="240"/>
      <c r="O48" s="228">
        <f t="shared" si="2"/>
        <v>-436.67999999999984</v>
      </c>
      <c r="P48" s="229">
        <f t="shared" si="3"/>
        <v>-0.10194562339790726</v>
      </c>
      <c r="Q48" s="215"/>
    </row>
    <row r="49" spans="1:17" x14ac:dyDescent="0.35">
      <c r="A49" s="189"/>
      <c r="B49" s="395" t="s">
        <v>47</v>
      </c>
      <c r="C49" s="387"/>
      <c r="D49" s="401"/>
      <c r="E49" s="387"/>
      <c r="F49" s="402"/>
      <c r="G49" s="403"/>
      <c r="H49" s="429"/>
      <c r="I49" s="400">
        <f>SUM(I46:I48)</f>
        <v>26860.460000000014</v>
      </c>
      <c r="K49" s="403"/>
      <c r="L49" s="429"/>
      <c r="M49" s="400">
        <f>SUM(M46:M48)</f>
        <v>27438.730000000014</v>
      </c>
      <c r="N49" s="402"/>
      <c r="O49" s="393">
        <f t="shared" si="2"/>
        <v>578.27000000000044</v>
      </c>
      <c r="P49" s="394">
        <f t="shared" si="3"/>
        <v>2.1528670767365865E-2</v>
      </c>
      <c r="Q49" s="215"/>
    </row>
    <row r="50" spans="1:17" x14ac:dyDescent="0.35">
      <c r="A50" s="189"/>
      <c r="B50" s="220" t="s">
        <v>64</v>
      </c>
      <c r="C50" s="221"/>
      <c r="D50" s="222" t="s">
        <v>34</v>
      </c>
      <c r="E50" s="221"/>
      <c r="F50" s="223"/>
      <c r="G50" s="270">
        <f>+RESIDENTIAL!$G$50</f>
        <v>3.0000000000000001E-3</v>
      </c>
      <c r="H50" s="326">
        <f>+$G$19*(1+G73)</f>
        <v>926550.00000000012</v>
      </c>
      <c r="I50" s="226">
        <f t="shared" ref="I50:I60" si="17">H50*G50</f>
        <v>2779.6500000000005</v>
      </c>
      <c r="K50" s="270">
        <f>+RESIDENTIAL!$G$50</f>
        <v>3.0000000000000001E-3</v>
      </c>
      <c r="L50" s="225">
        <f>+$G$19*(1+K73)</f>
        <v>926550.00000000012</v>
      </c>
      <c r="M50" s="226">
        <f t="shared" ref="M50:M60" si="18">L50*K50</f>
        <v>2779.6500000000005</v>
      </c>
      <c r="N50" s="223"/>
      <c r="O50" s="228">
        <f t="shared" si="2"/>
        <v>0</v>
      </c>
      <c r="P50" s="229">
        <f t="shared" si="3"/>
        <v>0</v>
      </c>
      <c r="Q50" s="215"/>
    </row>
    <row r="51" spans="1:17" x14ac:dyDescent="0.35">
      <c r="A51" s="189"/>
      <c r="B51" s="220" t="s">
        <v>65</v>
      </c>
      <c r="C51" s="221"/>
      <c r="D51" s="222" t="s">
        <v>34</v>
      </c>
      <c r="E51" s="221"/>
      <c r="F51" s="223"/>
      <c r="G51" s="270">
        <f>+RESIDENTIAL!$G$51</f>
        <v>5.0000000000000001E-4</v>
      </c>
      <c r="H51" s="326">
        <f>+H50</f>
        <v>926550.00000000012</v>
      </c>
      <c r="I51" s="226">
        <f t="shared" si="17"/>
        <v>463.27500000000009</v>
      </c>
      <c r="K51" s="270">
        <f>+RESIDENTIAL!$G$51</f>
        <v>5.0000000000000001E-4</v>
      </c>
      <c r="L51" s="225">
        <f>+L50</f>
        <v>926550.00000000012</v>
      </c>
      <c r="M51" s="226">
        <f t="shared" si="18"/>
        <v>463.27500000000009</v>
      </c>
      <c r="N51" s="223"/>
      <c r="O51" s="228">
        <f t="shared" si="2"/>
        <v>0</v>
      </c>
      <c r="P51" s="229">
        <f t="shared" si="3"/>
        <v>0</v>
      </c>
      <c r="Q51" s="215"/>
    </row>
    <row r="52" spans="1:17" x14ac:dyDescent="0.35">
      <c r="A52" s="189"/>
      <c r="B52" s="220" t="s">
        <v>50</v>
      </c>
      <c r="C52" s="221"/>
      <c r="D52" s="222" t="s">
        <v>34</v>
      </c>
      <c r="E52" s="221"/>
      <c r="F52" s="223"/>
      <c r="G52" s="270">
        <f>+RESIDENTIAL!$G$52</f>
        <v>4.0000000000000002E-4</v>
      </c>
      <c r="H52" s="326"/>
      <c r="I52" s="226">
        <f t="shared" si="17"/>
        <v>0</v>
      </c>
      <c r="K52" s="270">
        <f>+RESIDENTIAL!$G$52</f>
        <v>4.0000000000000002E-4</v>
      </c>
      <c r="L52" s="225"/>
      <c r="M52" s="226">
        <f t="shared" si="18"/>
        <v>0</v>
      </c>
      <c r="N52" s="223"/>
      <c r="O52" s="228">
        <f t="shared" si="2"/>
        <v>0</v>
      </c>
      <c r="P52" s="229" t="str">
        <f t="shared" si="3"/>
        <v/>
      </c>
      <c r="Q52" s="215"/>
    </row>
    <row r="53" spans="1:17" x14ac:dyDescent="0.35">
      <c r="A53" s="189"/>
      <c r="B53" s="220" t="s">
        <v>66</v>
      </c>
      <c r="C53" s="239"/>
      <c r="D53" s="222" t="s">
        <v>21</v>
      </c>
      <c r="E53" s="221"/>
      <c r="F53" s="240"/>
      <c r="G53" s="237">
        <f>+RESIDENTIAL!$G$53</f>
        <v>0.25</v>
      </c>
      <c r="H53" s="230">
        <v>1</v>
      </c>
      <c r="I53" s="243">
        <f t="shared" si="17"/>
        <v>0.25</v>
      </c>
      <c r="K53" s="237">
        <f>+RESIDENTIAL!$G$53</f>
        <v>0.25</v>
      </c>
      <c r="L53" s="230">
        <v>1</v>
      </c>
      <c r="M53" s="243">
        <f t="shared" si="18"/>
        <v>0.25</v>
      </c>
      <c r="N53" s="240"/>
      <c r="O53" s="228">
        <f t="shared" si="2"/>
        <v>0</v>
      </c>
      <c r="P53" s="229">
        <f t="shared" si="3"/>
        <v>0</v>
      </c>
      <c r="Q53" s="215"/>
    </row>
    <row r="54" spans="1:17" s="99" customFormat="1" x14ac:dyDescent="0.35">
      <c r="A54" s="95"/>
      <c r="B54" s="61" t="s">
        <v>1</v>
      </c>
      <c r="C54" s="61"/>
      <c r="D54" s="60" t="s">
        <v>34</v>
      </c>
      <c r="E54" s="61"/>
      <c r="F54" s="51"/>
      <c r="G54" s="113">
        <f>+RESIDENTIAL!$G$54</f>
        <v>0.128</v>
      </c>
      <c r="H54" s="97">
        <f>0.64*$G$19</f>
        <v>576000</v>
      </c>
      <c r="I54" s="64">
        <f t="shared" si="17"/>
        <v>73728</v>
      </c>
      <c r="J54" s="74"/>
      <c r="K54" s="113">
        <f>+RESIDENTIAL!$G$54</f>
        <v>0.128</v>
      </c>
      <c r="L54" s="97">
        <f>0.64*$G$19</f>
        <v>576000</v>
      </c>
      <c r="M54" s="98">
        <f t="shared" si="18"/>
        <v>73728</v>
      </c>
      <c r="N54" s="74"/>
      <c r="O54" s="66">
        <f t="shared" si="2"/>
        <v>0</v>
      </c>
      <c r="P54" s="67">
        <f t="shared" si="3"/>
        <v>0</v>
      </c>
      <c r="Q54" s="68"/>
    </row>
    <row r="55" spans="1:17" s="99" customFormat="1" x14ac:dyDescent="0.35">
      <c r="A55" s="95"/>
      <c r="B55" s="61" t="s">
        <v>2</v>
      </c>
      <c r="C55" s="61"/>
      <c r="D55" s="60" t="s">
        <v>34</v>
      </c>
      <c r="E55" s="61"/>
      <c r="F55" s="51"/>
      <c r="G55" s="113">
        <f>+RESIDENTIAL!$G$55</f>
        <v>0.128</v>
      </c>
      <c r="H55" s="97">
        <f>0.18*$G$19</f>
        <v>162000</v>
      </c>
      <c r="I55" s="64">
        <f t="shared" si="17"/>
        <v>20736</v>
      </c>
      <c r="J55" s="74"/>
      <c r="K55" s="113">
        <f>+RESIDENTIAL!$G$55</f>
        <v>0.128</v>
      </c>
      <c r="L55" s="97">
        <f>0.18*$G$19</f>
        <v>162000</v>
      </c>
      <c r="M55" s="98">
        <f t="shared" si="18"/>
        <v>20736</v>
      </c>
      <c r="N55" s="74"/>
      <c r="O55" s="66">
        <f t="shared" si="2"/>
        <v>0</v>
      </c>
      <c r="P55" s="67">
        <f t="shared" si="3"/>
        <v>0</v>
      </c>
      <c r="Q55" s="68"/>
    </row>
    <row r="56" spans="1:17" s="99" customFormat="1" x14ac:dyDescent="0.35">
      <c r="A56" s="95"/>
      <c r="B56" s="61" t="s">
        <v>3</v>
      </c>
      <c r="C56" s="61"/>
      <c r="D56" s="60" t="s">
        <v>34</v>
      </c>
      <c r="E56" s="61"/>
      <c r="F56" s="51"/>
      <c r="G56" s="113">
        <f>+RESIDENTIAL!$G$56</f>
        <v>0.128</v>
      </c>
      <c r="H56" s="97">
        <f>0.18*$G$19</f>
        <v>162000</v>
      </c>
      <c r="I56" s="64">
        <f t="shared" si="17"/>
        <v>20736</v>
      </c>
      <c r="J56" s="74"/>
      <c r="K56" s="113">
        <f>+RESIDENTIAL!$G$56</f>
        <v>0.128</v>
      </c>
      <c r="L56" s="97">
        <f>0.18*$G$19</f>
        <v>162000</v>
      </c>
      <c r="M56" s="98">
        <f t="shared" si="18"/>
        <v>20736</v>
      </c>
      <c r="N56" s="74"/>
      <c r="O56" s="66">
        <f t="shared" si="2"/>
        <v>0</v>
      </c>
      <c r="P56" s="67">
        <f t="shared" si="3"/>
        <v>0</v>
      </c>
      <c r="Q56" s="68"/>
    </row>
    <row r="57" spans="1:17" s="99" customFormat="1" x14ac:dyDescent="0.35">
      <c r="A57" s="95"/>
      <c r="B57" s="61" t="s">
        <v>52</v>
      </c>
      <c r="C57" s="61"/>
      <c r="D57" s="60" t="s">
        <v>34</v>
      </c>
      <c r="E57" s="61"/>
      <c r="F57" s="51"/>
      <c r="G57" s="113">
        <f>+RESIDENTIAL!$G$57</f>
        <v>0.11899999999999999</v>
      </c>
      <c r="H57" s="97">
        <f>IF(AND($N$1=1, $G$19&gt;=750), 750, IF(AND($N$1=1, AND($G$19&lt;750, $G$19&gt;=0)), $G$19, IF(AND($N$1=2, $G$19&gt;=750), 750, IF(AND($N$1=2, AND($G$19&lt;750, $G$19&gt;=0)), $G$19))))</f>
        <v>750</v>
      </c>
      <c r="I57" s="64">
        <f t="shared" si="17"/>
        <v>89.25</v>
      </c>
      <c r="J57" s="74"/>
      <c r="K57" s="113">
        <f>+RESIDENTIAL!$G$57</f>
        <v>0.11899999999999999</v>
      </c>
      <c r="L57" s="97">
        <f>IF(AND($N$1=1, $G$19&gt;=750), 750, IF(AND($N$1=1, AND($G$19&lt;750, $G$19&gt;=0)), $G$19, IF(AND($N$1=2, $G$19&gt;=750), 750, IF(AND($N$1=2, AND($G$19&lt;750, $G$19&gt;=0)), $G$19))))</f>
        <v>750</v>
      </c>
      <c r="M57" s="98">
        <f t="shared" si="18"/>
        <v>89.25</v>
      </c>
      <c r="N57" s="74"/>
      <c r="O57" s="66">
        <f t="shared" si="2"/>
        <v>0</v>
      </c>
      <c r="P57" s="67">
        <f t="shared" si="3"/>
        <v>0</v>
      </c>
      <c r="Q57" s="68"/>
    </row>
    <row r="58" spans="1:17" s="99" customFormat="1" x14ac:dyDescent="0.35">
      <c r="A58" s="95"/>
      <c r="B58" s="61" t="s">
        <v>53</v>
      </c>
      <c r="C58" s="61"/>
      <c r="D58" s="60" t="s">
        <v>34</v>
      </c>
      <c r="E58" s="61"/>
      <c r="F58" s="51"/>
      <c r="G58" s="113">
        <f>+RESIDENTIAL!$G$58</f>
        <v>0.13900000000000001</v>
      </c>
      <c r="H58" s="97">
        <f>IF(AND($N$1=1, $G$19&gt;=750), $G$19-750, IF(AND($N$1=1, AND($G$19&lt;750, $G$19&gt;=0)), 0, IF(AND($N$1=2, $G$19&gt;=750), $G$19-750, IF(AND($N$1=2, AND($G$19&lt;750, $G$19&gt;=0)), 0))))</f>
        <v>899250</v>
      </c>
      <c r="I58" s="64">
        <f t="shared" si="17"/>
        <v>124995.75000000001</v>
      </c>
      <c r="J58" s="74"/>
      <c r="K58" s="113">
        <f>+RESIDENTIAL!$G$58</f>
        <v>0.13900000000000001</v>
      </c>
      <c r="L58" s="97">
        <f>IF(AND($N$1=1, $G$19&gt;=750), $G$19-750, IF(AND($N$1=1, AND($G$19&lt;750, $G$19&gt;=0)), 0, IF(AND($N$1=2, $G$19&gt;=750), $G$19-750, IF(AND($N$1=2, AND($G$19&lt;750, $G$19&gt;=0)), 0))))</f>
        <v>899250</v>
      </c>
      <c r="M58" s="98">
        <f t="shared" si="18"/>
        <v>124995.75000000001</v>
      </c>
      <c r="N58" s="74"/>
      <c r="O58" s="66">
        <f t="shared" si="2"/>
        <v>0</v>
      </c>
      <c r="P58" s="67">
        <f t="shared" si="3"/>
        <v>0</v>
      </c>
      <c r="Q58" s="68"/>
    </row>
    <row r="59" spans="1:17" s="99" customFormat="1" x14ac:dyDescent="0.35">
      <c r="A59" s="95"/>
      <c r="B59" s="61" t="s">
        <v>54</v>
      </c>
      <c r="C59" s="61"/>
      <c r="D59" s="60" t="s">
        <v>34</v>
      </c>
      <c r="E59" s="61"/>
      <c r="F59" s="51"/>
      <c r="G59" s="113">
        <f>+RESIDENTIAL!$G$59</f>
        <v>0.1368</v>
      </c>
      <c r="H59" s="97">
        <v>0</v>
      </c>
      <c r="I59" s="64">
        <f t="shared" si="17"/>
        <v>0</v>
      </c>
      <c r="J59" s="74"/>
      <c r="K59" s="113">
        <f>+RESIDENTIAL!$G$59</f>
        <v>0.1368</v>
      </c>
      <c r="L59" s="97">
        <v>0</v>
      </c>
      <c r="M59" s="98">
        <f t="shared" si="18"/>
        <v>0</v>
      </c>
      <c r="N59" s="74"/>
      <c r="O59" s="66">
        <f t="shared" si="2"/>
        <v>0</v>
      </c>
      <c r="P59" s="67" t="str">
        <f t="shared" si="3"/>
        <v/>
      </c>
      <c r="Q59" s="68"/>
    </row>
    <row r="60" spans="1:17" s="99" customFormat="1" ht="15" thickBot="1" x14ac:dyDescent="0.4">
      <c r="A60" s="95"/>
      <c r="B60" s="61" t="s">
        <v>55</v>
      </c>
      <c r="C60" s="61"/>
      <c r="D60" s="60" t="s">
        <v>34</v>
      </c>
      <c r="E60" s="61"/>
      <c r="F60" s="51"/>
      <c r="G60" s="113">
        <f>+RESIDENTIAL!$G$60</f>
        <v>0.1368</v>
      </c>
      <c r="H60" s="97">
        <f>+$G$19</f>
        <v>900000</v>
      </c>
      <c r="I60" s="64">
        <f t="shared" si="17"/>
        <v>123120</v>
      </c>
      <c r="J60" s="74"/>
      <c r="K60" s="113">
        <f>+RESIDENTIAL!$G$60</f>
        <v>0.1368</v>
      </c>
      <c r="L60" s="97">
        <f>+$G$19</f>
        <v>900000</v>
      </c>
      <c r="M60" s="98">
        <f t="shared" si="18"/>
        <v>123120</v>
      </c>
      <c r="N60" s="74"/>
      <c r="O60" s="66">
        <f t="shared" si="2"/>
        <v>0</v>
      </c>
      <c r="P60" s="67">
        <f t="shared" si="3"/>
        <v>0</v>
      </c>
      <c r="Q60" s="68"/>
    </row>
    <row r="61" spans="1:17" ht="15" thickBot="1" x14ac:dyDescent="0.4">
      <c r="A61" s="189"/>
      <c r="B61" s="273"/>
      <c r="C61" s="274"/>
      <c r="D61" s="275"/>
      <c r="E61" s="274"/>
      <c r="F61" s="276"/>
      <c r="G61" s="277"/>
      <c r="H61" s="278"/>
      <c r="I61" s="279"/>
      <c r="K61" s="277"/>
      <c r="L61" s="278"/>
      <c r="M61" s="279"/>
      <c r="N61" s="276"/>
      <c r="O61" s="280"/>
      <c r="P61" s="281"/>
      <c r="Q61" s="215"/>
    </row>
    <row r="62" spans="1:17" x14ac:dyDescent="0.35">
      <c r="A62" s="189"/>
      <c r="B62" s="282" t="s">
        <v>80</v>
      </c>
      <c r="C62" s="239"/>
      <c r="D62" s="283"/>
      <c r="E62" s="239"/>
      <c r="F62" s="284"/>
      <c r="G62" s="285"/>
      <c r="H62" s="285"/>
      <c r="I62" s="451">
        <f>SUM(I49:I53,I60)</f>
        <v>153223.63500000001</v>
      </c>
      <c r="K62" s="285"/>
      <c r="L62" s="285"/>
      <c r="M62" s="286">
        <f>SUM(M49:M53,M60)</f>
        <v>153801.90500000003</v>
      </c>
      <c r="N62" s="287"/>
      <c r="O62" s="288">
        <f>M62-I62</f>
        <v>578.27000000001863</v>
      </c>
      <c r="P62" s="289">
        <f>IF(OR(I62=0,M62=0),"",(O62/I62))</f>
        <v>3.7740261154881136E-3</v>
      </c>
      <c r="Q62" s="215"/>
    </row>
    <row r="63" spans="1:17" x14ac:dyDescent="0.35">
      <c r="A63" s="189"/>
      <c r="B63" s="282" t="s">
        <v>57</v>
      </c>
      <c r="C63" s="239"/>
      <c r="D63" s="283"/>
      <c r="E63" s="239"/>
      <c r="F63" s="284"/>
      <c r="G63" s="290">
        <f>+RESIDENTIAL!$G$63</f>
        <v>-0.318</v>
      </c>
      <c r="H63" s="291"/>
      <c r="I63" s="452"/>
      <c r="K63" s="290">
        <f>$G63</f>
        <v>-0.318</v>
      </c>
      <c r="L63" s="291"/>
      <c r="M63" s="233"/>
      <c r="N63" s="287"/>
      <c r="O63" s="228">
        <f>M63-I63</f>
        <v>0</v>
      </c>
      <c r="P63" s="229" t="str">
        <f>IF(OR(I63=0,M63=0),"",(O63/I63))</f>
        <v/>
      </c>
      <c r="Q63" s="215"/>
    </row>
    <row r="64" spans="1:17" x14ac:dyDescent="0.35">
      <c r="A64" s="189"/>
      <c r="B64" s="221" t="s">
        <v>58</v>
      </c>
      <c r="C64" s="239"/>
      <c r="D64" s="283"/>
      <c r="E64" s="239"/>
      <c r="F64" s="227"/>
      <c r="G64" s="293">
        <v>0.13</v>
      </c>
      <c r="H64" s="227"/>
      <c r="I64" s="452">
        <f>I62*G64</f>
        <v>19919.072550000001</v>
      </c>
      <c r="K64" s="293">
        <v>0.13</v>
      </c>
      <c r="L64" s="227"/>
      <c r="M64" s="233">
        <f>M62*K64</f>
        <v>19994.247650000005</v>
      </c>
      <c r="N64" s="294"/>
      <c r="O64" s="228">
        <f>M64-I64</f>
        <v>75.175100000004022</v>
      </c>
      <c r="P64" s="229">
        <f>IF(OR(I64=0,M64=0),"",(O64/I64))</f>
        <v>3.7740261154881943E-3</v>
      </c>
      <c r="Q64" s="215"/>
    </row>
    <row r="65" spans="1:17" ht="15" thickBot="1" x14ac:dyDescent="0.4">
      <c r="A65" s="189"/>
      <c r="B65" s="512" t="s">
        <v>81</v>
      </c>
      <c r="C65" s="512"/>
      <c r="D65" s="512"/>
      <c r="E65" s="295"/>
      <c r="F65" s="296"/>
      <c r="G65" s="296"/>
      <c r="H65" s="296"/>
      <c r="I65" s="453">
        <f>SUM(I62:I64)</f>
        <v>173142.70755000002</v>
      </c>
      <c r="K65" s="296"/>
      <c r="L65" s="296"/>
      <c r="M65" s="348">
        <f>SUM(M62:M64)</f>
        <v>173796.15265000003</v>
      </c>
      <c r="N65" s="298"/>
      <c r="O65" s="349">
        <f>M65-I65</f>
        <v>653.44510000001173</v>
      </c>
      <c r="P65" s="350">
        <f>IF(OR(I65=0,M65=0),"",(O65/I65))</f>
        <v>3.7740261154880599E-3</v>
      </c>
      <c r="Q65" s="215"/>
    </row>
    <row r="66" spans="1:17" ht="15" thickBot="1" x14ac:dyDescent="0.4">
      <c r="A66" s="189"/>
      <c r="B66" s="439"/>
      <c r="C66" s="352"/>
      <c r="D66" s="353"/>
      <c r="E66" s="352"/>
      <c r="F66" s="354"/>
      <c r="G66" s="277"/>
      <c r="H66" s="355"/>
      <c r="I66" s="279"/>
      <c r="K66" s="277"/>
      <c r="L66" s="355"/>
      <c r="M66" s="356"/>
      <c r="N66" s="354"/>
      <c r="O66" s="357"/>
      <c r="P66" s="281"/>
      <c r="Q66" s="215"/>
    </row>
    <row r="67" spans="1:17" s="235" customFormat="1" x14ac:dyDescent="0.35">
      <c r="A67" s="231"/>
      <c r="B67" s="365" t="s">
        <v>67</v>
      </c>
      <c r="C67" s="365"/>
      <c r="D67" s="407"/>
      <c r="E67" s="365"/>
      <c r="F67" s="366"/>
      <c r="G67" s="368"/>
      <c r="H67" s="368"/>
      <c r="I67" s="454">
        <f>SUM(I57:I58,I49,I50:I53)</f>
        <v>155188.63500000001</v>
      </c>
      <c r="K67" s="368"/>
      <c r="L67" s="368"/>
      <c r="M67" s="408">
        <f>SUM(M57:M58,M49,M50:M53)</f>
        <v>155766.90500000003</v>
      </c>
      <c r="N67" s="370"/>
      <c r="O67" s="233">
        <f>M67-I67</f>
        <v>578.27000000001863</v>
      </c>
      <c r="P67" s="234">
        <f>IF(OR(I67=0,M67=0),"",(O67/I67))</f>
        <v>3.7262393602470862E-3</v>
      </c>
      <c r="Q67" s="215"/>
    </row>
    <row r="68" spans="1:17" s="235" customFormat="1" x14ac:dyDescent="0.35">
      <c r="A68" s="231"/>
      <c r="B68" s="221" t="s">
        <v>57</v>
      </c>
      <c r="C68" s="221"/>
      <c r="D68" s="347"/>
      <c r="E68" s="221"/>
      <c r="F68" s="227"/>
      <c r="G68" s="290">
        <f>+RESIDENTIAL!$G$63</f>
        <v>-0.318</v>
      </c>
      <c r="H68" s="291"/>
      <c r="I68" s="452"/>
      <c r="K68" s="290">
        <f>$G68</f>
        <v>-0.318</v>
      </c>
      <c r="L68" s="291"/>
      <c r="M68" s="233"/>
      <c r="N68" s="294"/>
      <c r="O68" s="233">
        <f>M68-I68</f>
        <v>0</v>
      </c>
      <c r="P68" s="234" t="str">
        <f>IF(OR(I68=0,M68=0),"",(O68/I68))</f>
        <v/>
      </c>
      <c r="Q68" s="215"/>
    </row>
    <row r="69" spans="1:17" s="235" customFormat="1" x14ac:dyDescent="0.35">
      <c r="A69" s="231"/>
      <c r="B69" s="441" t="s">
        <v>58</v>
      </c>
      <c r="C69" s="365"/>
      <c r="D69" s="407"/>
      <c r="E69" s="365"/>
      <c r="F69" s="366"/>
      <c r="G69" s="367">
        <v>0.13</v>
      </c>
      <c r="H69" s="368"/>
      <c r="I69" s="454">
        <f>I67*G69</f>
        <v>20174.522550000002</v>
      </c>
      <c r="K69" s="367">
        <v>0.13</v>
      </c>
      <c r="L69" s="368"/>
      <c r="M69" s="369">
        <f>M67*K69</f>
        <v>20249.697650000006</v>
      </c>
      <c r="N69" s="370"/>
      <c r="O69" s="233">
        <f>M69-I69</f>
        <v>75.175100000004022</v>
      </c>
      <c r="P69" s="234">
        <f>IF(OR(I69=0,M69=0),"",(O69/I69))</f>
        <v>3.7262393602471655E-3</v>
      </c>
      <c r="Q69" s="215"/>
    </row>
    <row r="70" spans="1:17" s="235" customFormat="1" ht="15" thickBot="1" x14ac:dyDescent="0.4">
      <c r="A70" s="231"/>
      <c r="B70" s="518" t="s">
        <v>82</v>
      </c>
      <c r="C70" s="518"/>
      <c r="D70" s="518"/>
      <c r="E70" s="221"/>
      <c r="F70" s="409"/>
      <c r="G70" s="409"/>
      <c r="H70" s="409"/>
      <c r="I70" s="455">
        <f>SUM(I67:I69)</f>
        <v>175363.15755</v>
      </c>
      <c r="K70" s="409"/>
      <c r="L70" s="409"/>
      <c r="M70" s="410">
        <f>SUM(M67:M69)</f>
        <v>176016.60265000004</v>
      </c>
      <c r="N70" s="411"/>
      <c r="O70" s="233">
        <f>M70-I70</f>
        <v>653.44510000004084</v>
      </c>
      <c r="P70" s="234">
        <f>IF(OR(I70=0,M70=0),"",(O70/I70))</f>
        <v>3.7262393602471994E-3</v>
      </c>
      <c r="Q70" s="215"/>
    </row>
    <row r="71" spans="1:17" ht="15" thickBot="1" x14ac:dyDescent="0.4">
      <c r="A71" s="189"/>
      <c r="B71" s="302"/>
      <c r="C71" s="303"/>
      <c r="D71" s="304"/>
      <c r="E71" s="303"/>
      <c r="F71" s="442"/>
      <c r="G71" s="443"/>
      <c r="H71" s="444"/>
      <c r="I71" s="445"/>
      <c r="K71" s="443"/>
      <c r="L71" s="444"/>
      <c r="M71" s="445"/>
      <c r="N71" s="305"/>
      <c r="O71" s="309"/>
      <c r="P71" s="456"/>
      <c r="Q71" s="215"/>
    </row>
    <row r="72" spans="1:17" x14ac:dyDescent="0.35">
      <c r="A72" s="189"/>
      <c r="B72" s="189"/>
      <c r="C72" s="189"/>
      <c r="D72" s="190"/>
      <c r="E72" s="189"/>
      <c r="F72" s="189"/>
      <c r="G72" s="189"/>
      <c r="H72" s="189"/>
      <c r="I72" s="208"/>
      <c r="K72" s="189"/>
      <c r="L72" s="189"/>
      <c r="M72" s="208"/>
      <c r="N72" s="189"/>
      <c r="O72" s="189"/>
      <c r="P72" s="457"/>
      <c r="Q72" s="215"/>
    </row>
    <row r="73" spans="1:17" x14ac:dyDescent="0.35">
      <c r="A73" s="189"/>
      <c r="B73" s="206" t="s">
        <v>61</v>
      </c>
      <c r="C73" s="189"/>
      <c r="D73" s="190"/>
      <c r="E73" s="189"/>
      <c r="F73" s="189"/>
      <c r="G73" s="311">
        <f>+RESIDENTIAL!$K$68</f>
        <v>2.9499999999999998E-2</v>
      </c>
      <c r="H73" s="189"/>
      <c r="I73" s="189"/>
      <c r="K73" s="311">
        <f>+RESIDENTIAL!$K$68</f>
        <v>2.9499999999999998E-2</v>
      </c>
      <c r="L73" s="189"/>
      <c r="M73" s="189"/>
      <c r="N73" s="189"/>
      <c r="O73" s="189"/>
      <c r="P73" s="457"/>
      <c r="Q73" s="215"/>
    </row>
    <row r="74" spans="1:17" x14ac:dyDescent="0.35">
      <c r="A74" s="189"/>
      <c r="B74" s="189"/>
      <c r="C74" s="189"/>
      <c r="D74" s="190"/>
      <c r="E74" s="189"/>
      <c r="F74" s="189"/>
      <c r="G74" s="189"/>
      <c r="H74" s="189"/>
      <c r="P74" s="458"/>
    </row>
    <row r="75" spans="1:17" ht="18" x14ac:dyDescent="0.4">
      <c r="A75" s="189"/>
      <c r="B75" s="501"/>
      <c r="C75" s="501"/>
      <c r="D75" s="501"/>
      <c r="E75" s="501"/>
      <c r="F75" s="501"/>
      <c r="G75" s="501"/>
      <c r="H75" s="501"/>
      <c r="I75" s="501"/>
    </row>
    <row r="76" spans="1:17" ht="18" x14ac:dyDescent="0.4">
      <c r="A76" s="189"/>
      <c r="B76" s="501" t="s">
        <v>0</v>
      </c>
      <c r="C76" s="501"/>
      <c r="D76" s="501"/>
      <c r="E76" s="501"/>
      <c r="F76" s="501"/>
      <c r="G76" s="501"/>
      <c r="H76" s="501"/>
      <c r="I76" s="501"/>
    </row>
    <row r="77" spans="1:17" x14ac:dyDescent="0.35">
      <c r="A77" s="189"/>
      <c r="B77" s="189"/>
      <c r="C77" s="189"/>
      <c r="D77" s="190"/>
      <c r="E77" s="189"/>
      <c r="F77" s="189"/>
      <c r="G77" s="189"/>
      <c r="H77" s="189"/>
    </row>
    <row r="78" spans="1:17" x14ac:dyDescent="0.35">
      <c r="A78" s="189"/>
      <c r="B78" s="189"/>
      <c r="C78" s="189"/>
      <c r="D78" s="190"/>
      <c r="E78" s="189"/>
      <c r="F78" s="189"/>
      <c r="G78" s="189"/>
      <c r="H78" s="189"/>
    </row>
    <row r="79" spans="1:17" ht="15.5" x14ac:dyDescent="0.35">
      <c r="A79" s="189"/>
      <c r="B79" s="193" t="s">
        <v>4</v>
      </c>
      <c r="C79" s="189"/>
      <c r="D79" s="377" t="s">
        <v>83</v>
      </c>
      <c r="E79" s="378"/>
      <c r="F79" s="378"/>
      <c r="G79" s="378"/>
      <c r="H79" s="378"/>
      <c r="I79" s="378"/>
    </row>
    <row r="80" spans="1:17" ht="15.5" x14ac:dyDescent="0.35">
      <c r="A80" s="189"/>
      <c r="B80" s="195"/>
      <c r="C80" s="189"/>
      <c r="D80" s="196"/>
      <c r="E80" s="196"/>
      <c r="F80" s="197"/>
      <c r="G80" s="197"/>
      <c r="H80" s="197"/>
      <c r="I80" s="197"/>
      <c r="J80" s="198"/>
      <c r="K80" s="198"/>
      <c r="L80" s="198"/>
      <c r="M80" s="197"/>
      <c r="N80" s="198"/>
      <c r="O80" s="198"/>
      <c r="P80" s="198"/>
      <c r="Q80" s="198"/>
    </row>
    <row r="81" spans="1:17" ht="15.5" x14ac:dyDescent="0.35">
      <c r="A81" s="189"/>
      <c r="B81" s="193" t="s">
        <v>6</v>
      </c>
      <c r="C81" s="189"/>
      <c r="D81" s="199" t="s">
        <v>70</v>
      </c>
      <c r="E81" s="196"/>
      <c r="F81" s="197"/>
      <c r="G81" s="418" t="s">
        <v>85</v>
      </c>
      <c r="H81" s="197"/>
      <c r="I81" s="200"/>
      <c r="J81" s="198"/>
      <c r="K81" s="201"/>
      <c r="L81" s="198"/>
      <c r="M81" s="200"/>
      <c r="N81" s="198"/>
      <c r="O81" s="202"/>
      <c r="P81" s="203"/>
      <c r="Q81" s="198"/>
    </row>
    <row r="82" spans="1:17" ht="15.5" x14ac:dyDescent="0.35">
      <c r="A82" s="189"/>
      <c r="B82" s="195"/>
      <c r="C82" s="189"/>
      <c r="D82" s="196"/>
      <c r="E82" s="196"/>
      <c r="F82" s="196"/>
      <c r="G82" s="424">
        <v>1800</v>
      </c>
      <c r="H82" s="422" t="s">
        <v>72</v>
      </c>
      <c r="I82" s="196"/>
    </row>
    <row r="83" spans="1:17" x14ac:dyDescent="0.35">
      <c r="A83" s="189"/>
      <c r="B83" s="204"/>
      <c r="C83" s="189"/>
      <c r="D83" s="205"/>
      <c r="E83" s="206"/>
      <c r="F83" s="189"/>
      <c r="G83" s="424">
        <v>2000</v>
      </c>
      <c r="H83" s="206" t="s">
        <v>73</v>
      </c>
      <c r="I83" s="189"/>
    </row>
    <row r="84" spans="1:17" x14ac:dyDescent="0.35">
      <c r="A84" s="189"/>
      <c r="B84" s="423"/>
      <c r="C84" s="189"/>
      <c r="D84" s="205" t="s">
        <v>8</v>
      </c>
      <c r="E84" s="189"/>
      <c r="F84" s="189"/>
      <c r="G84" s="424">
        <v>900000</v>
      </c>
      <c r="H84" s="422" t="s">
        <v>9</v>
      </c>
      <c r="I84" s="189"/>
      <c r="M84" s="425"/>
    </row>
    <row r="85" spans="1:17" s="8" customFormat="1" x14ac:dyDescent="0.35">
      <c r="A85" s="18"/>
      <c r="B85" s="43"/>
      <c r="C85" s="18"/>
      <c r="D85" s="52"/>
      <c r="E85" s="50"/>
      <c r="F85" s="18"/>
      <c r="G85" s="503" t="s">
        <v>10</v>
      </c>
      <c r="H85" s="504"/>
      <c r="I85" s="505"/>
      <c r="J85" s="18"/>
      <c r="K85" s="503" t="s">
        <v>11</v>
      </c>
      <c r="L85" s="504"/>
      <c r="M85" s="505"/>
      <c r="N85" s="95"/>
      <c r="O85" s="503" t="s">
        <v>12</v>
      </c>
      <c r="P85" s="505"/>
      <c r="Q85" s="209"/>
    </row>
    <row r="86" spans="1:17" x14ac:dyDescent="0.35">
      <c r="A86" s="189"/>
      <c r="B86" s="210"/>
      <c r="C86" s="189"/>
      <c r="D86" s="506" t="s">
        <v>13</v>
      </c>
      <c r="E86" s="205"/>
      <c r="F86" s="189"/>
      <c r="G86" s="214" t="s">
        <v>14</v>
      </c>
      <c r="H86" s="212" t="s">
        <v>15</v>
      </c>
      <c r="I86" s="213" t="s">
        <v>16</v>
      </c>
      <c r="K86" s="214" t="s">
        <v>14</v>
      </c>
      <c r="L86" s="212" t="s">
        <v>15</v>
      </c>
      <c r="M86" s="213" t="s">
        <v>16</v>
      </c>
      <c r="N86" s="189"/>
      <c r="O86" s="508" t="s">
        <v>17</v>
      </c>
      <c r="P86" s="510" t="s">
        <v>18</v>
      </c>
      <c r="Q86" s="215"/>
    </row>
    <row r="87" spans="1:17" x14ac:dyDescent="0.35">
      <c r="A87" s="189"/>
      <c r="B87" s="210"/>
      <c r="C87" s="189"/>
      <c r="D87" s="507"/>
      <c r="E87" s="205"/>
      <c r="F87" s="189"/>
      <c r="G87" s="218" t="s">
        <v>19</v>
      </c>
      <c r="H87" s="217"/>
      <c r="I87" s="217" t="s">
        <v>19</v>
      </c>
      <c r="K87" s="218" t="s">
        <v>19</v>
      </c>
      <c r="L87" s="217"/>
      <c r="M87" s="217" t="s">
        <v>19</v>
      </c>
      <c r="N87" s="189"/>
      <c r="O87" s="509"/>
      <c r="P87" s="511"/>
      <c r="Q87" s="215"/>
    </row>
    <row r="88" spans="1:17" s="8" customFormat="1" x14ac:dyDescent="0.35">
      <c r="A88" s="18"/>
      <c r="B88" s="219" t="s">
        <v>20</v>
      </c>
      <c r="C88" s="59"/>
      <c r="D88" s="60" t="s">
        <v>21</v>
      </c>
      <c r="E88" s="61"/>
      <c r="F88" s="20"/>
      <c r="G88" s="62">
        <v>926</v>
      </c>
      <c r="H88" s="63">
        <v>1</v>
      </c>
      <c r="I88" s="64">
        <f t="shared" ref="I88:I98" si="19">H88*G88</f>
        <v>926</v>
      </c>
      <c r="J88" s="65"/>
      <c r="K88" s="62">
        <v>967.95</v>
      </c>
      <c r="L88" s="63">
        <v>1</v>
      </c>
      <c r="M88" s="64">
        <f t="shared" ref="M88:M98" si="20">L88*K88</f>
        <v>967.95</v>
      </c>
      <c r="N88" s="65"/>
      <c r="O88" s="66">
        <f t="shared" ref="O88:O102" si="21">M88-I88</f>
        <v>41.950000000000045</v>
      </c>
      <c r="P88" s="67">
        <f t="shared" ref="P88:P102" si="22">IF(OR(I88=0,M88=0),"",(O88/I88))</f>
        <v>4.5302375809935257E-2</v>
      </c>
      <c r="Q88" s="68"/>
    </row>
    <row r="89" spans="1:17" x14ac:dyDescent="0.35">
      <c r="A89" s="189"/>
      <c r="B89" s="220" t="s">
        <v>22</v>
      </c>
      <c r="C89" s="221"/>
      <c r="D89" s="222" t="s">
        <v>74</v>
      </c>
      <c r="E89" s="221"/>
      <c r="F89" s="223"/>
      <c r="G89" s="426">
        <v>6.8900000000000003E-2</v>
      </c>
      <c r="H89" s="225">
        <f t="shared" ref="H89:H96" si="23">$G$83</f>
        <v>2000</v>
      </c>
      <c r="I89" s="226">
        <f t="shared" si="19"/>
        <v>137.80000000000001</v>
      </c>
      <c r="J89" s="235"/>
      <c r="K89" s="270">
        <v>0</v>
      </c>
      <c r="L89" s="326">
        <f t="shared" ref="L89:L96" si="24">$G$83</f>
        <v>2000</v>
      </c>
      <c r="M89" s="226">
        <f t="shared" si="20"/>
        <v>0</v>
      </c>
      <c r="N89" s="223"/>
      <c r="O89" s="228">
        <f t="shared" si="21"/>
        <v>-137.80000000000001</v>
      </c>
      <c r="P89" s="229" t="str">
        <f t="shared" si="22"/>
        <v/>
      </c>
      <c r="Q89" s="215"/>
    </row>
    <row r="90" spans="1:17" x14ac:dyDescent="0.35">
      <c r="A90" s="189"/>
      <c r="B90" s="220" t="s">
        <v>75</v>
      </c>
      <c r="C90" s="221"/>
      <c r="D90" s="222" t="s">
        <v>74</v>
      </c>
      <c r="E90" s="221"/>
      <c r="F90" s="223"/>
      <c r="G90" s="426">
        <v>6.2399999999999997E-2</v>
      </c>
      <c r="H90" s="225">
        <f t="shared" si="23"/>
        <v>2000</v>
      </c>
      <c r="I90" s="226">
        <f t="shared" si="19"/>
        <v>124.8</v>
      </c>
      <c r="J90" s="235"/>
      <c r="K90" s="270">
        <v>0</v>
      </c>
      <c r="L90" s="326">
        <f t="shared" si="24"/>
        <v>2000</v>
      </c>
      <c r="M90" s="226">
        <f t="shared" si="20"/>
        <v>0</v>
      </c>
      <c r="N90" s="223"/>
      <c r="O90" s="228">
        <f t="shared" si="21"/>
        <v>-124.8</v>
      </c>
      <c r="P90" s="229" t="str">
        <f t="shared" si="22"/>
        <v/>
      </c>
      <c r="Q90" s="215"/>
    </row>
    <row r="91" spans="1:17" x14ac:dyDescent="0.35">
      <c r="A91" s="189"/>
      <c r="B91" s="220" t="s">
        <v>26</v>
      </c>
      <c r="C91" s="221"/>
      <c r="D91" s="222" t="s">
        <v>74</v>
      </c>
      <c r="E91" s="221"/>
      <c r="F91" s="223"/>
      <c r="G91" s="426">
        <v>-0.32440000000000002</v>
      </c>
      <c r="H91" s="225">
        <f t="shared" si="23"/>
        <v>2000</v>
      </c>
      <c r="I91" s="226">
        <f t="shared" si="19"/>
        <v>-648.80000000000007</v>
      </c>
      <c r="J91" s="235"/>
      <c r="K91" s="270">
        <v>-0.32440000000000002</v>
      </c>
      <c r="L91" s="326">
        <f t="shared" si="24"/>
        <v>2000</v>
      </c>
      <c r="M91" s="226">
        <f t="shared" si="20"/>
        <v>-648.80000000000007</v>
      </c>
      <c r="N91" s="223"/>
      <c r="O91" s="228">
        <f t="shared" si="21"/>
        <v>0</v>
      </c>
      <c r="P91" s="229">
        <f t="shared" si="22"/>
        <v>0</v>
      </c>
      <c r="Q91" s="215"/>
    </row>
    <row r="92" spans="1:17" x14ac:dyDescent="0.35">
      <c r="A92" s="189"/>
      <c r="B92" s="220" t="s">
        <v>27</v>
      </c>
      <c r="C92" s="221"/>
      <c r="D92" s="222" t="s">
        <v>74</v>
      </c>
      <c r="E92" s="221"/>
      <c r="F92" s="223"/>
      <c r="G92" s="426">
        <v>-5.1999999999999998E-2</v>
      </c>
      <c r="H92" s="225">
        <f t="shared" si="23"/>
        <v>2000</v>
      </c>
      <c r="I92" s="226">
        <f t="shared" si="19"/>
        <v>-104</v>
      </c>
      <c r="J92" s="235"/>
      <c r="K92" s="270">
        <v>-5.1999999999999998E-2</v>
      </c>
      <c r="L92" s="326">
        <f t="shared" si="24"/>
        <v>2000</v>
      </c>
      <c r="M92" s="226">
        <f t="shared" si="20"/>
        <v>-104</v>
      </c>
      <c r="N92" s="223"/>
      <c r="O92" s="228">
        <f t="shared" si="21"/>
        <v>0</v>
      </c>
      <c r="P92" s="229">
        <f t="shared" si="22"/>
        <v>0</v>
      </c>
      <c r="Q92" s="215"/>
    </row>
    <row r="93" spans="1:17" x14ac:dyDescent="0.35">
      <c r="A93" s="189"/>
      <c r="B93" s="220" t="s">
        <v>28</v>
      </c>
      <c r="C93" s="221"/>
      <c r="D93" s="222" t="s">
        <v>74</v>
      </c>
      <c r="E93" s="221"/>
      <c r="F93" s="223"/>
      <c r="G93" s="426">
        <v>0</v>
      </c>
      <c r="H93" s="225">
        <f t="shared" si="23"/>
        <v>2000</v>
      </c>
      <c r="I93" s="226">
        <f t="shared" si="19"/>
        <v>0</v>
      </c>
      <c r="J93" s="235"/>
      <c r="K93" s="270">
        <v>-5.9999999999999995E-4</v>
      </c>
      <c r="L93" s="326">
        <f t="shared" si="24"/>
        <v>2000</v>
      </c>
      <c r="M93" s="226">
        <f t="shared" si="20"/>
        <v>-1.2</v>
      </c>
      <c r="N93" s="223"/>
      <c r="O93" s="228">
        <f t="shared" si="21"/>
        <v>-1.2</v>
      </c>
      <c r="P93" s="229" t="str">
        <f t="shared" si="22"/>
        <v/>
      </c>
      <c r="Q93" s="215"/>
    </row>
    <row r="94" spans="1:17" x14ac:dyDescent="0.35">
      <c r="A94" s="189"/>
      <c r="B94" s="220" t="s">
        <v>29</v>
      </c>
      <c r="C94" s="221"/>
      <c r="D94" s="222" t="s">
        <v>74</v>
      </c>
      <c r="E94" s="221"/>
      <c r="F94" s="223"/>
      <c r="G94" s="426">
        <v>-1.5100000000000001E-2</v>
      </c>
      <c r="H94" s="225">
        <f t="shared" si="23"/>
        <v>2000</v>
      </c>
      <c r="I94" s="226">
        <f t="shared" si="19"/>
        <v>-30.200000000000003</v>
      </c>
      <c r="J94" s="235"/>
      <c r="K94" s="270">
        <v>0</v>
      </c>
      <c r="L94" s="326">
        <f t="shared" si="24"/>
        <v>2000</v>
      </c>
      <c r="M94" s="226">
        <f t="shared" si="20"/>
        <v>0</v>
      </c>
      <c r="N94" s="223"/>
      <c r="O94" s="228">
        <f t="shared" si="21"/>
        <v>30.200000000000003</v>
      </c>
      <c r="P94" s="229" t="str">
        <f t="shared" si="22"/>
        <v/>
      </c>
      <c r="Q94" s="215"/>
    </row>
    <row r="95" spans="1:17" x14ac:dyDescent="0.35">
      <c r="A95" s="189"/>
      <c r="B95" s="220" t="s">
        <v>30</v>
      </c>
      <c r="C95" s="221"/>
      <c r="D95" s="222" t="s">
        <v>74</v>
      </c>
      <c r="E95" s="221"/>
      <c r="F95" s="223"/>
      <c r="G95" s="426">
        <v>-3.0700000000000002E-2</v>
      </c>
      <c r="H95" s="225">
        <f t="shared" si="23"/>
        <v>2000</v>
      </c>
      <c r="I95" s="226">
        <f t="shared" si="19"/>
        <v>-61.400000000000006</v>
      </c>
      <c r="J95" s="235"/>
      <c r="K95" s="270">
        <v>0</v>
      </c>
      <c r="L95" s="326">
        <f t="shared" si="24"/>
        <v>2000</v>
      </c>
      <c r="M95" s="226">
        <f t="shared" si="20"/>
        <v>0</v>
      </c>
      <c r="N95" s="223"/>
      <c r="O95" s="228">
        <f t="shared" si="21"/>
        <v>61.400000000000006</v>
      </c>
      <c r="P95" s="229" t="str">
        <f t="shared" si="22"/>
        <v/>
      </c>
      <c r="Q95" s="215"/>
    </row>
    <row r="96" spans="1:17" x14ac:dyDescent="0.35">
      <c r="A96" s="189"/>
      <c r="B96" s="220" t="s">
        <v>76</v>
      </c>
      <c r="C96" s="221"/>
      <c r="D96" s="222" t="s">
        <v>74</v>
      </c>
      <c r="E96" s="221"/>
      <c r="F96" s="223"/>
      <c r="G96" s="426">
        <v>0</v>
      </c>
      <c r="H96" s="225">
        <f t="shared" si="23"/>
        <v>2000</v>
      </c>
      <c r="I96" s="226">
        <f t="shared" si="19"/>
        <v>0</v>
      </c>
      <c r="J96" s="235"/>
      <c r="K96" s="270">
        <v>-5.2699999999999997E-2</v>
      </c>
      <c r="L96" s="326">
        <f t="shared" si="24"/>
        <v>2000</v>
      </c>
      <c r="M96" s="226">
        <f t="shared" si="20"/>
        <v>-105.39999999999999</v>
      </c>
      <c r="N96" s="223"/>
      <c r="O96" s="228">
        <f t="shared" si="21"/>
        <v>-105.39999999999999</v>
      </c>
      <c r="P96" s="229" t="str">
        <f t="shared" si="22"/>
        <v/>
      </c>
      <c r="Q96" s="215"/>
    </row>
    <row r="97" spans="1:17" x14ac:dyDescent="0.35">
      <c r="A97" s="189"/>
      <c r="B97" s="220" t="s">
        <v>32</v>
      </c>
      <c r="C97" s="221"/>
      <c r="D97" s="222" t="s">
        <v>21</v>
      </c>
      <c r="E97" s="221"/>
      <c r="F97" s="223"/>
      <c r="G97" s="238">
        <v>-5.18</v>
      </c>
      <c r="H97" s="227">
        <v>1</v>
      </c>
      <c r="I97" s="243">
        <f t="shared" si="19"/>
        <v>-5.18</v>
      </c>
      <c r="J97" s="223"/>
      <c r="K97" s="224">
        <v>-5.18</v>
      </c>
      <c r="L97" s="227">
        <v>1</v>
      </c>
      <c r="M97" s="226">
        <f t="shared" si="20"/>
        <v>-5.18</v>
      </c>
      <c r="N97" s="223"/>
      <c r="O97" s="228">
        <f t="shared" si="21"/>
        <v>0</v>
      </c>
      <c r="P97" s="229">
        <f t="shared" si="22"/>
        <v>0</v>
      </c>
      <c r="Q97" s="215"/>
    </row>
    <row r="98" spans="1:17" x14ac:dyDescent="0.35">
      <c r="A98" s="189"/>
      <c r="B98" s="220" t="s">
        <v>32</v>
      </c>
      <c r="C98" s="221"/>
      <c r="D98" s="222" t="s">
        <v>74</v>
      </c>
      <c r="E98" s="221"/>
      <c r="F98" s="223"/>
      <c r="G98" s="426">
        <v>1.24E-2</v>
      </c>
      <c r="H98" s="326">
        <f t="shared" ref="H98" si="25">$G$18</f>
        <v>2000</v>
      </c>
      <c r="I98" s="243">
        <f t="shared" si="19"/>
        <v>24.8</v>
      </c>
      <c r="J98" s="223"/>
      <c r="K98" s="270">
        <v>1.24E-2</v>
      </c>
      <c r="L98" s="326">
        <f t="shared" ref="L98" si="26">$G$18</f>
        <v>2000</v>
      </c>
      <c r="M98" s="226">
        <f t="shared" si="20"/>
        <v>24.8</v>
      </c>
      <c r="N98" s="223"/>
      <c r="O98" s="228">
        <f t="shared" si="21"/>
        <v>0</v>
      </c>
      <c r="P98" s="229">
        <f t="shared" si="22"/>
        <v>0</v>
      </c>
      <c r="Q98" s="215"/>
    </row>
    <row r="99" spans="1:17" x14ac:dyDescent="0.35">
      <c r="A99" s="189"/>
      <c r="B99" s="220" t="s">
        <v>33</v>
      </c>
      <c r="C99" s="239"/>
      <c r="D99" s="222" t="s">
        <v>74</v>
      </c>
      <c r="E99" s="221"/>
      <c r="F99" s="240"/>
      <c r="G99" s="113">
        <v>6.5218999999999996</v>
      </c>
      <c r="H99" s="326">
        <f>$G$83</f>
        <v>2000</v>
      </c>
      <c r="I99" s="243">
        <f>H99*G99</f>
        <v>13043.8</v>
      </c>
      <c r="J99" s="240"/>
      <c r="K99" s="113">
        <v>6.8173000000000004</v>
      </c>
      <c r="L99" s="326">
        <f>$G$83</f>
        <v>2000</v>
      </c>
      <c r="M99" s="243">
        <f>L99*K99</f>
        <v>13634.6</v>
      </c>
      <c r="N99" s="240"/>
      <c r="O99" s="228">
        <f t="shared" si="21"/>
        <v>590.80000000000109</v>
      </c>
      <c r="P99" s="229">
        <f t="shared" si="22"/>
        <v>4.529354942578092E-2</v>
      </c>
      <c r="Q99" s="215"/>
    </row>
    <row r="100" spans="1:17" s="8" customFormat="1" x14ac:dyDescent="0.35">
      <c r="A100" s="18"/>
      <c r="B100" s="79" t="str">
        <f>+RESIDENTIAL!$B$36</f>
        <v>Rate Rider for Disposition of Lost Revenue Adjustment Mechanism (LRAMVA) - effective until Dec. 31, 2021</v>
      </c>
      <c r="C100" s="59"/>
      <c r="D100" s="60" t="s">
        <v>74</v>
      </c>
      <c r="E100" s="61"/>
      <c r="F100" s="20"/>
      <c r="G100" s="77"/>
      <c r="H100" s="78">
        <f>$G$83</f>
        <v>2000</v>
      </c>
      <c r="I100" s="64">
        <f t="shared" ref="I100" si="27">H100*G100</f>
        <v>0</v>
      </c>
      <c r="J100" s="65"/>
      <c r="K100" s="427">
        <v>0.42799999999999999</v>
      </c>
      <c r="L100" s="78">
        <f>$G$83</f>
        <v>2000</v>
      </c>
      <c r="M100" s="64">
        <f t="shared" ref="M100" si="28">L100*K100</f>
        <v>856</v>
      </c>
      <c r="N100" s="65"/>
      <c r="O100" s="66">
        <f t="shared" si="21"/>
        <v>856</v>
      </c>
      <c r="P100" s="67" t="str">
        <f t="shared" si="22"/>
        <v/>
      </c>
      <c r="Q100" s="68"/>
    </row>
    <row r="101" spans="1:17" x14ac:dyDescent="0.35">
      <c r="A101" s="231"/>
      <c r="B101" s="328" t="s">
        <v>35</v>
      </c>
      <c r="C101" s="387"/>
      <c r="D101" s="388"/>
      <c r="E101" s="387"/>
      <c r="F101" s="389"/>
      <c r="G101" s="390"/>
      <c r="H101" s="391"/>
      <c r="I101" s="392">
        <f>SUM(I88:I100)</f>
        <v>13407.619999999999</v>
      </c>
      <c r="J101" s="389"/>
      <c r="K101" s="390"/>
      <c r="L101" s="391"/>
      <c r="M101" s="392">
        <f>SUM(M88:M100)</f>
        <v>14618.77</v>
      </c>
      <c r="N101" s="389"/>
      <c r="O101" s="393">
        <f t="shared" si="21"/>
        <v>1211.1500000000015</v>
      </c>
      <c r="P101" s="394">
        <f t="shared" si="22"/>
        <v>9.0332959913840161E-2</v>
      </c>
      <c r="Q101" s="215"/>
    </row>
    <row r="102" spans="1:17" x14ac:dyDescent="0.35">
      <c r="A102" s="189"/>
      <c r="B102" s="76" t="s">
        <v>36</v>
      </c>
      <c r="C102" s="240"/>
      <c r="D102" s="222" t="s">
        <v>34</v>
      </c>
      <c r="E102" s="223"/>
      <c r="F102" s="240"/>
      <c r="G102" s="113">
        <f>'GS 50-999 kW'!$G$39</f>
        <v>0.1368</v>
      </c>
      <c r="H102" s="255">
        <f>$G$84*(1+G138)-$G$84</f>
        <v>26550.000000000116</v>
      </c>
      <c r="I102" s="243">
        <f>H102*G102</f>
        <v>3632.0400000000159</v>
      </c>
      <c r="J102" s="240"/>
      <c r="K102" s="113">
        <f>$G102</f>
        <v>0.1368</v>
      </c>
      <c r="L102" s="450">
        <f>$G$84*(1+K138)-$G$84</f>
        <v>26550.000000000116</v>
      </c>
      <c r="M102" s="243">
        <f>L102*K102</f>
        <v>3632.0400000000159</v>
      </c>
      <c r="N102" s="240"/>
      <c r="O102" s="228">
        <f t="shared" si="21"/>
        <v>0</v>
      </c>
      <c r="P102" s="229">
        <f t="shared" si="22"/>
        <v>0</v>
      </c>
      <c r="Q102" s="215"/>
    </row>
    <row r="103" spans="1:17" s="99" customFormat="1" x14ac:dyDescent="0.35">
      <c r="A103" s="95"/>
      <c r="B103" s="79" t="str">
        <f>+RESIDENTIAL!$B$39</f>
        <v>Rate Rider for Disposition of Deferral/Variance Accounts (2021) - effective until Dec 31, 2021</v>
      </c>
      <c r="C103" s="61"/>
      <c r="D103" s="60" t="s">
        <v>74</v>
      </c>
      <c r="E103" s="61"/>
      <c r="F103" s="51"/>
      <c r="G103" s="428"/>
      <c r="H103" s="97"/>
      <c r="I103" s="98">
        <f>H103*G103</f>
        <v>0</v>
      </c>
      <c r="J103" s="74"/>
      <c r="K103" s="428">
        <v>7.0699999999999999E-2</v>
      </c>
      <c r="L103" s="78">
        <f t="shared" ref="L103:L108" si="29">$G$18</f>
        <v>2000</v>
      </c>
      <c r="M103" s="73">
        <f>L103*K103</f>
        <v>141.4</v>
      </c>
      <c r="N103" s="74"/>
      <c r="O103" s="66">
        <f>M103-I103</f>
        <v>141.4</v>
      </c>
      <c r="P103" s="67" t="str">
        <f>IF(OR(I103=0,M103=0),"",(O103/I103))</f>
        <v/>
      </c>
      <c r="Q103" s="68"/>
    </row>
    <row r="104" spans="1:17" s="99" customFormat="1" x14ac:dyDescent="0.35">
      <c r="A104" s="95"/>
      <c r="B104" s="79" t="str">
        <f>+RESIDENTIAL!$B$40</f>
        <v>Rate Rider for Disposition of Deferral/Variance Accounts (2020) - effective until Dec 31, 2021</v>
      </c>
      <c r="C104" s="61"/>
      <c r="D104" s="60" t="s">
        <v>74</v>
      </c>
      <c r="E104" s="61"/>
      <c r="F104" s="51"/>
      <c r="G104" s="428">
        <v>0.2757</v>
      </c>
      <c r="H104" s="78">
        <f>$G$18</f>
        <v>2000</v>
      </c>
      <c r="I104" s="98">
        <f t="shared" ref="I104" si="30">H104*G104</f>
        <v>551.4</v>
      </c>
      <c r="J104" s="74"/>
      <c r="K104" s="428">
        <v>0.2757</v>
      </c>
      <c r="L104" s="78">
        <f t="shared" si="29"/>
        <v>2000</v>
      </c>
      <c r="M104" s="73">
        <f t="shared" ref="M104" si="31">L104*K104</f>
        <v>551.4</v>
      </c>
      <c r="N104" s="74"/>
      <c r="O104" s="66">
        <f t="shared" ref="O104" si="32">M104-I104</f>
        <v>0</v>
      </c>
      <c r="P104" s="67">
        <f t="shared" ref="P104" si="33">IF(OR(I104=0,M104=0),"",(O104/I104))</f>
        <v>0</v>
      </c>
      <c r="Q104" s="68"/>
    </row>
    <row r="105" spans="1:17" s="99" customFormat="1" x14ac:dyDescent="0.35">
      <c r="A105" s="95"/>
      <c r="B105" s="79" t="str">
        <f>+'GS 50-999 kW'!$B$42</f>
        <v>Rate Rider for Disposition of Deferral/Variance Accounts for Non -Wholesale Market Participants (2021) -effective until Dec 31, 2021</v>
      </c>
      <c r="C105" s="61"/>
      <c r="D105" s="60" t="s">
        <v>74</v>
      </c>
      <c r="E105" s="61"/>
      <c r="F105" s="51"/>
      <c r="G105" s="428"/>
      <c r="H105" s="97"/>
      <c r="I105" s="98">
        <f>H105*G105</f>
        <v>0</v>
      </c>
      <c r="J105" s="74"/>
      <c r="K105" s="428">
        <v>7.5999999999999998E-2</v>
      </c>
      <c r="L105" s="78">
        <f t="shared" si="29"/>
        <v>2000</v>
      </c>
      <c r="M105" s="73">
        <f>L105*K105</f>
        <v>152</v>
      </c>
      <c r="N105" s="74"/>
      <c r="O105" s="66">
        <f>M105-I105</f>
        <v>152</v>
      </c>
      <c r="P105" s="67" t="str">
        <f>IF(OR(I105=0,M105=0),"",(O105/I105))</f>
        <v/>
      </c>
      <c r="Q105" s="68"/>
    </row>
    <row r="106" spans="1:17" s="99" customFormat="1" x14ac:dyDescent="0.35">
      <c r="A106" s="95"/>
      <c r="B106" s="79" t="str">
        <f>+'GS 50-999 kW'!$B$43</f>
        <v>Rate Rider for Disposition of Deferral/Variance Accounts for Non -Wholesale Market Participants (2020) - effective until Dec 31, 2021</v>
      </c>
      <c r="C106" s="61"/>
      <c r="D106" s="60" t="s">
        <v>74</v>
      </c>
      <c r="E106" s="61"/>
      <c r="F106" s="51"/>
      <c r="G106" s="428">
        <v>-0.10199999999999999</v>
      </c>
      <c r="H106" s="97">
        <f>$G$18</f>
        <v>2000</v>
      </c>
      <c r="I106" s="98">
        <f>H106*G106</f>
        <v>-204</v>
      </c>
      <c r="J106" s="74"/>
      <c r="K106" s="428">
        <v>-0.10199999999999999</v>
      </c>
      <c r="L106" s="78">
        <f t="shared" si="29"/>
        <v>2000</v>
      </c>
      <c r="M106" s="73">
        <f>L106*K106</f>
        <v>-204</v>
      </c>
      <c r="N106" s="74"/>
      <c r="O106" s="66">
        <f>M106-I106</f>
        <v>0</v>
      </c>
      <c r="P106" s="67">
        <f>IF(OR(I106=0,M106=0),"",(O106/I106))</f>
        <v>0</v>
      </c>
      <c r="Q106" s="68"/>
    </row>
    <row r="107" spans="1:17" s="99" customFormat="1" x14ac:dyDescent="0.35">
      <c r="A107" s="95"/>
      <c r="B107" s="79" t="str">
        <f>+RESIDENTIAL!$B$41</f>
        <v>Rate Rider for Disposition of Capacity Based Recovery Account (2021) - Applicable only for Class B Customers - effective until Dec 31, 2021</v>
      </c>
      <c r="C107" s="61"/>
      <c r="D107" s="60" t="s">
        <v>74</v>
      </c>
      <c r="E107" s="61"/>
      <c r="F107" s="51"/>
      <c r="G107" s="428"/>
      <c r="H107" s="97"/>
      <c r="I107" s="98">
        <f>H107*G107</f>
        <v>0</v>
      </c>
      <c r="J107" s="74"/>
      <c r="K107" s="428">
        <v>-3.5200000000000002E-2</v>
      </c>
      <c r="L107" s="78">
        <f t="shared" si="29"/>
        <v>2000</v>
      </c>
      <c r="M107" s="73">
        <f>L107*K107</f>
        <v>-70.400000000000006</v>
      </c>
      <c r="N107" s="74"/>
      <c r="O107" s="66">
        <f>M107-I107</f>
        <v>-70.400000000000006</v>
      </c>
      <c r="P107" s="67" t="str">
        <f>IF(OR(I107=0,M107=0),"",(O107/I107))</f>
        <v/>
      </c>
      <c r="Q107" s="68"/>
    </row>
    <row r="108" spans="1:17" s="99" customFormat="1" x14ac:dyDescent="0.35">
      <c r="A108" s="95"/>
      <c r="B108" s="79" t="str">
        <f>+RESIDENTIAL!$B$42</f>
        <v>Rate Rider for Disposition of Capacity Based Recovery Account (2020) - Applicable only for Class B Customers - effective until Dec 31, 2021</v>
      </c>
      <c r="C108" s="61"/>
      <c r="D108" s="60" t="s">
        <v>74</v>
      </c>
      <c r="E108" s="61"/>
      <c r="F108" s="51"/>
      <c r="G108" s="428">
        <v>-6.4999999999999997E-3</v>
      </c>
      <c r="H108" s="78">
        <f>$G$18</f>
        <v>2000</v>
      </c>
      <c r="I108" s="98">
        <f t="shared" ref="I108:I110" si="34">H108*G108</f>
        <v>-13</v>
      </c>
      <c r="J108" s="74"/>
      <c r="K108" s="428">
        <v>-6.4999999999999997E-3</v>
      </c>
      <c r="L108" s="78">
        <f t="shared" si="29"/>
        <v>2000</v>
      </c>
      <c r="M108" s="73">
        <f t="shared" ref="M108:M110" si="35">L108*K108</f>
        <v>-13</v>
      </c>
      <c r="N108" s="74"/>
      <c r="O108" s="66">
        <f t="shared" ref="O108" si="36">M108-I108</f>
        <v>0</v>
      </c>
      <c r="P108" s="67">
        <f t="shared" ref="P108" si="37">IF(OR(I108=0,M108=0),"",(O108/I108))</f>
        <v>0</v>
      </c>
      <c r="Q108" s="68"/>
    </row>
    <row r="109" spans="1:17" s="99" customFormat="1" x14ac:dyDescent="0.35">
      <c r="A109" s="95"/>
      <c r="B109" s="79" t="str">
        <f>+RESIDENTIAL!$B$43</f>
        <v>Rate Rider for Disposition of Global Adjustment Account (2021) - Applicable only for Non-RPP Customers - effective until Dec 31, 2021</v>
      </c>
      <c r="C109" s="61"/>
      <c r="D109" s="60" t="s">
        <v>34</v>
      </c>
      <c r="E109" s="61"/>
      <c r="F109" s="51"/>
      <c r="G109" s="96"/>
      <c r="H109" s="97"/>
      <c r="I109" s="98">
        <f t="shared" si="34"/>
        <v>0</v>
      </c>
      <c r="J109" s="74"/>
      <c r="K109" s="96">
        <v>2.3900000000000002E-3</v>
      </c>
      <c r="L109" s="78">
        <f>+$G$84</f>
        <v>900000</v>
      </c>
      <c r="M109" s="73">
        <f t="shared" si="35"/>
        <v>2151</v>
      </c>
      <c r="N109" s="74"/>
      <c r="O109" s="66">
        <f>M109-I109</f>
        <v>2151</v>
      </c>
      <c r="P109" s="67" t="str">
        <f>IF(OR(I109=0,M109=0),"",(O109/I109))</f>
        <v/>
      </c>
      <c r="Q109" s="68"/>
    </row>
    <row r="110" spans="1:17" s="99" customFormat="1" x14ac:dyDescent="0.35">
      <c r="A110" s="95"/>
      <c r="B110" s="459" t="str">
        <f>+RESIDENTIAL!$B$44</f>
        <v>Rate Rider for Disposition of Global Adjustment Account (2020) - Applicable only for Non-RPP Customers - effective until Dec 31, 2021</v>
      </c>
      <c r="C110" s="61"/>
      <c r="D110" s="60" t="s">
        <v>34</v>
      </c>
      <c r="E110" s="61"/>
      <c r="F110" s="51"/>
      <c r="G110" s="96">
        <v>-1.5900000000000001E-3</v>
      </c>
      <c r="H110" s="97">
        <f>+$G$84</f>
        <v>900000</v>
      </c>
      <c r="I110" s="98">
        <f t="shared" si="34"/>
        <v>-1431</v>
      </c>
      <c r="J110" s="74"/>
      <c r="K110" s="96">
        <v>-1.5900000000000001E-3</v>
      </c>
      <c r="L110" s="78">
        <f>+$G$84</f>
        <v>900000</v>
      </c>
      <c r="M110" s="73">
        <f t="shared" si="35"/>
        <v>-1431</v>
      </c>
      <c r="N110" s="74"/>
      <c r="O110" s="66">
        <f t="shared" ref="O110:O125" si="38">M110-I110</f>
        <v>0</v>
      </c>
      <c r="P110" s="67">
        <f t="shared" ref="P110:P125" si="39">IF(OR(I110=0,M110=0),"",(O110/I110))</f>
        <v>0</v>
      </c>
      <c r="Q110" s="68"/>
    </row>
    <row r="111" spans="1:17" x14ac:dyDescent="0.35">
      <c r="A111" s="189"/>
      <c r="B111" s="460" t="s">
        <v>44</v>
      </c>
      <c r="C111" s="396"/>
      <c r="D111" s="397"/>
      <c r="E111" s="396"/>
      <c r="F111" s="389"/>
      <c r="G111" s="398"/>
      <c r="H111" s="399"/>
      <c r="I111" s="400">
        <f>SUM(I102:I110)+I101</f>
        <v>15943.060000000016</v>
      </c>
      <c r="K111" s="398"/>
      <c r="L111" s="399"/>
      <c r="M111" s="400">
        <f>SUM(M102:M110)+M101</f>
        <v>19528.210000000017</v>
      </c>
      <c r="N111" s="389"/>
      <c r="O111" s="393">
        <f t="shared" si="38"/>
        <v>3585.1500000000015</v>
      </c>
      <c r="P111" s="394">
        <f t="shared" si="39"/>
        <v>0.22487213872368278</v>
      </c>
      <c r="Q111" s="215"/>
    </row>
    <row r="112" spans="1:17" x14ac:dyDescent="0.35">
      <c r="A112" s="189"/>
      <c r="B112" s="240" t="s">
        <v>45</v>
      </c>
      <c r="C112" s="240"/>
      <c r="D112" s="222" t="s">
        <v>79</v>
      </c>
      <c r="E112" s="223"/>
      <c r="F112" s="240"/>
      <c r="G112" s="113">
        <v>2.8833000000000002</v>
      </c>
      <c r="H112" s="450">
        <f>+$G$82</f>
        <v>1800</v>
      </c>
      <c r="I112" s="243">
        <f>H112*G112</f>
        <v>5189.9400000000005</v>
      </c>
      <c r="K112" s="113">
        <v>2.6113</v>
      </c>
      <c r="L112" s="450">
        <f>+$G$82</f>
        <v>1800</v>
      </c>
      <c r="M112" s="243">
        <f>L112*K112</f>
        <v>4700.34</v>
      </c>
      <c r="N112" s="240"/>
      <c r="O112" s="228">
        <f t="shared" si="38"/>
        <v>-489.60000000000036</v>
      </c>
      <c r="P112" s="229">
        <f t="shared" si="39"/>
        <v>-9.4336350709256819E-2</v>
      </c>
      <c r="Q112" s="215"/>
    </row>
    <row r="113" spans="1:17" x14ac:dyDescent="0.35">
      <c r="A113" s="189"/>
      <c r="B113" s="461" t="s">
        <v>46</v>
      </c>
      <c r="C113" s="240"/>
      <c r="D113" s="222" t="s">
        <v>79</v>
      </c>
      <c r="E113" s="223"/>
      <c r="F113" s="240"/>
      <c r="G113" s="113">
        <v>2.3797000000000001</v>
      </c>
      <c r="H113" s="450">
        <f>+$G$82</f>
        <v>1800</v>
      </c>
      <c r="I113" s="243">
        <f>H113*G113</f>
        <v>4283.46</v>
      </c>
      <c r="K113" s="113">
        <v>2.1371000000000002</v>
      </c>
      <c r="L113" s="450">
        <f>+$G$82</f>
        <v>1800</v>
      </c>
      <c r="M113" s="243">
        <f>L113*K113</f>
        <v>3846.78</v>
      </c>
      <c r="N113" s="240"/>
      <c r="O113" s="228">
        <f t="shared" si="38"/>
        <v>-436.67999999999984</v>
      </c>
      <c r="P113" s="229">
        <f t="shared" si="39"/>
        <v>-0.10194562339790726</v>
      </c>
      <c r="Q113" s="215"/>
    </row>
    <row r="114" spans="1:17" x14ac:dyDescent="0.35">
      <c r="A114" s="189"/>
      <c r="B114" s="460" t="s">
        <v>47</v>
      </c>
      <c r="C114" s="387"/>
      <c r="D114" s="401"/>
      <c r="E114" s="387"/>
      <c r="F114" s="402"/>
      <c r="G114" s="403"/>
      <c r="H114" s="429"/>
      <c r="I114" s="400">
        <f>SUM(I111:I113)</f>
        <v>25416.460000000014</v>
      </c>
      <c r="K114" s="403"/>
      <c r="L114" s="429"/>
      <c r="M114" s="400">
        <f>SUM(M111:M113)</f>
        <v>28075.330000000016</v>
      </c>
      <c r="N114" s="402"/>
      <c r="O114" s="393">
        <f t="shared" si="38"/>
        <v>2658.8700000000026</v>
      </c>
      <c r="P114" s="394">
        <f t="shared" si="39"/>
        <v>0.1046121293051826</v>
      </c>
      <c r="Q114" s="215"/>
    </row>
    <row r="115" spans="1:17" x14ac:dyDescent="0.35">
      <c r="A115" s="189"/>
      <c r="B115" s="221" t="s">
        <v>64</v>
      </c>
      <c r="C115" s="221"/>
      <c r="D115" s="222" t="s">
        <v>34</v>
      </c>
      <c r="E115" s="221"/>
      <c r="F115" s="223"/>
      <c r="G115" s="270">
        <f>+RESIDENTIAL!$G$50</f>
        <v>3.0000000000000001E-3</v>
      </c>
      <c r="H115" s="326">
        <f>+$G$84*(1+G138)</f>
        <v>926550.00000000012</v>
      </c>
      <c r="I115" s="226">
        <f t="shared" ref="I115:I125" si="40">H115*G115</f>
        <v>2779.6500000000005</v>
      </c>
      <c r="K115" s="270">
        <f>+RESIDENTIAL!$G$50</f>
        <v>3.0000000000000001E-3</v>
      </c>
      <c r="L115" s="225">
        <f>+$G$84*(1+K138)</f>
        <v>926550.00000000012</v>
      </c>
      <c r="M115" s="226">
        <f t="shared" ref="M115:M125" si="41">L115*K115</f>
        <v>2779.6500000000005</v>
      </c>
      <c r="N115" s="223"/>
      <c r="O115" s="228">
        <f t="shared" si="38"/>
        <v>0</v>
      </c>
      <c r="P115" s="229">
        <f t="shared" si="39"/>
        <v>0</v>
      </c>
      <c r="Q115" s="215"/>
    </row>
    <row r="116" spans="1:17" x14ac:dyDescent="0.35">
      <c r="A116" s="189"/>
      <c r="B116" s="221" t="s">
        <v>65</v>
      </c>
      <c r="C116" s="221"/>
      <c r="D116" s="222" t="s">
        <v>34</v>
      </c>
      <c r="E116" s="221"/>
      <c r="F116" s="223"/>
      <c r="G116" s="270">
        <f>+RESIDENTIAL!$G$51</f>
        <v>5.0000000000000001E-4</v>
      </c>
      <c r="H116" s="326">
        <f>+H115</f>
        <v>926550.00000000012</v>
      </c>
      <c r="I116" s="226">
        <f t="shared" si="40"/>
        <v>463.27500000000009</v>
      </c>
      <c r="K116" s="270">
        <f>+RESIDENTIAL!$G$51</f>
        <v>5.0000000000000001E-4</v>
      </c>
      <c r="L116" s="225">
        <f>+L115</f>
        <v>926550.00000000012</v>
      </c>
      <c r="M116" s="226">
        <f t="shared" si="41"/>
        <v>463.27500000000009</v>
      </c>
      <c r="N116" s="223"/>
      <c r="O116" s="228">
        <f t="shared" si="38"/>
        <v>0</v>
      </c>
      <c r="P116" s="229">
        <f t="shared" si="39"/>
        <v>0</v>
      </c>
      <c r="Q116" s="215"/>
    </row>
    <row r="117" spans="1:17" x14ac:dyDescent="0.35">
      <c r="A117" s="189"/>
      <c r="B117" s="221" t="s">
        <v>50</v>
      </c>
      <c r="C117" s="221"/>
      <c r="D117" s="222" t="s">
        <v>34</v>
      </c>
      <c r="E117" s="221"/>
      <c r="F117" s="223"/>
      <c r="G117" s="270">
        <f>+RESIDENTIAL!$G$52</f>
        <v>4.0000000000000002E-4</v>
      </c>
      <c r="H117" s="326">
        <f>+H116</f>
        <v>926550.00000000012</v>
      </c>
      <c r="I117" s="226">
        <f t="shared" si="40"/>
        <v>370.62000000000006</v>
      </c>
      <c r="K117" s="270">
        <f>+RESIDENTIAL!$G$52</f>
        <v>4.0000000000000002E-4</v>
      </c>
      <c r="L117" s="225">
        <f>+L116</f>
        <v>926550.00000000012</v>
      </c>
      <c r="M117" s="226">
        <f t="shared" si="41"/>
        <v>370.62000000000006</v>
      </c>
      <c r="N117" s="223"/>
      <c r="O117" s="228">
        <f t="shared" si="38"/>
        <v>0</v>
      </c>
      <c r="P117" s="229">
        <f t="shared" si="39"/>
        <v>0</v>
      </c>
      <c r="Q117" s="215"/>
    </row>
    <row r="118" spans="1:17" x14ac:dyDescent="0.35">
      <c r="A118" s="189"/>
      <c r="B118" s="239" t="s">
        <v>66</v>
      </c>
      <c r="C118" s="239"/>
      <c r="D118" s="222" t="s">
        <v>21</v>
      </c>
      <c r="E118" s="221"/>
      <c r="F118" s="240"/>
      <c r="G118" s="237">
        <f>+RESIDENTIAL!$G$53</f>
        <v>0.25</v>
      </c>
      <c r="H118" s="230">
        <v>1</v>
      </c>
      <c r="I118" s="243">
        <f t="shared" si="40"/>
        <v>0.25</v>
      </c>
      <c r="K118" s="237">
        <f>+RESIDENTIAL!$G$53</f>
        <v>0.25</v>
      </c>
      <c r="L118" s="230">
        <v>1</v>
      </c>
      <c r="M118" s="243">
        <f t="shared" si="41"/>
        <v>0.25</v>
      </c>
      <c r="N118" s="240"/>
      <c r="O118" s="228">
        <f t="shared" si="38"/>
        <v>0</v>
      </c>
      <c r="P118" s="229">
        <f t="shared" si="39"/>
        <v>0</v>
      </c>
      <c r="Q118" s="215"/>
    </row>
    <row r="119" spans="1:17" s="99" customFormat="1" x14ac:dyDescent="0.35">
      <c r="A119" s="95"/>
      <c r="B119" s="61" t="s">
        <v>1</v>
      </c>
      <c r="C119" s="61"/>
      <c r="D119" s="60" t="s">
        <v>34</v>
      </c>
      <c r="E119" s="61"/>
      <c r="F119" s="51"/>
      <c r="G119" s="113">
        <f>+RESIDENTIAL!$G$54</f>
        <v>0.128</v>
      </c>
      <c r="H119" s="97">
        <f>0.64*$G$84</f>
        <v>576000</v>
      </c>
      <c r="I119" s="64">
        <f t="shared" si="40"/>
        <v>73728</v>
      </c>
      <c r="J119" s="74"/>
      <c r="K119" s="113">
        <f>+RESIDENTIAL!$G$54</f>
        <v>0.128</v>
      </c>
      <c r="L119" s="97">
        <f>0.64*$G$84</f>
        <v>576000</v>
      </c>
      <c r="M119" s="98">
        <f t="shared" si="41"/>
        <v>73728</v>
      </c>
      <c r="N119" s="74"/>
      <c r="O119" s="66">
        <f t="shared" si="38"/>
        <v>0</v>
      </c>
      <c r="P119" s="67">
        <f t="shared" si="39"/>
        <v>0</v>
      </c>
      <c r="Q119" s="68"/>
    </row>
    <row r="120" spans="1:17" s="99" customFormat="1" x14ac:dyDescent="0.35">
      <c r="A120" s="95"/>
      <c r="B120" s="61" t="s">
        <v>2</v>
      </c>
      <c r="C120" s="61"/>
      <c r="D120" s="60" t="s">
        <v>34</v>
      </c>
      <c r="E120" s="61"/>
      <c r="F120" s="51"/>
      <c r="G120" s="113">
        <f>+RESIDENTIAL!$G$55</f>
        <v>0.128</v>
      </c>
      <c r="H120" s="97">
        <f>0.18*$G$84</f>
        <v>162000</v>
      </c>
      <c r="I120" s="64">
        <f t="shared" si="40"/>
        <v>20736</v>
      </c>
      <c r="J120" s="74"/>
      <c r="K120" s="113">
        <f>+RESIDENTIAL!$G$55</f>
        <v>0.128</v>
      </c>
      <c r="L120" s="97">
        <f>0.18*$G$84</f>
        <v>162000</v>
      </c>
      <c r="M120" s="98">
        <f t="shared" si="41"/>
        <v>20736</v>
      </c>
      <c r="N120" s="74"/>
      <c r="O120" s="66">
        <f t="shared" si="38"/>
        <v>0</v>
      </c>
      <c r="P120" s="67">
        <f t="shared" si="39"/>
        <v>0</v>
      </c>
      <c r="Q120" s="68"/>
    </row>
    <row r="121" spans="1:17" s="99" customFormat="1" x14ac:dyDescent="0.35">
      <c r="A121" s="95"/>
      <c r="B121" s="61" t="s">
        <v>3</v>
      </c>
      <c r="C121" s="61"/>
      <c r="D121" s="60" t="s">
        <v>34</v>
      </c>
      <c r="E121" s="61"/>
      <c r="F121" s="51"/>
      <c r="G121" s="113">
        <f>+RESIDENTIAL!$G$56</f>
        <v>0.128</v>
      </c>
      <c r="H121" s="97">
        <f>0.18*$G$84</f>
        <v>162000</v>
      </c>
      <c r="I121" s="64">
        <f t="shared" si="40"/>
        <v>20736</v>
      </c>
      <c r="J121" s="74"/>
      <c r="K121" s="113">
        <f>+RESIDENTIAL!$G$56</f>
        <v>0.128</v>
      </c>
      <c r="L121" s="97">
        <f>0.18*$G$84</f>
        <v>162000</v>
      </c>
      <c r="M121" s="98">
        <f t="shared" si="41"/>
        <v>20736</v>
      </c>
      <c r="N121" s="74"/>
      <c r="O121" s="66">
        <f t="shared" si="38"/>
        <v>0</v>
      </c>
      <c r="P121" s="67">
        <f t="shared" si="39"/>
        <v>0</v>
      </c>
      <c r="Q121" s="68"/>
    </row>
    <row r="122" spans="1:17" s="99" customFormat="1" x14ac:dyDescent="0.35">
      <c r="A122" s="95"/>
      <c r="B122" s="61" t="s">
        <v>52</v>
      </c>
      <c r="C122" s="61"/>
      <c r="D122" s="60" t="s">
        <v>34</v>
      </c>
      <c r="E122" s="61"/>
      <c r="F122" s="51"/>
      <c r="G122" s="113">
        <f>+RESIDENTIAL!$G$57</f>
        <v>0.11899999999999999</v>
      </c>
      <c r="H122" s="97">
        <f>IF(AND($N$1=1, $G$84&gt;=750), 750, IF(AND($N$1=1, AND($G$84&lt;750, $G$84&gt;=0)), $G$84, IF(AND($N$1=2, $G$84&gt;=750), 750, IF(AND($N$1=2, AND($G$84&lt;750, $G$84&gt;=0)), $G$84))))</f>
        <v>750</v>
      </c>
      <c r="I122" s="64">
        <f t="shared" si="40"/>
        <v>89.25</v>
      </c>
      <c r="J122" s="74"/>
      <c r="K122" s="113">
        <f>+RESIDENTIAL!$G$57</f>
        <v>0.11899999999999999</v>
      </c>
      <c r="L122" s="97">
        <f>IF(AND($N$1=1, $G$84&gt;=750), 750, IF(AND($N$1=1, AND($G$84&lt;750, $G$84&gt;=0)), $G$84, IF(AND($N$1=2, $G$84&gt;=750), 750, IF(AND($N$1=2, AND($G$84&lt;750, $G$84&gt;=0)), $G$84))))</f>
        <v>750</v>
      </c>
      <c r="M122" s="98">
        <f t="shared" si="41"/>
        <v>89.25</v>
      </c>
      <c r="N122" s="74"/>
      <c r="O122" s="66">
        <f t="shared" si="38"/>
        <v>0</v>
      </c>
      <c r="P122" s="67">
        <f t="shared" si="39"/>
        <v>0</v>
      </c>
      <c r="Q122" s="68"/>
    </row>
    <row r="123" spans="1:17" s="99" customFormat="1" x14ac:dyDescent="0.35">
      <c r="A123" s="95"/>
      <c r="B123" s="61" t="s">
        <v>53</v>
      </c>
      <c r="C123" s="61"/>
      <c r="D123" s="60" t="s">
        <v>34</v>
      </c>
      <c r="E123" s="61"/>
      <c r="F123" s="51"/>
      <c r="G123" s="113">
        <f>+RESIDENTIAL!$G$58</f>
        <v>0.13900000000000001</v>
      </c>
      <c r="H123" s="97">
        <f>IF(AND($N$1=1, $G$84&gt;=750), $G$84-750, IF(AND($N$1=1, AND($G$84&lt;750, $G$84&gt;=0)), 0, IF(AND($N$1=2, $G$84&gt;=750), $G$84-750, IF(AND($N$1=2, AND($G$84&lt;750, $G$84&gt;=0)), 0))))</f>
        <v>899250</v>
      </c>
      <c r="I123" s="64">
        <f t="shared" si="40"/>
        <v>124995.75000000001</v>
      </c>
      <c r="J123" s="74"/>
      <c r="K123" s="113">
        <f>+RESIDENTIAL!$G$58</f>
        <v>0.13900000000000001</v>
      </c>
      <c r="L123" s="97">
        <f>IF(AND($N$1=1, $G$84&gt;=750), $G$84-750, IF(AND($N$1=1, AND($G$84&lt;750, $G$84&gt;=0)), 0, IF(AND($N$1=2, $G$84&gt;=750), $G$84-750, IF(AND($N$1=2, AND($G$84&lt;750, $G$84&gt;=0)), 0))))</f>
        <v>899250</v>
      </c>
      <c r="M123" s="98">
        <f t="shared" si="41"/>
        <v>124995.75000000001</v>
      </c>
      <c r="N123" s="74"/>
      <c r="O123" s="66">
        <f t="shared" si="38"/>
        <v>0</v>
      </c>
      <c r="P123" s="67">
        <f t="shared" si="39"/>
        <v>0</v>
      </c>
      <c r="Q123" s="68"/>
    </row>
    <row r="124" spans="1:17" s="99" customFormat="1" x14ac:dyDescent="0.35">
      <c r="A124" s="95"/>
      <c r="B124" s="61" t="s">
        <v>54</v>
      </c>
      <c r="C124" s="61"/>
      <c r="D124" s="60" t="s">
        <v>34</v>
      </c>
      <c r="E124" s="61"/>
      <c r="F124" s="51"/>
      <c r="G124" s="113">
        <f>+RESIDENTIAL!$G$59</f>
        <v>0.1368</v>
      </c>
      <c r="H124" s="97">
        <v>0</v>
      </c>
      <c r="I124" s="64">
        <f t="shared" si="40"/>
        <v>0</v>
      </c>
      <c r="J124" s="74"/>
      <c r="K124" s="113">
        <f>+RESIDENTIAL!$G$59</f>
        <v>0.1368</v>
      </c>
      <c r="L124" s="97">
        <v>0</v>
      </c>
      <c r="M124" s="98">
        <f t="shared" si="41"/>
        <v>0</v>
      </c>
      <c r="N124" s="74"/>
      <c r="O124" s="66">
        <f t="shared" si="38"/>
        <v>0</v>
      </c>
      <c r="P124" s="67" t="str">
        <f t="shared" si="39"/>
        <v/>
      </c>
      <c r="Q124" s="68"/>
    </row>
    <row r="125" spans="1:17" s="99" customFormat="1" ht="15" thickBot="1" x14ac:dyDescent="0.4">
      <c r="A125" s="95"/>
      <c r="B125" s="61" t="s">
        <v>55</v>
      </c>
      <c r="C125" s="61"/>
      <c r="D125" s="60" t="s">
        <v>34</v>
      </c>
      <c r="E125" s="61"/>
      <c r="F125" s="51"/>
      <c r="G125" s="113">
        <f>+RESIDENTIAL!$G$60</f>
        <v>0.1368</v>
      </c>
      <c r="H125" s="97">
        <f>+$G$84</f>
        <v>900000</v>
      </c>
      <c r="I125" s="64">
        <f t="shared" si="40"/>
        <v>123120</v>
      </c>
      <c r="J125" s="74"/>
      <c r="K125" s="113">
        <f>+RESIDENTIAL!$G$60</f>
        <v>0.1368</v>
      </c>
      <c r="L125" s="97">
        <f>+$G$84</f>
        <v>900000</v>
      </c>
      <c r="M125" s="98">
        <f t="shared" si="41"/>
        <v>123120</v>
      </c>
      <c r="N125" s="74"/>
      <c r="O125" s="66">
        <f t="shared" si="38"/>
        <v>0</v>
      </c>
      <c r="P125" s="67">
        <f t="shared" si="39"/>
        <v>0</v>
      </c>
      <c r="Q125" s="68"/>
    </row>
    <row r="126" spans="1:17" ht="15" thickBot="1" x14ac:dyDescent="0.4">
      <c r="A126" s="189"/>
      <c r="B126" s="273"/>
      <c r="C126" s="274"/>
      <c r="D126" s="275"/>
      <c r="E126" s="274"/>
      <c r="F126" s="276"/>
      <c r="G126" s="277"/>
      <c r="H126" s="278"/>
      <c r="I126" s="279"/>
      <c r="K126" s="277"/>
      <c r="L126" s="278"/>
      <c r="M126" s="279"/>
      <c r="N126" s="276"/>
      <c r="O126" s="280"/>
      <c r="P126" s="281"/>
      <c r="Q126" s="215"/>
    </row>
    <row r="127" spans="1:17" x14ac:dyDescent="0.35">
      <c r="A127" s="189"/>
      <c r="B127" s="282" t="s">
        <v>80</v>
      </c>
      <c r="C127" s="239"/>
      <c r="D127" s="283"/>
      <c r="E127" s="239"/>
      <c r="F127" s="284"/>
      <c r="G127" s="285"/>
      <c r="H127" s="285"/>
      <c r="I127" s="451">
        <f>SUM(I114:I118,I125)</f>
        <v>152150.255</v>
      </c>
      <c r="K127" s="285"/>
      <c r="L127" s="285"/>
      <c r="M127" s="286">
        <f>SUM(M114:M118,M125)</f>
        <v>154809.12500000003</v>
      </c>
      <c r="N127" s="287"/>
      <c r="O127" s="288">
        <f>M127-I127</f>
        <v>2658.8700000000244</v>
      </c>
      <c r="P127" s="289">
        <f>IF(OR(I127=0,M127=0),"",(O127/I127))</f>
        <v>1.7475291119295359E-2</v>
      </c>
      <c r="Q127" s="215"/>
    </row>
    <row r="128" spans="1:17" x14ac:dyDescent="0.35">
      <c r="A128" s="189"/>
      <c r="B128" s="282" t="s">
        <v>57</v>
      </c>
      <c r="C128" s="239"/>
      <c r="D128" s="283"/>
      <c r="E128" s="239"/>
      <c r="F128" s="284"/>
      <c r="G128" s="290">
        <f>+RESIDENTIAL!$G$63</f>
        <v>-0.318</v>
      </c>
      <c r="H128" s="291"/>
      <c r="I128" s="452"/>
      <c r="K128" s="290">
        <f>$G128</f>
        <v>-0.318</v>
      </c>
      <c r="L128" s="291"/>
      <c r="M128" s="233"/>
      <c r="N128" s="287"/>
      <c r="O128" s="228">
        <f>M128-I128</f>
        <v>0</v>
      </c>
      <c r="P128" s="229" t="str">
        <f>IF(OR(I128=0,M128=0),"",(O128/I128))</f>
        <v/>
      </c>
      <c r="Q128" s="215"/>
    </row>
    <row r="129" spans="1:17" x14ac:dyDescent="0.35">
      <c r="A129" s="189"/>
      <c r="B129" s="221" t="s">
        <v>58</v>
      </c>
      <c r="C129" s="239"/>
      <c r="D129" s="283"/>
      <c r="E129" s="239"/>
      <c r="F129" s="227"/>
      <c r="G129" s="293">
        <v>0.13</v>
      </c>
      <c r="H129" s="227"/>
      <c r="I129" s="452">
        <f>I127*G129</f>
        <v>19779.533150000003</v>
      </c>
      <c r="K129" s="293">
        <v>0.13</v>
      </c>
      <c r="L129" s="227"/>
      <c r="M129" s="233">
        <f>M127*K129</f>
        <v>20125.186250000006</v>
      </c>
      <c r="N129" s="294"/>
      <c r="O129" s="228">
        <f>M129-I129</f>
        <v>345.65310000000318</v>
      </c>
      <c r="P129" s="229">
        <f>IF(OR(I129=0,M129=0),"",(O129/I129))</f>
        <v>1.7475291119295359E-2</v>
      </c>
      <c r="Q129" s="215"/>
    </row>
    <row r="130" spans="1:17" ht="15" thickBot="1" x14ac:dyDescent="0.4">
      <c r="A130" s="189"/>
      <c r="B130" s="512" t="s">
        <v>81</v>
      </c>
      <c r="C130" s="512"/>
      <c r="D130" s="512"/>
      <c r="E130" s="295"/>
      <c r="F130" s="296"/>
      <c r="G130" s="296"/>
      <c r="H130" s="296"/>
      <c r="I130" s="453">
        <f>SUM(I127:I129)</f>
        <v>171929.78815000001</v>
      </c>
      <c r="K130" s="296"/>
      <c r="L130" s="296"/>
      <c r="M130" s="348">
        <f>SUM(M127:M129)</f>
        <v>174934.31125000003</v>
      </c>
      <c r="N130" s="298"/>
      <c r="O130" s="349">
        <f>M130-I130</f>
        <v>3004.5231000000203</v>
      </c>
      <c r="P130" s="350">
        <f>IF(OR(I130=0,M130=0),"",(O130/I130))</f>
        <v>1.7475291119295317E-2</v>
      </c>
      <c r="Q130" s="215"/>
    </row>
    <row r="131" spans="1:17" ht="15" thickBot="1" x14ac:dyDescent="0.4">
      <c r="A131" s="189"/>
      <c r="B131" s="439"/>
      <c r="C131" s="352"/>
      <c r="D131" s="353"/>
      <c r="E131" s="352"/>
      <c r="F131" s="354"/>
      <c r="G131" s="277"/>
      <c r="H131" s="355"/>
      <c r="I131" s="279"/>
      <c r="K131" s="277"/>
      <c r="L131" s="355"/>
      <c r="M131" s="356"/>
      <c r="N131" s="354"/>
      <c r="O131" s="357"/>
      <c r="P131" s="281"/>
      <c r="Q131" s="215"/>
    </row>
    <row r="132" spans="1:17" s="235" customFormat="1" x14ac:dyDescent="0.35">
      <c r="A132" s="231"/>
      <c r="B132" s="365" t="s">
        <v>67</v>
      </c>
      <c r="C132" s="365"/>
      <c r="D132" s="407"/>
      <c r="E132" s="365"/>
      <c r="F132" s="366"/>
      <c r="G132" s="368"/>
      <c r="H132" s="368"/>
      <c r="I132" s="454">
        <f>SUM(I122:I123,I114,I115:I118)</f>
        <v>154115.255</v>
      </c>
      <c r="K132" s="368"/>
      <c r="L132" s="368"/>
      <c r="M132" s="408">
        <f>SUM(M122:M123,M114,M115:M118)</f>
        <v>156774.125</v>
      </c>
      <c r="N132" s="370"/>
      <c r="O132" s="233">
        <f>M132-I132</f>
        <v>2658.8699999999953</v>
      </c>
      <c r="P132" s="234">
        <f>IF(OR(I132=0,M132=0),"",(O132/I132))</f>
        <v>1.7252477699238763E-2</v>
      </c>
      <c r="Q132" s="215"/>
    </row>
    <row r="133" spans="1:17" s="235" customFormat="1" x14ac:dyDescent="0.35">
      <c r="A133" s="231"/>
      <c r="B133" s="221" t="s">
        <v>57</v>
      </c>
      <c r="C133" s="221"/>
      <c r="D133" s="347"/>
      <c r="E133" s="221"/>
      <c r="F133" s="227"/>
      <c r="G133" s="290">
        <f>+RESIDENTIAL!$G$63</f>
        <v>-0.318</v>
      </c>
      <c r="H133" s="291"/>
      <c r="I133" s="452"/>
      <c r="K133" s="290">
        <f>$G133</f>
        <v>-0.318</v>
      </c>
      <c r="L133" s="291"/>
      <c r="M133" s="233"/>
      <c r="N133" s="294"/>
      <c r="O133" s="233">
        <f>M133-I133</f>
        <v>0</v>
      </c>
      <c r="P133" s="234" t="str">
        <f>IF(OR(I133=0,M133=0),"",(O133/I133))</f>
        <v/>
      </c>
      <c r="Q133" s="215"/>
    </row>
    <row r="134" spans="1:17" s="235" customFormat="1" x14ac:dyDescent="0.35">
      <c r="A134" s="231"/>
      <c r="B134" s="441" t="s">
        <v>58</v>
      </c>
      <c r="C134" s="365"/>
      <c r="D134" s="407"/>
      <c r="E134" s="365"/>
      <c r="F134" s="366"/>
      <c r="G134" s="367">
        <v>0.13</v>
      </c>
      <c r="H134" s="368"/>
      <c r="I134" s="454">
        <f>I132*G134</f>
        <v>20034.98315</v>
      </c>
      <c r="K134" s="367">
        <v>0.13</v>
      </c>
      <c r="L134" s="368"/>
      <c r="M134" s="369">
        <f>M132*K134</f>
        <v>20380.63625</v>
      </c>
      <c r="N134" s="370"/>
      <c r="O134" s="233">
        <f>M134-I134</f>
        <v>345.65309999999954</v>
      </c>
      <c r="P134" s="234">
        <f>IF(OR(I134=0,M134=0),"",(O134/I134))</f>
        <v>1.725247769923877E-2</v>
      </c>
      <c r="Q134" s="215"/>
    </row>
    <row r="135" spans="1:17" s="235" customFormat="1" ht="15" thickBot="1" x14ac:dyDescent="0.4">
      <c r="A135" s="231"/>
      <c r="B135" s="518" t="s">
        <v>82</v>
      </c>
      <c r="C135" s="518"/>
      <c r="D135" s="518"/>
      <c r="E135" s="221"/>
      <c r="F135" s="409"/>
      <c r="G135" s="409"/>
      <c r="H135" s="409"/>
      <c r="I135" s="455">
        <f>SUM(I132:I134)</f>
        <v>174150.23814999999</v>
      </c>
      <c r="K135" s="409"/>
      <c r="L135" s="409"/>
      <c r="M135" s="410">
        <f>SUM(M132:M134)</f>
        <v>177154.76125000001</v>
      </c>
      <c r="N135" s="411"/>
      <c r="O135" s="233">
        <f>M135-I135</f>
        <v>3004.5231000000203</v>
      </c>
      <c r="P135" s="234">
        <f>IF(OR(I135=0,M135=0),"",(O135/I135))</f>
        <v>1.7252477699238912E-2</v>
      </c>
      <c r="Q135" s="215"/>
    </row>
    <row r="136" spans="1:17" ht="15" thickBot="1" x14ac:dyDescent="0.4">
      <c r="A136" s="189"/>
      <c r="B136" s="302"/>
      <c r="C136" s="303"/>
      <c r="D136" s="304"/>
      <c r="E136" s="303"/>
      <c r="F136" s="442"/>
      <c r="G136" s="443"/>
      <c r="H136" s="444"/>
      <c r="I136" s="445"/>
      <c r="K136" s="443"/>
      <c r="L136" s="444"/>
      <c r="M136" s="445"/>
      <c r="N136" s="305"/>
      <c r="O136" s="309"/>
      <c r="P136" s="456"/>
      <c r="Q136" s="215"/>
    </row>
    <row r="137" spans="1:17" x14ac:dyDescent="0.35">
      <c r="A137" s="189"/>
      <c r="B137" s="189"/>
      <c r="C137" s="189"/>
      <c r="D137" s="190"/>
      <c r="E137" s="189"/>
      <c r="F137" s="189"/>
      <c r="G137" s="189"/>
      <c r="H137" s="189"/>
      <c r="I137" s="208"/>
      <c r="K137" s="189"/>
      <c r="L137" s="189"/>
      <c r="M137" s="208"/>
      <c r="N137" s="189"/>
      <c r="O137" s="189"/>
      <c r="P137" s="457"/>
      <c r="Q137" s="215"/>
    </row>
    <row r="138" spans="1:17" x14ac:dyDescent="0.35">
      <c r="A138" s="189"/>
      <c r="B138" s="206" t="s">
        <v>61</v>
      </c>
      <c r="C138" s="189"/>
      <c r="D138" s="190"/>
      <c r="E138" s="189"/>
      <c r="F138" s="189"/>
      <c r="G138" s="311">
        <f>+RESIDENTIAL!$K$68</f>
        <v>2.9499999999999998E-2</v>
      </c>
      <c r="H138" s="189"/>
      <c r="I138" s="189"/>
      <c r="K138" s="311">
        <f>+RESIDENTIAL!$K$68</f>
        <v>2.9499999999999998E-2</v>
      </c>
      <c r="L138" s="189"/>
      <c r="M138" s="189"/>
      <c r="N138" s="189"/>
      <c r="O138" s="189"/>
      <c r="P138" s="457"/>
      <c r="Q138" s="215"/>
    </row>
    <row r="139" spans="1:17" x14ac:dyDescent="0.35">
      <c r="A139" s="189"/>
      <c r="B139" s="189"/>
      <c r="C139" s="189"/>
      <c r="D139" s="190"/>
      <c r="E139" s="189"/>
      <c r="F139" s="189"/>
      <c r="G139" s="189"/>
      <c r="H139" s="189"/>
      <c r="I139" s="189"/>
      <c r="K139" s="215"/>
      <c r="L139" s="215"/>
      <c r="M139" s="215"/>
      <c r="N139" s="215"/>
      <c r="O139" s="215"/>
      <c r="P139" s="215"/>
      <c r="Q139" s="215"/>
    </row>
    <row r="140" spans="1:17" x14ac:dyDescent="0.35">
      <c r="A140" s="189"/>
      <c r="B140" s="189"/>
      <c r="C140" s="189"/>
      <c r="D140" s="190"/>
      <c r="E140" s="189"/>
      <c r="F140" s="189"/>
      <c r="G140" s="189"/>
      <c r="H140" s="189"/>
      <c r="I140" s="189"/>
      <c r="K140" s="215"/>
      <c r="L140" s="215"/>
      <c r="M140" s="215"/>
      <c r="N140" s="215"/>
      <c r="O140" s="215"/>
      <c r="P140" s="215"/>
      <c r="Q140" s="215"/>
    </row>
    <row r="141" spans="1:17" x14ac:dyDescent="0.35">
      <c r="A141" s="231"/>
      <c r="B141" s="189"/>
      <c r="C141" s="189"/>
      <c r="D141" s="190"/>
      <c r="E141" s="189"/>
      <c r="F141" s="189"/>
      <c r="G141" s="189"/>
      <c r="H141" s="189"/>
      <c r="I141" s="189"/>
    </row>
    <row r="142" spans="1:17" x14ac:dyDescent="0.35">
      <c r="A142" s="231"/>
      <c r="B142" s="189"/>
      <c r="C142" s="189"/>
      <c r="D142" s="190"/>
      <c r="E142" s="189"/>
      <c r="F142" s="189"/>
      <c r="G142" s="189"/>
      <c r="H142" s="189"/>
      <c r="I142" s="189"/>
    </row>
    <row r="143" spans="1:17" x14ac:dyDescent="0.35">
      <c r="A143" s="231"/>
      <c r="B143" s="189"/>
      <c r="C143" s="189"/>
      <c r="D143" s="190"/>
      <c r="E143" s="189"/>
      <c r="F143" s="189"/>
      <c r="G143" s="8"/>
      <c r="H143" s="8"/>
      <c r="I143" s="8"/>
      <c r="J143" s="8"/>
      <c r="K143" s="8"/>
      <c r="L143" s="8"/>
    </row>
    <row r="144" spans="1:17" x14ac:dyDescent="0.35">
      <c r="A144" s="231"/>
      <c r="B144" s="189"/>
      <c r="C144" s="189"/>
      <c r="D144" s="190"/>
      <c r="E144" s="189"/>
      <c r="F144" s="189"/>
      <c r="G144" s="8"/>
      <c r="H144" s="8"/>
      <c r="I144" s="8"/>
      <c r="J144" s="70"/>
      <c r="K144" s="70"/>
      <c r="L144" s="70"/>
      <c r="M144" s="70"/>
    </row>
    <row r="145" spans="1:13" x14ac:dyDescent="0.35">
      <c r="A145" s="231"/>
      <c r="B145" s="189"/>
      <c r="C145" s="189"/>
      <c r="D145" s="190"/>
      <c r="E145" s="189"/>
      <c r="F145" s="189"/>
      <c r="G145" s="8"/>
      <c r="H145" s="8"/>
      <c r="I145" s="8"/>
      <c r="J145" s="70"/>
      <c r="K145" s="70"/>
      <c r="L145" s="70"/>
      <c r="M145" s="70"/>
    </row>
    <row r="146" spans="1:13" x14ac:dyDescent="0.35">
      <c r="A146" s="231"/>
      <c r="B146" s="189"/>
      <c r="C146" s="189"/>
      <c r="D146" s="190"/>
      <c r="E146" s="189"/>
      <c r="F146" s="189"/>
      <c r="G146" s="8"/>
      <c r="H146" s="8"/>
      <c r="I146" s="8"/>
      <c r="J146" s="70"/>
      <c r="K146" s="70"/>
      <c r="L146" s="70"/>
      <c r="M146" s="70"/>
    </row>
    <row r="147" spans="1:13" x14ac:dyDescent="0.35">
      <c r="A147" s="231"/>
      <c r="B147" s="189"/>
      <c r="C147" s="189"/>
      <c r="D147" s="190"/>
      <c r="E147" s="189"/>
      <c r="F147" s="189"/>
      <c r="G147" s="8"/>
      <c r="H147" s="8"/>
      <c r="I147" s="8"/>
      <c r="J147" s="70"/>
      <c r="K147" s="70"/>
      <c r="L147" s="70"/>
      <c r="M147" s="70"/>
    </row>
    <row r="148" spans="1:13" x14ac:dyDescent="0.35">
      <c r="A148" s="231"/>
      <c r="B148" s="189"/>
      <c r="C148" s="189"/>
      <c r="D148" s="190"/>
      <c r="E148" s="189"/>
      <c r="F148" s="189"/>
      <c r="G148" s="8"/>
      <c r="H148" s="8"/>
      <c r="I148" s="8"/>
      <c r="J148" s="70"/>
      <c r="K148" s="70"/>
      <c r="L148" s="70"/>
      <c r="M148" s="70"/>
    </row>
    <row r="149" spans="1:13" x14ac:dyDescent="0.35">
      <c r="A149" s="231"/>
      <c r="B149" s="189"/>
      <c r="C149" s="189"/>
      <c r="D149" s="190"/>
      <c r="E149" s="189"/>
      <c r="F149" s="189"/>
      <c r="G149" s="8"/>
      <c r="H149" s="8"/>
      <c r="I149" s="8"/>
      <c r="J149" s="70"/>
      <c r="K149" s="70"/>
      <c r="L149" s="70"/>
      <c r="M149" s="70"/>
    </row>
    <row r="150" spans="1:13" x14ac:dyDescent="0.35">
      <c r="A150" s="231"/>
      <c r="B150" s="189"/>
      <c r="C150" s="189"/>
      <c r="D150" s="190"/>
      <c r="E150" s="189"/>
      <c r="F150" s="189"/>
      <c r="G150" s="8"/>
      <c r="H150" s="8"/>
      <c r="I150" s="8"/>
      <c r="J150" s="70"/>
      <c r="K150" s="70"/>
      <c r="L150" s="70"/>
      <c r="M150" s="70"/>
    </row>
    <row r="151" spans="1:13" x14ac:dyDescent="0.35">
      <c r="A151" s="231"/>
      <c r="B151" s="189"/>
      <c r="C151" s="189"/>
      <c r="D151" s="190"/>
      <c r="E151" s="189"/>
      <c r="F151" s="189"/>
      <c r="G151" s="8"/>
      <c r="H151" s="8"/>
      <c r="I151" s="8"/>
      <c r="J151" s="70"/>
      <c r="K151" s="70"/>
      <c r="L151" s="70"/>
      <c r="M151" s="70"/>
    </row>
    <row r="152" spans="1:13" x14ac:dyDescent="0.35">
      <c r="A152" s="231"/>
      <c r="B152" s="189"/>
      <c r="C152" s="189"/>
      <c r="D152" s="190"/>
      <c r="E152" s="189"/>
      <c r="F152" s="189"/>
      <c r="G152" s="8"/>
      <c r="H152" s="8"/>
      <c r="I152" s="8"/>
      <c r="J152" s="70"/>
      <c r="K152" s="70"/>
      <c r="L152" s="70"/>
      <c r="M152" s="70"/>
    </row>
    <row r="153" spans="1:13" x14ac:dyDescent="0.35">
      <c r="A153" s="231"/>
      <c r="B153" s="189"/>
      <c r="C153" s="189"/>
      <c r="D153" s="190"/>
      <c r="E153" s="189"/>
      <c r="F153" s="189"/>
      <c r="G153" s="8"/>
      <c r="H153" s="8"/>
      <c r="I153" s="8"/>
      <c r="J153" s="70"/>
      <c r="K153" s="70"/>
      <c r="L153" s="70"/>
      <c r="M153" s="70"/>
    </row>
    <row r="154" spans="1:13" x14ac:dyDescent="0.35">
      <c r="A154" s="231"/>
      <c r="B154" s="189"/>
      <c r="C154" s="189"/>
      <c r="D154" s="190"/>
      <c r="E154" s="189"/>
      <c r="F154" s="189"/>
      <c r="G154" s="8"/>
      <c r="H154" s="8"/>
      <c r="I154" s="8"/>
      <c r="J154" s="70"/>
      <c r="K154" s="70"/>
      <c r="L154" s="70"/>
      <c r="M154" s="70"/>
    </row>
    <row r="155" spans="1:13" x14ac:dyDescent="0.35">
      <c r="A155" s="231"/>
      <c r="B155" s="189"/>
      <c r="C155" s="189"/>
      <c r="D155" s="190"/>
      <c r="E155" s="189"/>
      <c r="F155" s="189"/>
      <c r="G155" s="8"/>
      <c r="H155" s="8"/>
      <c r="I155" s="8"/>
      <c r="J155" s="70"/>
      <c r="K155" s="70"/>
      <c r="L155" s="70"/>
      <c r="M155" s="70"/>
    </row>
    <row r="156" spans="1:13" x14ac:dyDescent="0.35">
      <c r="A156" s="231"/>
      <c r="B156" s="189"/>
      <c r="C156" s="189"/>
      <c r="D156" s="190"/>
      <c r="E156" s="189"/>
      <c r="F156" s="189"/>
      <c r="G156" s="8"/>
      <c r="H156" s="8"/>
      <c r="I156" s="8"/>
      <c r="J156" s="70"/>
      <c r="K156" s="70"/>
      <c r="L156" s="70"/>
      <c r="M156" s="70"/>
    </row>
    <row r="157" spans="1:13" x14ac:dyDescent="0.35">
      <c r="A157" s="231"/>
      <c r="B157" s="189"/>
      <c r="C157" s="189"/>
      <c r="D157" s="190"/>
      <c r="E157" s="189"/>
      <c r="F157" s="189"/>
      <c r="G157" s="8"/>
      <c r="H157" s="8"/>
      <c r="I157" s="8"/>
      <c r="J157" s="70"/>
      <c r="K157" s="70"/>
      <c r="L157" s="70"/>
      <c r="M157" s="70"/>
    </row>
    <row r="158" spans="1:13" x14ac:dyDescent="0.35">
      <c r="A158" s="231"/>
      <c r="B158" s="189"/>
      <c r="C158" s="189"/>
      <c r="D158" s="190"/>
      <c r="E158" s="189"/>
      <c r="F158" s="189"/>
      <c r="G158" s="8"/>
      <c r="H158" s="8"/>
      <c r="I158" s="8"/>
      <c r="J158" s="70"/>
      <c r="K158" s="70"/>
      <c r="L158" s="70"/>
      <c r="M158" s="70"/>
    </row>
    <row r="159" spans="1:13" x14ac:dyDescent="0.35">
      <c r="A159" s="231"/>
      <c r="B159" s="189"/>
      <c r="C159" s="189"/>
      <c r="D159" s="190"/>
      <c r="E159" s="189"/>
      <c r="F159" s="189"/>
      <c r="G159" s="8"/>
      <c r="H159" s="8"/>
      <c r="I159" s="8"/>
      <c r="J159" s="70"/>
      <c r="K159" s="70"/>
      <c r="L159" s="70"/>
      <c r="M159" s="70"/>
    </row>
    <row r="160" spans="1:13" x14ac:dyDescent="0.35">
      <c r="A160" s="231"/>
      <c r="B160" s="189"/>
      <c r="C160" s="189"/>
      <c r="D160" s="190"/>
      <c r="E160" s="189"/>
      <c r="F160" s="189"/>
      <c r="G160" s="8"/>
      <c r="H160" s="8"/>
      <c r="I160" s="8"/>
      <c r="J160" s="70"/>
      <c r="K160" s="70"/>
      <c r="L160" s="70"/>
      <c r="M160" s="70"/>
    </row>
    <row r="161" spans="1:13" x14ac:dyDescent="0.35">
      <c r="A161" s="231"/>
      <c r="B161" s="189"/>
      <c r="C161" s="189"/>
      <c r="D161" s="190"/>
      <c r="E161" s="189"/>
      <c r="F161" s="189"/>
      <c r="G161" s="8"/>
      <c r="H161" s="8"/>
      <c r="I161" s="8"/>
      <c r="J161" s="70"/>
      <c r="K161" s="70"/>
      <c r="L161" s="70"/>
      <c r="M161" s="70"/>
    </row>
    <row r="162" spans="1:13" x14ac:dyDescent="0.35">
      <c r="A162" s="231"/>
      <c r="B162" s="189"/>
      <c r="C162" s="189"/>
      <c r="D162" s="190"/>
      <c r="E162" s="189"/>
      <c r="F162" s="189"/>
      <c r="G162" s="8"/>
      <c r="H162" s="8"/>
      <c r="I162" s="8"/>
      <c r="J162" s="70"/>
      <c r="K162" s="70"/>
      <c r="L162" s="70"/>
      <c r="M162" s="70"/>
    </row>
    <row r="163" spans="1:13" x14ac:dyDescent="0.35">
      <c r="A163" s="231"/>
      <c r="B163" s="189"/>
      <c r="C163" s="189"/>
      <c r="D163" s="190"/>
      <c r="E163" s="189"/>
      <c r="F163" s="189"/>
      <c r="G163" s="8"/>
      <c r="H163" s="8"/>
      <c r="I163" s="8"/>
      <c r="J163" s="70"/>
      <c r="K163" s="70"/>
      <c r="L163" s="70"/>
      <c r="M163" s="70"/>
    </row>
    <row r="164" spans="1:13" x14ac:dyDescent="0.35">
      <c r="A164" s="231"/>
      <c r="B164" s="189"/>
      <c r="C164" s="189"/>
      <c r="D164" s="190"/>
      <c r="E164" s="189"/>
      <c r="F164" s="189"/>
      <c r="G164" s="8"/>
      <c r="H164" s="8"/>
      <c r="I164" s="8"/>
      <c r="J164" s="70"/>
      <c r="K164" s="70"/>
      <c r="L164" s="70"/>
      <c r="M164" s="70"/>
    </row>
    <row r="165" spans="1:13" x14ac:dyDescent="0.35">
      <c r="A165" s="231"/>
      <c r="B165" s="189"/>
      <c r="C165" s="189"/>
      <c r="D165" s="190"/>
      <c r="E165" s="189"/>
      <c r="F165" s="189"/>
      <c r="G165" s="8"/>
      <c r="H165" s="8"/>
      <c r="I165" s="8"/>
      <c r="J165" s="70"/>
      <c r="K165" s="70"/>
      <c r="L165" s="70"/>
      <c r="M165" s="70"/>
    </row>
    <row r="166" spans="1:13" x14ac:dyDescent="0.35">
      <c r="A166" s="231"/>
      <c r="B166" s="189"/>
      <c r="C166" s="189"/>
      <c r="D166" s="190"/>
      <c r="E166" s="189"/>
      <c r="F166" s="189"/>
      <c r="G166" s="8"/>
      <c r="H166" s="8"/>
      <c r="I166" s="8"/>
      <c r="J166" s="70"/>
      <c r="K166" s="70"/>
      <c r="L166" s="70"/>
      <c r="M166" s="70"/>
    </row>
    <row r="167" spans="1:13" x14ac:dyDescent="0.35">
      <c r="A167" s="231"/>
      <c r="B167" s="189"/>
      <c r="C167" s="189"/>
      <c r="D167" s="190"/>
      <c r="E167" s="189"/>
      <c r="F167" s="189"/>
      <c r="G167" s="8"/>
      <c r="H167" s="8"/>
      <c r="I167" s="8"/>
      <c r="J167" s="70"/>
      <c r="K167" s="70"/>
      <c r="L167" s="70"/>
      <c r="M167" s="70"/>
    </row>
    <row r="168" spans="1:13" x14ac:dyDescent="0.35">
      <c r="A168" s="231"/>
      <c r="B168" s="189"/>
      <c r="C168" s="189"/>
      <c r="D168" s="190"/>
      <c r="E168" s="189"/>
      <c r="F168" s="189"/>
      <c r="G168" s="8"/>
      <c r="H168" s="8"/>
      <c r="I168" s="8"/>
      <c r="J168" s="70"/>
      <c r="K168" s="70"/>
      <c r="L168" s="70"/>
      <c r="M168" s="70"/>
    </row>
    <row r="169" spans="1:13" x14ac:dyDescent="0.35">
      <c r="A169" s="231"/>
      <c r="B169" s="189"/>
      <c r="C169" s="189"/>
      <c r="D169" s="190"/>
      <c r="E169" s="189"/>
      <c r="F169" s="189"/>
      <c r="G169" s="8"/>
      <c r="H169" s="8"/>
      <c r="I169" s="8"/>
      <c r="J169" s="70"/>
      <c r="K169" s="70"/>
      <c r="L169" s="70"/>
      <c r="M169" s="70"/>
    </row>
    <row r="170" spans="1:13" x14ac:dyDescent="0.35">
      <c r="A170" s="231"/>
      <c r="B170" s="189"/>
      <c r="C170" s="189"/>
      <c r="D170" s="190"/>
      <c r="E170" s="189"/>
      <c r="F170" s="189"/>
      <c r="G170" s="8"/>
      <c r="H170" s="8"/>
      <c r="I170" s="8"/>
      <c r="J170" s="70"/>
      <c r="K170" s="70"/>
      <c r="L170" s="70"/>
      <c r="M170" s="70"/>
    </row>
    <row r="171" spans="1:13" x14ac:dyDescent="0.35">
      <c r="A171" s="231"/>
      <c r="B171" s="189"/>
      <c r="C171" s="189"/>
      <c r="D171" s="190"/>
      <c r="E171" s="189"/>
      <c r="F171" s="189"/>
      <c r="G171" s="8"/>
      <c r="H171" s="8"/>
      <c r="I171" s="8"/>
      <c r="J171" s="70"/>
      <c r="K171" s="70"/>
      <c r="L171" s="70"/>
      <c r="M171" s="70"/>
    </row>
    <row r="172" spans="1:13" x14ac:dyDescent="0.35">
      <c r="A172" s="231"/>
      <c r="B172" s="189"/>
      <c r="C172" s="189"/>
      <c r="D172" s="190"/>
      <c r="E172" s="189"/>
      <c r="F172" s="189"/>
      <c r="G172" s="8"/>
      <c r="H172" s="8"/>
      <c r="I172" s="8"/>
      <c r="J172" s="70"/>
      <c r="K172" s="70"/>
      <c r="L172" s="70"/>
      <c r="M172" s="70"/>
    </row>
    <row r="173" spans="1:13" x14ac:dyDescent="0.35">
      <c r="A173" s="231"/>
      <c r="B173" s="189"/>
      <c r="C173" s="189"/>
      <c r="D173" s="190"/>
      <c r="E173" s="189"/>
      <c r="F173" s="189"/>
      <c r="G173" s="8"/>
      <c r="H173" s="8"/>
      <c r="I173" s="8"/>
      <c r="J173" s="70"/>
      <c r="K173" s="70"/>
      <c r="L173" s="70"/>
      <c r="M173" s="70"/>
    </row>
    <row r="174" spans="1:13" x14ac:dyDescent="0.35">
      <c r="A174" s="231"/>
      <c r="B174" s="189"/>
      <c r="C174" s="189"/>
      <c r="D174" s="190"/>
      <c r="E174" s="189"/>
      <c r="F174" s="189"/>
      <c r="G174" s="8"/>
      <c r="H174" s="8"/>
      <c r="I174" s="8"/>
      <c r="J174" s="70"/>
      <c r="K174" s="70"/>
      <c r="L174" s="70"/>
      <c r="M174" s="70"/>
    </row>
    <row r="175" spans="1:13" x14ac:dyDescent="0.35">
      <c r="A175" s="231"/>
      <c r="B175" s="189"/>
      <c r="C175" s="189"/>
      <c r="D175" s="190"/>
      <c r="E175" s="189"/>
      <c r="F175" s="189"/>
      <c r="G175" s="8"/>
      <c r="H175" s="8"/>
      <c r="I175" s="8"/>
      <c r="J175" s="70"/>
      <c r="K175" s="70"/>
      <c r="L175" s="70"/>
      <c r="M175" s="70"/>
    </row>
    <row r="176" spans="1:13" x14ac:dyDescent="0.35">
      <c r="A176" s="231"/>
      <c r="B176" s="189"/>
      <c r="C176" s="189"/>
      <c r="D176" s="190"/>
      <c r="E176" s="189"/>
      <c r="F176" s="189"/>
      <c r="G176" s="8"/>
      <c r="H176" s="8"/>
      <c r="I176" s="8"/>
      <c r="J176" s="70"/>
      <c r="K176" s="70"/>
      <c r="L176" s="70"/>
      <c r="M176" s="70"/>
    </row>
    <row r="177" spans="1:13" x14ac:dyDescent="0.35">
      <c r="A177" s="231"/>
      <c r="B177" s="189"/>
      <c r="C177" s="189"/>
      <c r="D177" s="190"/>
      <c r="E177" s="189"/>
      <c r="F177" s="189"/>
      <c r="G177" s="8"/>
      <c r="H177" s="8"/>
      <c r="I177" s="8"/>
      <c r="J177" s="70"/>
      <c r="K177" s="70"/>
      <c r="L177" s="70"/>
      <c r="M177" s="70"/>
    </row>
    <row r="178" spans="1:13" x14ac:dyDescent="0.35">
      <c r="A178" s="231"/>
      <c r="B178" s="189"/>
      <c r="C178" s="189"/>
      <c r="D178" s="190"/>
      <c r="E178" s="189"/>
      <c r="F178" s="189"/>
      <c r="G178" s="8"/>
      <c r="H178" s="8"/>
      <c r="I178" s="8"/>
      <c r="J178" s="70"/>
      <c r="K178" s="70"/>
      <c r="L178" s="70"/>
      <c r="M178" s="70"/>
    </row>
    <row r="179" spans="1:13" x14ac:dyDescent="0.35">
      <c r="A179" s="231"/>
      <c r="B179" s="189"/>
      <c r="C179" s="189"/>
      <c r="D179" s="190"/>
      <c r="E179" s="189"/>
      <c r="F179" s="189"/>
      <c r="G179" s="8"/>
      <c r="H179" s="8"/>
      <c r="I179" s="8"/>
      <c r="J179" s="70"/>
      <c r="K179" s="70"/>
      <c r="L179" s="70"/>
      <c r="M179" s="70"/>
    </row>
    <row r="180" spans="1:13" x14ac:dyDescent="0.35">
      <c r="A180" s="231"/>
      <c r="B180" s="189"/>
      <c r="C180" s="189"/>
      <c r="D180" s="190"/>
      <c r="E180" s="189"/>
      <c r="F180" s="189"/>
      <c r="G180" s="8"/>
      <c r="H180" s="8"/>
      <c r="I180" s="8"/>
      <c r="J180" s="70"/>
      <c r="K180" s="70"/>
      <c r="L180" s="70"/>
      <c r="M180" s="70"/>
    </row>
    <row r="181" spans="1:13" x14ac:dyDescent="0.35">
      <c r="A181" s="231"/>
      <c r="B181" s="189"/>
      <c r="C181" s="189"/>
      <c r="D181" s="190"/>
      <c r="E181" s="189"/>
      <c r="F181" s="189"/>
      <c r="G181" s="8"/>
      <c r="H181" s="8"/>
      <c r="I181" s="8"/>
      <c r="J181" s="70"/>
      <c r="K181" s="70"/>
      <c r="L181" s="70"/>
      <c r="M181" s="70"/>
    </row>
    <row r="182" spans="1:13" x14ac:dyDescent="0.35">
      <c r="A182" s="231"/>
      <c r="B182" s="189"/>
      <c r="C182" s="189"/>
      <c r="D182" s="190"/>
      <c r="E182" s="189"/>
      <c r="F182" s="189"/>
      <c r="G182" s="8"/>
      <c r="H182" s="8"/>
      <c r="I182" s="8"/>
      <c r="J182" s="70"/>
      <c r="K182" s="70"/>
      <c r="L182" s="70"/>
      <c r="M182" s="70"/>
    </row>
    <row r="183" spans="1:13" x14ac:dyDescent="0.35">
      <c r="A183" s="231"/>
      <c r="B183" s="189"/>
      <c r="C183" s="189"/>
      <c r="D183" s="190"/>
      <c r="E183" s="189"/>
      <c r="F183" s="189"/>
      <c r="G183" s="8"/>
      <c r="H183" s="8"/>
      <c r="I183" s="8"/>
      <c r="J183" s="70"/>
      <c r="K183" s="70"/>
      <c r="L183" s="70"/>
      <c r="M183" s="70"/>
    </row>
    <row r="184" spans="1:13" x14ac:dyDescent="0.35">
      <c r="A184" s="231"/>
      <c r="B184" s="189"/>
      <c r="C184" s="189"/>
      <c r="D184" s="190"/>
      <c r="E184" s="189"/>
      <c r="F184" s="189"/>
      <c r="G184" s="8"/>
      <c r="H184" s="8"/>
      <c r="I184" s="8"/>
      <c r="J184" s="70"/>
      <c r="K184" s="70"/>
      <c r="L184" s="70"/>
      <c r="M184" s="70"/>
    </row>
    <row r="185" spans="1:13" x14ac:dyDescent="0.35">
      <c r="A185" s="231"/>
      <c r="B185" s="189"/>
      <c r="C185" s="189"/>
      <c r="D185" s="190"/>
      <c r="E185" s="189"/>
      <c r="F185" s="189"/>
      <c r="G185" s="8"/>
      <c r="H185" s="8"/>
      <c r="I185" s="8"/>
      <c r="J185" s="70"/>
      <c r="K185" s="70"/>
      <c r="L185" s="70"/>
      <c r="M185" s="70"/>
    </row>
    <row r="186" spans="1:13" x14ac:dyDescent="0.35">
      <c r="A186" s="231"/>
      <c r="B186" s="189"/>
      <c r="C186" s="189"/>
      <c r="D186" s="190"/>
      <c r="E186" s="189"/>
      <c r="F186" s="189"/>
      <c r="G186" s="8"/>
      <c r="H186" s="8"/>
      <c r="I186" s="8"/>
      <c r="J186" s="70"/>
      <c r="K186" s="70"/>
      <c r="L186" s="70"/>
      <c r="M186" s="70"/>
    </row>
    <row r="187" spans="1:13" x14ac:dyDescent="0.35">
      <c r="A187" s="231"/>
      <c r="B187" s="189"/>
      <c r="C187" s="189"/>
      <c r="D187" s="190"/>
      <c r="E187" s="189"/>
      <c r="F187" s="189"/>
      <c r="G187" s="8"/>
      <c r="H187" s="8"/>
      <c r="I187" s="8"/>
      <c r="J187" s="70"/>
      <c r="K187" s="70"/>
      <c r="L187" s="70"/>
      <c r="M187" s="70"/>
    </row>
    <row r="188" spans="1:13" x14ac:dyDescent="0.35">
      <c r="A188" s="231"/>
      <c r="B188" s="189"/>
      <c r="C188" s="189"/>
      <c r="D188" s="190"/>
      <c r="E188" s="189"/>
      <c r="F188" s="189"/>
      <c r="G188" s="8"/>
      <c r="H188" s="8"/>
      <c r="I188" s="8"/>
      <c r="J188" s="70"/>
      <c r="K188" s="70"/>
      <c r="L188" s="70"/>
      <c r="M188" s="70"/>
    </row>
    <row r="189" spans="1:13" x14ac:dyDescent="0.35">
      <c r="A189" s="231"/>
      <c r="B189" s="189"/>
      <c r="C189" s="189"/>
      <c r="D189" s="190"/>
      <c r="E189" s="189"/>
      <c r="F189" s="189"/>
      <c r="G189" s="8"/>
      <c r="H189" s="8"/>
      <c r="I189" s="8"/>
      <c r="J189" s="70"/>
      <c r="K189" s="70"/>
      <c r="L189" s="70"/>
      <c r="M189" s="70"/>
    </row>
    <row r="190" spans="1:13" x14ac:dyDescent="0.35">
      <c r="A190" s="231"/>
      <c r="B190" s="189"/>
      <c r="C190" s="189"/>
      <c r="D190" s="190"/>
      <c r="E190" s="189"/>
      <c r="F190" s="189"/>
      <c r="G190" s="8"/>
      <c r="H190" s="8"/>
      <c r="I190" s="8"/>
      <c r="J190" s="70"/>
      <c r="K190" s="70"/>
      <c r="L190" s="70"/>
      <c r="M190" s="70"/>
    </row>
    <row r="191" spans="1:13" x14ac:dyDescent="0.35">
      <c r="A191" s="231"/>
      <c r="B191" s="189"/>
      <c r="C191" s="189"/>
      <c r="D191" s="190"/>
      <c r="E191" s="189"/>
      <c r="F191" s="189"/>
      <c r="G191" s="8"/>
      <c r="H191" s="8"/>
      <c r="I191" s="8"/>
      <c r="J191" s="70"/>
      <c r="K191" s="70"/>
      <c r="L191" s="70"/>
      <c r="M191" s="70"/>
    </row>
    <row r="192" spans="1:13" x14ac:dyDescent="0.35">
      <c r="A192" s="231"/>
      <c r="B192" s="189"/>
      <c r="C192" s="189"/>
      <c r="D192" s="190"/>
      <c r="E192" s="189"/>
      <c r="F192" s="189"/>
      <c r="G192" s="8"/>
      <c r="H192" s="8"/>
      <c r="I192" s="8"/>
      <c r="J192" s="70"/>
      <c r="K192" s="70"/>
      <c r="L192" s="70"/>
      <c r="M192" s="70"/>
    </row>
    <row r="193" spans="1:13" x14ac:dyDescent="0.35">
      <c r="A193" s="231"/>
      <c r="B193" s="189"/>
      <c r="C193" s="189"/>
      <c r="D193" s="190"/>
      <c r="E193" s="189"/>
      <c r="F193" s="189"/>
      <c r="G193" s="8"/>
      <c r="H193" s="8"/>
      <c r="I193" s="8"/>
      <c r="J193" s="70"/>
      <c r="K193" s="70"/>
      <c r="L193" s="70"/>
      <c r="M193" s="70"/>
    </row>
    <row r="194" spans="1:13" x14ac:dyDescent="0.35">
      <c r="A194" s="231"/>
      <c r="B194" s="189"/>
      <c r="C194" s="189"/>
      <c r="D194" s="190"/>
      <c r="E194" s="189"/>
      <c r="F194" s="189"/>
      <c r="G194" s="8"/>
      <c r="H194" s="8"/>
      <c r="I194" s="8"/>
      <c r="J194" s="70"/>
      <c r="K194" s="70"/>
      <c r="L194" s="70"/>
      <c r="M194" s="70"/>
    </row>
    <row r="195" spans="1:13" x14ac:dyDescent="0.35">
      <c r="A195" s="231"/>
      <c r="B195" s="189"/>
      <c r="C195" s="189"/>
      <c r="D195" s="190"/>
      <c r="E195" s="189"/>
      <c r="F195" s="189"/>
      <c r="G195" s="8"/>
      <c r="H195" s="8"/>
      <c r="I195" s="8"/>
      <c r="J195" s="70"/>
      <c r="K195" s="70"/>
      <c r="L195" s="70"/>
      <c r="M195" s="70"/>
    </row>
    <row r="196" spans="1:13" x14ac:dyDescent="0.35">
      <c r="A196" s="231"/>
      <c r="B196" s="189"/>
      <c r="C196" s="189"/>
      <c r="D196" s="190"/>
      <c r="E196" s="189"/>
      <c r="F196" s="189"/>
      <c r="G196" s="8"/>
      <c r="H196" s="8"/>
      <c r="I196" s="8"/>
      <c r="J196" s="70"/>
      <c r="K196" s="70"/>
      <c r="L196" s="70"/>
      <c r="M196" s="70"/>
    </row>
    <row r="197" spans="1:13" x14ac:dyDescent="0.35">
      <c r="A197" s="231"/>
      <c r="B197" s="189"/>
      <c r="C197" s="189"/>
      <c r="D197" s="190"/>
      <c r="E197" s="189"/>
      <c r="F197" s="189"/>
      <c r="G197" s="8"/>
      <c r="H197" s="8"/>
      <c r="I197" s="8"/>
      <c r="J197" s="70"/>
      <c r="K197" s="70"/>
      <c r="L197" s="70"/>
      <c r="M197" s="70"/>
    </row>
    <row r="198" spans="1:13" x14ac:dyDescent="0.35">
      <c r="A198" s="231"/>
      <c r="B198" s="189"/>
      <c r="C198" s="189"/>
      <c r="D198" s="190"/>
      <c r="E198" s="189"/>
      <c r="F198" s="189"/>
      <c r="G198" s="8"/>
      <c r="H198" s="8"/>
      <c r="I198" s="8"/>
      <c r="J198" s="70"/>
      <c r="K198" s="70"/>
      <c r="L198" s="70"/>
      <c r="M198" s="70"/>
    </row>
    <row r="199" spans="1:13" x14ac:dyDescent="0.35">
      <c r="A199" s="231"/>
      <c r="B199" s="189"/>
      <c r="C199" s="189"/>
      <c r="D199" s="190"/>
      <c r="E199" s="189"/>
      <c r="F199" s="189"/>
      <c r="G199" s="8"/>
      <c r="H199" s="8"/>
      <c r="I199" s="8"/>
      <c r="J199" s="70"/>
      <c r="K199" s="70"/>
      <c r="L199" s="70"/>
      <c r="M199" s="70"/>
    </row>
    <row r="200" spans="1:13" x14ac:dyDescent="0.35">
      <c r="A200" s="231"/>
      <c r="B200" s="189"/>
      <c r="C200" s="189"/>
      <c r="D200" s="190"/>
      <c r="E200" s="189"/>
      <c r="F200" s="189"/>
      <c r="G200" s="8"/>
      <c r="H200" s="8"/>
      <c r="I200" s="8"/>
      <c r="J200" s="70"/>
      <c r="K200" s="70"/>
      <c r="L200" s="70"/>
      <c r="M200" s="70"/>
    </row>
    <row r="201" spans="1:13" x14ac:dyDescent="0.35">
      <c r="A201" s="231"/>
      <c r="B201" s="189"/>
      <c r="C201" s="189"/>
      <c r="D201" s="190"/>
      <c r="E201" s="189"/>
      <c r="F201" s="189"/>
      <c r="G201" s="8"/>
      <c r="H201" s="8"/>
      <c r="I201" s="8"/>
      <c r="J201" s="70"/>
      <c r="K201" s="70"/>
      <c r="L201" s="70"/>
      <c r="M201" s="70"/>
    </row>
    <row r="202" spans="1:13" x14ac:dyDescent="0.35">
      <c r="A202" s="231"/>
      <c r="B202" s="189"/>
      <c r="C202" s="189"/>
      <c r="D202" s="190"/>
      <c r="E202" s="189"/>
      <c r="F202" s="189"/>
      <c r="G202" s="8"/>
      <c r="H202" s="8"/>
      <c r="I202" s="8"/>
      <c r="J202" s="70"/>
      <c r="K202" s="70"/>
      <c r="L202" s="70"/>
      <c r="M202" s="70"/>
    </row>
    <row r="203" spans="1:13" x14ac:dyDescent="0.35">
      <c r="A203" s="231"/>
      <c r="B203" s="189"/>
      <c r="C203" s="189"/>
      <c r="D203" s="190"/>
      <c r="E203" s="189"/>
      <c r="F203" s="189"/>
      <c r="G203" s="8"/>
      <c r="H203" s="8"/>
      <c r="I203" s="8"/>
      <c r="J203" s="70"/>
      <c r="K203" s="70"/>
      <c r="L203" s="70"/>
      <c r="M203" s="70"/>
    </row>
    <row r="204" spans="1:13" x14ac:dyDescent="0.35">
      <c r="A204" s="231"/>
      <c r="B204" s="189"/>
      <c r="C204" s="189"/>
      <c r="D204" s="190"/>
      <c r="E204" s="189"/>
      <c r="F204" s="189"/>
      <c r="G204" s="8"/>
      <c r="H204" s="8"/>
      <c r="I204" s="8"/>
      <c r="J204" s="70"/>
      <c r="K204" s="70"/>
      <c r="L204" s="70"/>
      <c r="M204" s="70"/>
    </row>
    <row r="205" spans="1:13" x14ac:dyDescent="0.35">
      <c r="A205" s="231"/>
      <c r="B205" s="189"/>
      <c r="C205" s="189"/>
      <c r="D205" s="190"/>
      <c r="E205" s="189"/>
      <c r="F205" s="189"/>
      <c r="G205" s="8"/>
      <c r="H205" s="8"/>
      <c r="I205" s="8"/>
      <c r="J205" s="70"/>
      <c r="K205" s="70"/>
      <c r="L205" s="70"/>
      <c r="M205" s="70"/>
    </row>
    <row r="206" spans="1:13" x14ac:dyDescent="0.35">
      <c r="A206" s="231"/>
      <c r="B206" s="189"/>
      <c r="C206" s="189"/>
      <c r="D206" s="190"/>
      <c r="E206" s="189"/>
      <c r="F206" s="189"/>
      <c r="G206" s="8"/>
      <c r="H206" s="8"/>
      <c r="I206" s="8"/>
      <c r="J206" s="70"/>
      <c r="K206" s="70"/>
      <c r="L206" s="70"/>
      <c r="M206" s="70"/>
    </row>
    <row r="207" spans="1:13" x14ac:dyDescent="0.35">
      <c r="A207" s="231"/>
      <c r="B207" s="189"/>
      <c r="C207" s="189"/>
      <c r="D207" s="190"/>
      <c r="E207" s="189"/>
      <c r="F207" s="189"/>
      <c r="G207" s="8"/>
      <c r="H207" s="8"/>
      <c r="I207" s="8"/>
      <c r="J207" s="70"/>
      <c r="K207" s="70"/>
      <c r="L207" s="70"/>
      <c r="M207" s="70"/>
    </row>
    <row r="208" spans="1:13" x14ac:dyDescent="0.35">
      <c r="A208" s="231"/>
      <c r="B208" s="189"/>
      <c r="C208" s="189"/>
      <c r="D208" s="190"/>
      <c r="E208" s="189"/>
      <c r="F208" s="189"/>
      <c r="G208" s="8"/>
      <c r="H208" s="8"/>
      <c r="I208" s="8"/>
      <c r="J208" s="70"/>
      <c r="K208" s="70"/>
      <c r="L208" s="70"/>
      <c r="M208" s="70"/>
    </row>
    <row r="209" spans="1:13" x14ac:dyDescent="0.35">
      <c r="A209" s="231"/>
      <c r="B209" s="189"/>
      <c r="C209" s="189"/>
      <c r="D209" s="190"/>
      <c r="E209" s="189"/>
      <c r="F209" s="189"/>
      <c r="G209" s="8"/>
      <c r="H209" s="8"/>
      <c r="I209" s="8"/>
      <c r="J209" s="70"/>
      <c r="K209" s="70"/>
      <c r="L209" s="70"/>
      <c r="M209" s="70"/>
    </row>
    <row r="210" spans="1:13" x14ac:dyDescent="0.35">
      <c r="A210" s="231"/>
      <c r="B210" s="189"/>
      <c r="C210" s="189"/>
      <c r="D210" s="190"/>
      <c r="E210" s="189"/>
      <c r="F210" s="189"/>
      <c r="G210" s="8"/>
      <c r="H210" s="8"/>
      <c r="I210" s="8"/>
      <c r="J210" s="70"/>
      <c r="K210" s="70"/>
      <c r="L210" s="70"/>
      <c r="M210" s="70"/>
    </row>
    <row r="211" spans="1:13" x14ac:dyDescent="0.35">
      <c r="A211" s="231"/>
      <c r="B211" s="189"/>
      <c r="C211" s="189"/>
      <c r="D211" s="190"/>
      <c r="E211" s="189"/>
      <c r="F211" s="189"/>
      <c r="G211" s="8"/>
      <c r="H211" s="8"/>
      <c r="I211" s="8"/>
      <c r="J211" s="70"/>
      <c r="K211" s="70"/>
      <c r="L211" s="70"/>
      <c r="M211" s="70"/>
    </row>
    <row r="212" spans="1:13" x14ac:dyDescent="0.35">
      <c r="A212" s="231"/>
      <c r="B212" s="189"/>
      <c r="C212" s="189"/>
      <c r="D212" s="190"/>
      <c r="E212" s="189"/>
      <c r="F212" s="189"/>
      <c r="G212" s="8"/>
      <c r="H212" s="8"/>
      <c r="I212" s="8"/>
      <c r="J212" s="70"/>
      <c r="K212" s="70"/>
      <c r="L212" s="70"/>
      <c r="M212" s="70"/>
    </row>
    <row r="213" spans="1:13" x14ac:dyDescent="0.35">
      <c r="A213" s="231"/>
      <c r="B213" s="189"/>
      <c r="C213" s="189"/>
      <c r="D213" s="190"/>
      <c r="E213" s="189"/>
      <c r="F213" s="189"/>
      <c r="G213" s="8"/>
      <c r="H213" s="8"/>
      <c r="I213" s="8"/>
      <c r="J213" s="70"/>
      <c r="K213" s="70"/>
      <c r="L213" s="70"/>
      <c r="M213" s="70"/>
    </row>
    <row r="214" spans="1:13" x14ac:dyDescent="0.35">
      <c r="A214" s="231"/>
      <c r="B214" s="189"/>
      <c r="C214" s="189"/>
      <c r="D214" s="190"/>
      <c r="E214" s="189"/>
      <c r="F214" s="189"/>
      <c r="G214" s="8"/>
      <c r="H214" s="8"/>
      <c r="I214" s="8"/>
      <c r="J214" s="70"/>
      <c r="K214" s="70"/>
      <c r="L214" s="70"/>
      <c r="M214" s="70"/>
    </row>
    <row r="215" spans="1:13" x14ac:dyDescent="0.35">
      <c r="A215" s="231"/>
      <c r="B215" s="189"/>
      <c r="C215" s="189"/>
      <c r="D215" s="190"/>
      <c r="E215" s="189"/>
      <c r="F215" s="189"/>
      <c r="G215" s="8"/>
      <c r="H215" s="8"/>
      <c r="I215" s="8"/>
      <c r="J215" s="70"/>
      <c r="K215" s="70"/>
      <c r="L215" s="70"/>
      <c r="M215" s="70"/>
    </row>
    <row r="216" spans="1:13" x14ac:dyDescent="0.35">
      <c r="A216" s="231"/>
      <c r="B216" s="189"/>
      <c r="C216" s="189"/>
      <c r="D216" s="190"/>
      <c r="E216" s="189"/>
      <c r="F216" s="189"/>
      <c r="G216" s="8"/>
      <c r="H216" s="8"/>
      <c r="I216" s="8"/>
      <c r="J216" s="70"/>
      <c r="K216" s="70"/>
      <c r="L216" s="70"/>
      <c r="M216" s="70"/>
    </row>
    <row r="217" spans="1:13" x14ac:dyDescent="0.35">
      <c r="A217" s="231"/>
      <c r="B217" s="189"/>
      <c r="C217" s="189"/>
      <c r="D217" s="190"/>
      <c r="E217" s="189"/>
      <c r="F217" s="189"/>
      <c r="G217" s="8"/>
      <c r="H217" s="8"/>
      <c r="I217" s="8"/>
      <c r="J217" s="70"/>
      <c r="K217" s="70"/>
      <c r="L217" s="70"/>
      <c r="M217" s="70"/>
    </row>
    <row r="218" spans="1:13" x14ac:dyDescent="0.35">
      <c r="A218" s="231"/>
      <c r="B218" s="189"/>
      <c r="C218" s="189"/>
      <c r="D218" s="190"/>
      <c r="E218" s="189"/>
      <c r="F218" s="189"/>
      <c r="G218" s="8"/>
      <c r="H218" s="8"/>
      <c r="I218" s="8"/>
      <c r="J218" s="70"/>
      <c r="K218" s="70"/>
      <c r="L218" s="70"/>
      <c r="M218" s="70"/>
    </row>
    <row r="219" spans="1:13" x14ac:dyDescent="0.35">
      <c r="A219" s="231"/>
      <c r="B219" s="189"/>
      <c r="C219" s="189"/>
      <c r="D219" s="190"/>
      <c r="E219" s="189"/>
      <c r="F219" s="189"/>
      <c r="G219" s="8"/>
      <c r="H219" s="8"/>
      <c r="I219" s="8"/>
      <c r="J219" s="70"/>
      <c r="K219" s="70"/>
      <c r="L219" s="70"/>
      <c r="M219" s="70"/>
    </row>
    <row r="220" spans="1:13" x14ac:dyDescent="0.35">
      <c r="A220" s="231"/>
      <c r="B220" s="189"/>
      <c r="C220" s="189"/>
      <c r="D220" s="190"/>
      <c r="E220" s="189"/>
      <c r="F220" s="189"/>
      <c r="G220" s="8"/>
      <c r="H220" s="8"/>
      <c r="I220" s="8"/>
      <c r="J220" s="70"/>
      <c r="K220" s="70"/>
      <c r="L220" s="70"/>
      <c r="M220" s="70"/>
    </row>
    <row r="221" spans="1:13" x14ac:dyDescent="0.35">
      <c r="A221" s="231"/>
      <c r="B221" s="189"/>
      <c r="C221" s="189"/>
      <c r="D221" s="190"/>
      <c r="E221" s="189"/>
      <c r="F221" s="189"/>
      <c r="G221" s="8"/>
      <c r="H221" s="8"/>
      <c r="I221" s="8"/>
      <c r="J221" s="70"/>
      <c r="K221" s="70"/>
      <c r="L221" s="70"/>
      <c r="M221" s="70"/>
    </row>
    <row r="222" spans="1:13" x14ac:dyDescent="0.35">
      <c r="A222" s="231"/>
      <c r="B222" s="189"/>
      <c r="C222" s="189"/>
      <c r="D222" s="190"/>
      <c r="E222" s="189"/>
      <c r="F222" s="189"/>
      <c r="G222" s="8"/>
      <c r="H222" s="8"/>
      <c r="I222" s="8"/>
      <c r="J222" s="70"/>
      <c r="K222" s="70"/>
      <c r="L222" s="70"/>
      <c r="M222" s="70"/>
    </row>
    <row r="223" spans="1:13" x14ac:dyDescent="0.35">
      <c r="A223" s="231"/>
      <c r="B223" s="189"/>
      <c r="C223" s="189"/>
      <c r="D223" s="190"/>
      <c r="E223" s="189"/>
      <c r="F223" s="189"/>
      <c r="G223" s="8"/>
      <c r="H223" s="8"/>
      <c r="I223" s="8"/>
      <c r="J223" s="70"/>
      <c r="K223" s="70"/>
      <c r="L223" s="70"/>
      <c r="M223" s="70"/>
    </row>
    <row r="224" spans="1:13" x14ac:dyDescent="0.35">
      <c r="A224" s="231"/>
      <c r="B224" s="189"/>
      <c r="C224" s="189"/>
      <c r="D224" s="190"/>
      <c r="E224" s="189"/>
      <c r="F224" s="189"/>
      <c r="G224" s="8"/>
      <c r="H224" s="8"/>
      <c r="I224" s="8"/>
      <c r="J224" s="70"/>
      <c r="K224" s="70"/>
      <c r="L224" s="70"/>
      <c r="M224" s="70"/>
    </row>
    <row r="225" spans="1:13" x14ac:dyDescent="0.35">
      <c r="A225" s="231"/>
      <c r="B225" s="189"/>
      <c r="C225" s="189"/>
      <c r="D225" s="190"/>
      <c r="E225" s="189"/>
      <c r="F225" s="189"/>
      <c r="G225" s="8"/>
      <c r="H225" s="8"/>
      <c r="I225" s="8"/>
      <c r="J225" s="70"/>
      <c r="K225" s="70"/>
      <c r="L225" s="70"/>
      <c r="M225" s="70"/>
    </row>
    <row r="226" spans="1:13" x14ac:dyDescent="0.35">
      <c r="A226" s="231"/>
      <c r="B226" s="189"/>
      <c r="C226" s="189"/>
      <c r="D226" s="190"/>
      <c r="E226" s="189"/>
      <c r="F226" s="189"/>
      <c r="G226" s="8"/>
      <c r="H226" s="8"/>
      <c r="I226" s="8"/>
      <c r="J226" s="70"/>
      <c r="K226" s="70"/>
      <c r="L226" s="70"/>
      <c r="M226" s="70"/>
    </row>
    <row r="227" spans="1:13" x14ac:dyDescent="0.35">
      <c r="A227" s="231"/>
      <c r="B227" s="189"/>
      <c r="C227" s="189"/>
      <c r="D227" s="190"/>
      <c r="E227" s="189"/>
      <c r="F227" s="189"/>
      <c r="G227" s="8"/>
      <c r="H227" s="8"/>
      <c r="I227" s="8"/>
      <c r="J227" s="70"/>
      <c r="K227" s="70"/>
      <c r="L227" s="70"/>
      <c r="M227" s="70"/>
    </row>
    <row r="228" spans="1:13" x14ac:dyDescent="0.35">
      <c r="A228" s="231"/>
      <c r="B228" s="189"/>
      <c r="C228" s="189"/>
      <c r="D228" s="190"/>
      <c r="E228" s="189"/>
      <c r="F228" s="189"/>
      <c r="G228" s="8"/>
      <c r="H228" s="8"/>
      <c r="I228" s="8"/>
      <c r="J228" s="70"/>
      <c r="K228" s="70"/>
      <c r="L228" s="70"/>
      <c r="M228" s="70"/>
    </row>
    <row r="229" spans="1:13" x14ac:dyDescent="0.35">
      <c r="A229" s="231"/>
      <c r="B229" s="189"/>
      <c r="C229" s="189"/>
      <c r="D229" s="190"/>
      <c r="E229" s="189"/>
      <c r="F229" s="189"/>
      <c r="G229" s="8"/>
      <c r="H229" s="8"/>
      <c r="I229" s="8"/>
      <c r="J229" s="70"/>
      <c r="K229" s="70"/>
      <c r="L229" s="70"/>
      <c r="M229" s="70"/>
    </row>
    <row r="230" spans="1:13" x14ac:dyDescent="0.35">
      <c r="A230" s="231"/>
      <c r="B230" s="189"/>
      <c r="C230" s="189"/>
      <c r="D230" s="190"/>
      <c r="E230" s="189"/>
      <c r="F230" s="189"/>
      <c r="G230" s="8"/>
      <c r="H230" s="8"/>
      <c r="I230" s="8"/>
      <c r="J230" s="70"/>
      <c r="K230" s="70"/>
      <c r="L230" s="70"/>
      <c r="M230" s="70"/>
    </row>
    <row r="231" spans="1:13" x14ac:dyDescent="0.35">
      <c r="A231" s="231"/>
      <c r="B231" s="189"/>
      <c r="C231" s="189"/>
      <c r="D231" s="190"/>
      <c r="E231" s="189"/>
      <c r="F231" s="189"/>
      <c r="G231" s="8"/>
      <c r="H231" s="8"/>
      <c r="I231" s="8"/>
      <c r="J231" s="70"/>
      <c r="K231" s="70"/>
      <c r="L231" s="70"/>
      <c r="M231" s="70"/>
    </row>
    <row r="232" spans="1:13" x14ac:dyDescent="0.35">
      <c r="A232" s="231"/>
      <c r="B232" s="189"/>
      <c r="C232" s="189"/>
      <c r="D232" s="190"/>
      <c r="E232" s="189"/>
      <c r="F232" s="189"/>
      <c r="G232" s="8"/>
      <c r="H232" s="8"/>
      <c r="I232" s="8"/>
      <c r="J232" s="70"/>
      <c r="K232" s="70"/>
      <c r="L232" s="70"/>
      <c r="M232" s="70"/>
    </row>
    <row r="233" spans="1:13" x14ac:dyDescent="0.35">
      <c r="A233" s="231"/>
      <c r="B233" s="189"/>
      <c r="C233" s="189"/>
      <c r="D233" s="190"/>
      <c r="E233" s="189"/>
      <c r="F233" s="189"/>
      <c r="G233" s="8"/>
      <c r="H233" s="8"/>
      <c r="I233" s="8"/>
      <c r="J233" s="70"/>
      <c r="K233" s="70"/>
      <c r="L233" s="70"/>
      <c r="M233" s="70"/>
    </row>
    <row r="234" spans="1:13" x14ac:dyDescent="0.35">
      <c r="A234" s="231"/>
      <c r="B234" s="189"/>
      <c r="C234" s="189"/>
      <c r="D234" s="190"/>
      <c r="E234" s="189"/>
      <c r="F234" s="189"/>
      <c r="G234" s="8"/>
      <c r="H234" s="8"/>
      <c r="I234" s="8"/>
      <c r="J234" s="70"/>
      <c r="K234" s="70"/>
      <c r="L234" s="70"/>
      <c r="M234" s="70"/>
    </row>
    <row r="235" spans="1:13" x14ac:dyDescent="0.35">
      <c r="A235" s="231"/>
      <c r="B235" s="189"/>
      <c r="C235" s="189"/>
      <c r="D235" s="190"/>
      <c r="E235" s="189"/>
      <c r="F235" s="189"/>
      <c r="G235" s="8"/>
      <c r="H235" s="8"/>
      <c r="I235" s="8"/>
      <c r="J235" s="70"/>
      <c r="K235" s="70"/>
      <c r="L235" s="70"/>
      <c r="M235" s="70"/>
    </row>
    <row r="236" spans="1:13" x14ac:dyDescent="0.35">
      <c r="A236" s="231"/>
      <c r="B236" s="189"/>
      <c r="C236" s="189"/>
      <c r="D236" s="190"/>
      <c r="E236" s="189"/>
      <c r="F236" s="189"/>
      <c r="G236" s="8"/>
      <c r="H236" s="8"/>
      <c r="I236" s="8"/>
      <c r="J236" s="70"/>
      <c r="K236" s="70"/>
      <c r="L236" s="70"/>
      <c r="M236" s="70"/>
    </row>
    <row r="237" spans="1:13" x14ac:dyDescent="0.35">
      <c r="A237" s="231"/>
      <c r="B237" s="189"/>
      <c r="C237" s="189"/>
      <c r="D237" s="190"/>
      <c r="E237" s="189"/>
      <c r="F237" s="189"/>
      <c r="G237" s="8"/>
      <c r="H237" s="8"/>
      <c r="I237" s="8"/>
      <c r="J237" s="70"/>
      <c r="K237" s="70"/>
      <c r="L237" s="70"/>
      <c r="M237" s="70"/>
    </row>
    <row r="238" spans="1:13" x14ac:dyDescent="0.35">
      <c r="A238" s="231"/>
      <c r="B238" s="189"/>
      <c r="C238" s="189"/>
      <c r="D238" s="190"/>
      <c r="E238" s="189"/>
      <c r="F238" s="189"/>
      <c r="G238" s="8"/>
      <c r="H238" s="8"/>
      <c r="I238" s="8"/>
      <c r="J238" s="70"/>
      <c r="K238" s="70"/>
      <c r="L238" s="70"/>
      <c r="M238" s="70"/>
    </row>
    <row r="239" spans="1:13" x14ac:dyDescent="0.35">
      <c r="A239" s="231"/>
      <c r="B239" s="189"/>
      <c r="C239" s="189"/>
      <c r="D239" s="190"/>
      <c r="E239" s="189"/>
      <c r="F239" s="189"/>
      <c r="G239" s="8"/>
      <c r="H239" s="8"/>
      <c r="I239" s="8"/>
      <c r="J239" s="70"/>
      <c r="K239" s="70"/>
      <c r="L239" s="70"/>
      <c r="M239" s="70"/>
    </row>
    <row r="240" spans="1:13" x14ac:dyDescent="0.35">
      <c r="A240" s="231"/>
      <c r="B240" s="189"/>
      <c r="C240" s="189"/>
      <c r="D240" s="190"/>
      <c r="E240" s="189"/>
      <c r="F240" s="189"/>
      <c r="G240" s="8"/>
      <c r="H240" s="8"/>
      <c r="I240" s="8"/>
      <c r="J240" s="70"/>
      <c r="K240" s="70"/>
      <c r="L240" s="70"/>
      <c r="M240" s="70"/>
    </row>
    <row r="241" spans="1:13" x14ac:dyDescent="0.35">
      <c r="A241" s="231"/>
      <c r="B241" s="189"/>
      <c r="C241" s="189"/>
      <c r="D241" s="190"/>
      <c r="E241" s="189"/>
      <c r="F241" s="189"/>
      <c r="G241" s="8"/>
      <c r="H241" s="8"/>
      <c r="I241" s="8"/>
      <c r="J241" s="70"/>
      <c r="K241" s="70"/>
      <c r="L241" s="70"/>
      <c r="M241" s="70"/>
    </row>
    <row r="242" spans="1:13" x14ac:dyDescent="0.35">
      <c r="A242" s="231"/>
      <c r="B242" s="189"/>
      <c r="C242" s="189"/>
      <c r="D242" s="190"/>
      <c r="E242" s="189"/>
      <c r="F242" s="189"/>
      <c r="G242" s="8"/>
      <c r="H242" s="8"/>
      <c r="I242" s="8"/>
      <c r="J242" s="70"/>
      <c r="K242" s="70"/>
      <c r="L242" s="70"/>
      <c r="M242" s="70"/>
    </row>
    <row r="243" spans="1:13" x14ac:dyDescent="0.35">
      <c r="A243" s="231"/>
      <c r="B243" s="189"/>
      <c r="C243" s="189"/>
      <c r="D243" s="190"/>
      <c r="E243" s="189"/>
      <c r="F243" s="189"/>
      <c r="G243" s="8"/>
      <c r="H243" s="8"/>
      <c r="I243" s="8"/>
      <c r="J243" s="70"/>
      <c r="K243" s="70"/>
      <c r="L243" s="70"/>
      <c r="M243" s="70"/>
    </row>
    <row r="244" spans="1:13" x14ac:dyDescent="0.35">
      <c r="A244" s="231"/>
      <c r="B244" s="189"/>
      <c r="C244" s="189"/>
      <c r="D244" s="190"/>
      <c r="E244" s="189"/>
      <c r="F244" s="189"/>
      <c r="G244" s="8"/>
      <c r="H244" s="8"/>
      <c r="I244" s="8"/>
      <c r="J244" s="70"/>
      <c r="K244" s="70"/>
      <c r="L244" s="70"/>
      <c r="M244" s="70"/>
    </row>
    <row r="245" spans="1:13" x14ac:dyDescent="0.35">
      <c r="A245" s="231"/>
      <c r="B245" s="189"/>
      <c r="C245" s="189"/>
      <c r="D245" s="190"/>
      <c r="E245" s="189"/>
      <c r="F245" s="189"/>
      <c r="G245" s="8"/>
      <c r="H245" s="8"/>
      <c r="I245" s="8"/>
      <c r="J245" s="70"/>
      <c r="K245" s="70"/>
      <c r="L245" s="70"/>
      <c r="M245" s="70"/>
    </row>
    <row r="246" spans="1:13" x14ac:dyDescent="0.35">
      <c r="A246" s="231"/>
      <c r="B246" s="189"/>
      <c r="C246" s="189"/>
      <c r="D246" s="190"/>
      <c r="E246" s="189"/>
      <c r="F246" s="189"/>
      <c r="G246" s="8"/>
      <c r="H246" s="8"/>
      <c r="I246" s="8"/>
      <c r="J246" s="70"/>
      <c r="K246" s="70"/>
      <c r="L246" s="70"/>
      <c r="M246" s="70"/>
    </row>
    <row r="247" spans="1:13" x14ac:dyDescent="0.35">
      <c r="A247" s="231"/>
      <c r="B247" s="189"/>
      <c r="C247" s="189"/>
      <c r="D247" s="190"/>
      <c r="E247" s="189"/>
      <c r="F247" s="189"/>
      <c r="G247" s="8"/>
      <c r="H247" s="8"/>
      <c r="I247" s="8"/>
      <c r="J247" s="70"/>
      <c r="K247" s="70"/>
      <c r="L247" s="70"/>
      <c r="M247" s="70"/>
    </row>
    <row r="248" spans="1:13" x14ac:dyDescent="0.35">
      <c r="A248" s="231"/>
      <c r="B248" s="189"/>
      <c r="C248" s="189"/>
      <c r="D248" s="190"/>
      <c r="E248" s="189"/>
      <c r="F248" s="189"/>
      <c r="G248" s="8"/>
      <c r="H248" s="8"/>
      <c r="I248" s="8"/>
      <c r="J248" s="70"/>
      <c r="K248" s="70"/>
      <c r="L248" s="70"/>
      <c r="M248" s="70"/>
    </row>
    <row r="249" spans="1:13" x14ac:dyDescent="0.35">
      <c r="A249" s="231"/>
      <c r="B249" s="189"/>
      <c r="C249" s="189"/>
      <c r="D249" s="190"/>
      <c r="E249" s="189"/>
      <c r="F249" s="189"/>
      <c r="G249" s="8"/>
      <c r="H249" s="8"/>
      <c r="I249" s="8"/>
      <c r="J249" s="70"/>
      <c r="K249" s="70"/>
      <c r="L249" s="70"/>
      <c r="M249" s="70"/>
    </row>
    <row r="250" spans="1:13" x14ac:dyDescent="0.35">
      <c r="A250" s="231"/>
      <c r="B250" s="189"/>
      <c r="C250" s="189"/>
      <c r="D250" s="190"/>
      <c r="E250" s="189"/>
      <c r="F250" s="189"/>
      <c r="G250" s="8"/>
      <c r="H250" s="8"/>
      <c r="I250" s="8"/>
      <c r="J250" s="70"/>
      <c r="K250" s="70"/>
      <c r="L250" s="70"/>
      <c r="M250" s="70"/>
    </row>
    <row r="251" spans="1:13" x14ac:dyDescent="0.35">
      <c r="A251" s="231"/>
      <c r="B251" s="189"/>
      <c r="C251" s="189"/>
      <c r="D251" s="190"/>
      <c r="E251" s="189"/>
      <c r="F251" s="189"/>
      <c r="G251" s="8"/>
      <c r="H251" s="8"/>
      <c r="I251" s="8"/>
      <c r="J251" s="70"/>
      <c r="K251" s="70"/>
      <c r="L251" s="70"/>
      <c r="M251" s="70"/>
    </row>
    <row r="252" spans="1:13" x14ac:dyDescent="0.35">
      <c r="A252" s="231"/>
      <c r="B252" s="189"/>
      <c r="C252" s="189"/>
      <c r="D252" s="190"/>
      <c r="E252" s="189"/>
      <c r="F252" s="189"/>
      <c r="G252" s="8"/>
      <c r="H252" s="8"/>
      <c r="I252" s="8"/>
      <c r="J252" s="70"/>
      <c r="K252" s="70"/>
      <c r="L252" s="70"/>
      <c r="M252" s="70"/>
    </row>
    <row r="253" spans="1:13" x14ac:dyDescent="0.35">
      <c r="A253" s="231"/>
      <c r="B253" s="189"/>
      <c r="C253" s="189"/>
      <c r="D253" s="190"/>
      <c r="E253" s="189"/>
      <c r="F253" s="189"/>
      <c r="G253" s="8"/>
      <c r="H253" s="8"/>
      <c r="I253" s="8"/>
      <c r="J253" s="70"/>
      <c r="K253" s="70"/>
      <c r="L253" s="70"/>
      <c r="M253" s="70"/>
    </row>
    <row r="254" spans="1:13" x14ac:dyDescent="0.35">
      <c r="A254" s="231"/>
      <c r="B254" s="189"/>
      <c r="C254" s="189"/>
      <c r="D254" s="190"/>
      <c r="E254" s="189"/>
      <c r="F254" s="189"/>
      <c r="G254" s="8"/>
      <c r="H254" s="8"/>
      <c r="I254" s="8"/>
      <c r="J254" s="70"/>
      <c r="K254" s="70"/>
      <c r="L254" s="70"/>
      <c r="M254" s="70"/>
    </row>
    <row r="255" spans="1:13" x14ac:dyDescent="0.35">
      <c r="A255" s="231"/>
      <c r="B255" s="189"/>
      <c r="C255" s="189"/>
      <c r="D255" s="190"/>
      <c r="E255" s="189"/>
      <c r="F255" s="189"/>
      <c r="G255" s="8"/>
      <c r="H255" s="8"/>
      <c r="I255" s="8"/>
      <c r="J255" s="70"/>
      <c r="K255" s="70"/>
      <c r="L255" s="70"/>
      <c r="M255" s="70"/>
    </row>
    <row r="256" spans="1:13" x14ac:dyDescent="0.35">
      <c r="A256" s="231"/>
      <c r="B256" s="189"/>
      <c r="C256" s="189"/>
      <c r="D256" s="190"/>
      <c r="E256" s="189"/>
      <c r="F256" s="189"/>
      <c r="G256" s="8"/>
      <c r="H256" s="8"/>
      <c r="I256" s="8"/>
      <c r="J256" s="70"/>
      <c r="K256" s="70"/>
      <c r="L256" s="70"/>
      <c r="M256" s="70"/>
    </row>
    <row r="257" spans="1:13" x14ac:dyDescent="0.35">
      <c r="A257" s="231"/>
      <c r="B257" s="189"/>
      <c r="C257" s="189"/>
      <c r="D257" s="190"/>
      <c r="E257" s="189"/>
      <c r="F257" s="189"/>
      <c r="G257" s="8"/>
      <c r="H257" s="8"/>
      <c r="I257" s="8"/>
      <c r="J257" s="70"/>
      <c r="K257" s="70"/>
      <c r="L257" s="70"/>
      <c r="M257" s="70"/>
    </row>
    <row r="258" spans="1:13" x14ac:dyDescent="0.35">
      <c r="A258" s="231"/>
      <c r="B258" s="189"/>
      <c r="C258" s="189"/>
      <c r="D258" s="190"/>
      <c r="E258" s="189"/>
      <c r="F258" s="189"/>
      <c r="G258" s="8"/>
      <c r="H258" s="8"/>
      <c r="I258" s="8"/>
      <c r="J258" s="70"/>
      <c r="K258" s="70"/>
      <c r="L258" s="70"/>
      <c r="M258" s="70"/>
    </row>
    <row r="259" spans="1:13" x14ac:dyDescent="0.35">
      <c r="A259" s="231"/>
      <c r="B259" s="189"/>
      <c r="C259" s="189"/>
      <c r="D259" s="190"/>
      <c r="E259" s="189"/>
      <c r="F259" s="189"/>
      <c r="G259" s="8"/>
      <c r="H259" s="8"/>
      <c r="I259" s="8"/>
      <c r="J259" s="70"/>
      <c r="K259" s="70"/>
      <c r="L259" s="70"/>
      <c r="M259" s="70"/>
    </row>
    <row r="260" spans="1:13" x14ac:dyDescent="0.35">
      <c r="A260" s="231"/>
      <c r="B260" s="189"/>
      <c r="C260" s="189"/>
      <c r="D260" s="190"/>
      <c r="E260" s="189"/>
      <c r="F260" s="189"/>
      <c r="G260" s="8"/>
      <c r="H260" s="8"/>
      <c r="I260" s="8"/>
      <c r="J260" s="70"/>
      <c r="K260" s="70"/>
      <c r="L260" s="70"/>
      <c r="M260" s="70"/>
    </row>
    <row r="261" spans="1:13" x14ac:dyDescent="0.35">
      <c r="A261" s="231"/>
      <c r="B261" s="189"/>
      <c r="C261" s="189"/>
      <c r="D261" s="190"/>
      <c r="E261" s="189"/>
      <c r="F261" s="189"/>
      <c r="G261" s="8"/>
      <c r="H261" s="8"/>
      <c r="I261" s="8"/>
      <c r="J261" s="70"/>
      <c r="K261" s="70"/>
      <c r="L261" s="70"/>
      <c r="M261" s="70"/>
    </row>
    <row r="262" spans="1:13" x14ac:dyDescent="0.35">
      <c r="A262" s="231"/>
      <c r="B262" s="189"/>
      <c r="C262" s="189"/>
      <c r="D262" s="190"/>
      <c r="E262" s="189"/>
      <c r="F262" s="189"/>
      <c r="G262" s="8"/>
      <c r="H262" s="8"/>
      <c r="I262" s="8"/>
      <c r="J262" s="70"/>
      <c r="K262" s="70"/>
      <c r="L262" s="70"/>
      <c r="M262" s="70"/>
    </row>
    <row r="263" spans="1:13" x14ac:dyDescent="0.35">
      <c r="A263" s="231"/>
      <c r="B263" s="189"/>
      <c r="C263" s="189"/>
      <c r="D263" s="190"/>
      <c r="E263" s="189"/>
      <c r="F263" s="189"/>
      <c r="G263" s="8"/>
      <c r="H263" s="8"/>
      <c r="I263" s="8"/>
      <c r="J263" s="70"/>
      <c r="K263" s="70"/>
      <c r="L263" s="70"/>
      <c r="M263" s="70"/>
    </row>
    <row r="264" spans="1:13" x14ac:dyDescent="0.35">
      <c r="A264" s="231"/>
      <c r="B264" s="189"/>
      <c r="C264" s="189"/>
      <c r="D264" s="190"/>
      <c r="E264" s="189"/>
      <c r="F264" s="189"/>
      <c r="G264" s="8"/>
      <c r="H264" s="8"/>
      <c r="I264" s="8"/>
      <c r="J264" s="70"/>
      <c r="K264" s="70"/>
      <c r="L264" s="70"/>
      <c r="M264" s="70"/>
    </row>
    <row r="265" spans="1:13" x14ac:dyDescent="0.35">
      <c r="A265" s="231"/>
      <c r="B265" s="189"/>
      <c r="C265" s="189"/>
      <c r="D265" s="190"/>
      <c r="E265" s="189"/>
      <c r="F265" s="189"/>
      <c r="G265" s="8"/>
      <c r="H265" s="8"/>
      <c r="I265" s="8"/>
      <c r="J265" s="70"/>
      <c r="K265" s="70"/>
      <c r="L265" s="70"/>
      <c r="M265" s="70"/>
    </row>
    <row r="266" spans="1:13" x14ac:dyDescent="0.35">
      <c r="A266" s="231"/>
      <c r="B266" s="189"/>
      <c r="C266" s="189"/>
      <c r="D266" s="190"/>
      <c r="E266" s="189"/>
      <c r="F266" s="189"/>
      <c r="G266" s="8"/>
      <c r="H266" s="8"/>
      <c r="I266" s="8"/>
      <c r="J266" s="70"/>
      <c r="K266" s="70"/>
      <c r="L266" s="70"/>
      <c r="M266" s="70"/>
    </row>
    <row r="267" spans="1:13" x14ac:dyDescent="0.35">
      <c r="A267" s="231"/>
      <c r="B267" s="189"/>
      <c r="C267" s="189"/>
      <c r="D267" s="190"/>
      <c r="E267" s="189"/>
      <c r="F267" s="189"/>
      <c r="G267" s="8"/>
      <c r="H267" s="8"/>
      <c r="I267" s="8"/>
      <c r="J267" s="70"/>
      <c r="K267" s="70"/>
      <c r="L267" s="70"/>
      <c r="M267" s="70"/>
    </row>
    <row r="268" spans="1:13" x14ac:dyDescent="0.35">
      <c r="A268" s="231"/>
      <c r="B268" s="189"/>
      <c r="C268" s="189"/>
      <c r="D268" s="190"/>
      <c r="E268" s="189"/>
      <c r="F268" s="189"/>
      <c r="G268" s="8"/>
      <c r="H268" s="8"/>
      <c r="I268" s="8"/>
      <c r="J268" s="70"/>
      <c r="K268" s="70"/>
      <c r="L268" s="70"/>
      <c r="M268" s="70"/>
    </row>
    <row r="269" spans="1:13" x14ac:dyDescent="0.35">
      <c r="A269" s="231"/>
      <c r="B269" s="189"/>
      <c r="C269" s="189"/>
      <c r="D269" s="190"/>
      <c r="E269" s="189"/>
      <c r="F269" s="189"/>
      <c r="G269" s="8"/>
      <c r="H269" s="8"/>
      <c r="I269" s="8"/>
      <c r="J269" s="70"/>
      <c r="K269" s="70"/>
      <c r="L269" s="70"/>
      <c r="M269" s="70"/>
    </row>
    <row r="270" spans="1:13" x14ac:dyDescent="0.35">
      <c r="A270" s="231"/>
      <c r="B270" s="189"/>
      <c r="C270" s="189"/>
      <c r="D270" s="190"/>
      <c r="E270" s="189"/>
      <c r="F270" s="189"/>
      <c r="G270" s="8"/>
      <c r="H270" s="8"/>
      <c r="I270" s="8"/>
      <c r="J270" s="70"/>
      <c r="K270" s="70"/>
      <c r="L270" s="70"/>
      <c r="M270" s="70"/>
    </row>
    <row r="271" spans="1:13" x14ac:dyDescent="0.35">
      <c r="A271" s="231"/>
      <c r="B271" s="189"/>
      <c r="C271" s="189"/>
      <c r="D271" s="190"/>
      <c r="E271" s="189"/>
      <c r="F271" s="189"/>
      <c r="G271" s="8"/>
      <c r="H271" s="8"/>
      <c r="I271" s="8"/>
      <c r="J271" s="70"/>
      <c r="K271" s="70"/>
      <c r="L271" s="70"/>
      <c r="M271" s="70"/>
    </row>
    <row r="272" spans="1:13" x14ac:dyDescent="0.35">
      <c r="A272" s="231"/>
      <c r="B272" s="189"/>
      <c r="C272" s="189"/>
      <c r="D272" s="190"/>
      <c r="E272" s="189"/>
      <c r="F272" s="189"/>
      <c r="G272" s="8"/>
      <c r="H272" s="8"/>
      <c r="I272" s="8"/>
      <c r="J272" s="70"/>
      <c r="K272" s="70"/>
      <c r="L272" s="70"/>
      <c r="M272" s="70"/>
    </row>
    <row r="273" spans="1:13" x14ac:dyDescent="0.35">
      <c r="A273" s="231"/>
      <c r="B273" s="189"/>
      <c r="C273" s="189"/>
      <c r="D273" s="190"/>
      <c r="E273" s="189"/>
      <c r="F273" s="189"/>
      <c r="G273" s="8"/>
      <c r="H273" s="8"/>
      <c r="I273" s="8"/>
      <c r="J273" s="70"/>
      <c r="K273" s="70"/>
      <c r="L273" s="70"/>
      <c r="M273" s="70"/>
    </row>
    <row r="274" spans="1:13" x14ac:dyDescent="0.35">
      <c r="A274" s="231"/>
      <c r="B274" s="189"/>
      <c r="C274" s="189"/>
      <c r="D274" s="190"/>
      <c r="E274" s="189"/>
      <c r="F274" s="189"/>
      <c r="G274" s="8"/>
      <c r="H274" s="8"/>
      <c r="I274" s="8"/>
      <c r="J274" s="70"/>
      <c r="K274" s="70"/>
      <c r="L274" s="70"/>
      <c r="M274" s="70"/>
    </row>
    <row r="275" spans="1:13" x14ac:dyDescent="0.35">
      <c r="A275" s="231"/>
      <c r="B275" s="189"/>
      <c r="C275" s="189"/>
      <c r="D275" s="190"/>
      <c r="E275" s="189"/>
      <c r="F275" s="189"/>
      <c r="G275" s="8"/>
      <c r="H275" s="8"/>
      <c r="I275" s="8"/>
      <c r="J275" s="70"/>
      <c r="K275" s="70"/>
      <c r="L275" s="70"/>
      <c r="M275" s="70"/>
    </row>
    <row r="276" spans="1:13" x14ac:dyDescent="0.35">
      <c r="A276" s="231"/>
      <c r="B276" s="189"/>
      <c r="C276" s="189"/>
      <c r="D276" s="190"/>
      <c r="E276" s="189"/>
      <c r="F276" s="189"/>
      <c r="G276" s="8"/>
      <c r="H276" s="8"/>
      <c r="I276" s="8"/>
      <c r="J276" s="70"/>
      <c r="K276" s="70"/>
      <c r="L276" s="70"/>
      <c r="M276" s="70"/>
    </row>
    <row r="277" spans="1:13" x14ac:dyDescent="0.35">
      <c r="A277" s="231"/>
      <c r="B277" s="189"/>
      <c r="C277" s="189"/>
      <c r="D277" s="190"/>
      <c r="E277" s="189"/>
      <c r="F277" s="189"/>
      <c r="G277" s="8"/>
      <c r="H277" s="8"/>
      <c r="I277" s="8"/>
      <c r="J277" s="70"/>
      <c r="K277" s="70"/>
      <c r="L277" s="70"/>
      <c r="M277" s="70"/>
    </row>
    <row r="278" spans="1:13" x14ac:dyDescent="0.35">
      <c r="A278" s="231"/>
      <c r="B278" s="189"/>
      <c r="C278" s="189"/>
      <c r="D278" s="190"/>
      <c r="E278" s="189"/>
      <c r="F278" s="189"/>
      <c r="G278" s="8"/>
      <c r="H278" s="8"/>
      <c r="I278" s="8"/>
      <c r="J278" s="70"/>
      <c r="K278" s="70"/>
      <c r="L278" s="70"/>
      <c r="M278" s="70"/>
    </row>
    <row r="279" spans="1:13" x14ac:dyDescent="0.35">
      <c r="A279" s="231"/>
      <c r="B279" s="189"/>
      <c r="C279" s="189"/>
      <c r="D279" s="190"/>
      <c r="E279" s="189"/>
      <c r="F279" s="189"/>
      <c r="G279" s="8"/>
      <c r="H279" s="8"/>
      <c r="I279" s="8"/>
      <c r="J279" s="70"/>
      <c r="K279" s="70"/>
      <c r="L279" s="70"/>
      <c r="M279" s="70"/>
    </row>
    <row r="280" spans="1:13" x14ac:dyDescent="0.35">
      <c r="A280" s="231"/>
      <c r="B280" s="189"/>
      <c r="C280" s="189"/>
      <c r="D280" s="190"/>
      <c r="E280" s="189"/>
      <c r="F280" s="189"/>
      <c r="G280" s="8"/>
      <c r="H280" s="8"/>
      <c r="I280" s="8"/>
      <c r="J280" s="70"/>
      <c r="K280" s="70"/>
      <c r="L280" s="70"/>
      <c r="M280" s="70"/>
    </row>
    <row r="281" spans="1:13" x14ac:dyDescent="0.35">
      <c r="A281" s="231"/>
      <c r="B281" s="189"/>
      <c r="C281" s="189"/>
      <c r="D281" s="190"/>
      <c r="E281" s="189"/>
      <c r="F281" s="189"/>
      <c r="G281" s="8"/>
      <c r="H281" s="8"/>
      <c r="I281" s="8"/>
      <c r="J281" s="70"/>
      <c r="K281" s="70"/>
      <c r="L281" s="70"/>
      <c r="M281" s="70"/>
    </row>
    <row r="282" spans="1:13" x14ac:dyDescent="0.35">
      <c r="A282" s="231"/>
      <c r="B282" s="189"/>
      <c r="C282" s="189"/>
      <c r="D282" s="190"/>
      <c r="E282" s="189"/>
      <c r="F282" s="189"/>
      <c r="G282" s="8"/>
      <c r="H282" s="8"/>
      <c r="I282" s="8"/>
      <c r="J282" s="70"/>
      <c r="K282" s="70"/>
      <c r="L282" s="70"/>
      <c r="M282" s="70"/>
    </row>
    <row r="283" spans="1:13" x14ac:dyDescent="0.35">
      <c r="A283" s="231"/>
      <c r="B283" s="189"/>
      <c r="C283" s="189"/>
      <c r="D283" s="190"/>
      <c r="E283" s="189"/>
      <c r="F283" s="189"/>
      <c r="G283" s="8"/>
      <c r="H283" s="8"/>
      <c r="I283" s="8"/>
      <c r="J283" s="70"/>
      <c r="K283" s="70"/>
      <c r="L283" s="70"/>
      <c r="M283" s="70"/>
    </row>
    <row r="284" spans="1:13" x14ac:dyDescent="0.35">
      <c r="A284" s="231"/>
      <c r="B284" s="189"/>
      <c r="C284" s="189"/>
      <c r="D284" s="190"/>
      <c r="E284" s="189"/>
      <c r="F284" s="189"/>
      <c r="G284" s="8"/>
      <c r="H284" s="8"/>
      <c r="I284" s="8"/>
      <c r="J284" s="70"/>
      <c r="K284" s="70"/>
      <c r="L284" s="70"/>
      <c r="M284" s="70"/>
    </row>
    <row r="285" spans="1:13" x14ac:dyDescent="0.35">
      <c r="A285" s="231"/>
      <c r="B285" s="189"/>
      <c r="C285" s="189"/>
      <c r="D285" s="190"/>
      <c r="E285" s="189"/>
      <c r="F285" s="189"/>
      <c r="G285" s="8"/>
      <c r="H285" s="8"/>
      <c r="I285" s="8"/>
      <c r="J285" s="70"/>
      <c r="K285" s="70"/>
      <c r="L285" s="70"/>
      <c r="M285" s="70"/>
    </row>
    <row r="286" spans="1:13" x14ac:dyDescent="0.35">
      <c r="A286" s="231"/>
      <c r="B286" s="189"/>
      <c r="C286" s="189"/>
      <c r="D286" s="190"/>
      <c r="E286" s="189"/>
      <c r="F286" s="189"/>
      <c r="G286" s="8"/>
      <c r="H286" s="8"/>
      <c r="I286" s="8"/>
      <c r="J286" s="70"/>
      <c r="K286" s="70"/>
      <c r="L286" s="70"/>
      <c r="M286" s="70"/>
    </row>
    <row r="287" spans="1:13" x14ac:dyDescent="0.35">
      <c r="A287" s="231"/>
      <c r="B287" s="189"/>
      <c r="C287" s="189"/>
      <c r="D287" s="190"/>
      <c r="E287" s="189"/>
      <c r="F287" s="189"/>
      <c r="G287" s="8"/>
      <c r="H287" s="8"/>
      <c r="I287" s="8"/>
      <c r="J287" s="70"/>
      <c r="K287" s="70"/>
      <c r="L287" s="70"/>
      <c r="M287" s="70"/>
    </row>
    <row r="288" spans="1:13" x14ac:dyDescent="0.35">
      <c r="A288" s="231"/>
      <c r="B288" s="189"/>
      <c r="C288" s="189"/>
      <c r="D288" s="190"/>
      <c r="E288" s="189"/>
      <c r="F288" s="189"/>
      <c r="G288" s="8"/>
      <c r="H288" s="8"/>
      <c r="I288" s="8"/>
      <c r="J288" s="70"/>
      <c r="K288" s="70"/>
      <c r="L288" s="70"/>
      <c r="M288" s="70"/>
    </row>
    <row r="289" spans="1:9" x14ac:dyDescent="0.35">
      <c r="A289" s="231"/>
      <c r="B289" s="189"/>
      <c r="C289" s="189"/>
      <c r="D289" s="190"/>
      <c r="E289" s="189"/>
      <c r="F289" s="189"/>
      <c r="G289" s="189"/>
      <c r="H289" s="189"/>
      <c r="I289" s="189"/>
    </row>
    <row r="290" spans="1:9" x14ac:dyDescent="0.35">
      <c r="A290" s="231"/>
      <c r="B290" s="189"/>
      <c r="C290" s="189"/>
      <c r="D290" s="190"/>
      <c r="E290" s="189"/>
      <c r="F290" s="189"/>
      <c r="G290" s="189"/>
      <c r="H290" s="189"/>
      <c r="I290" s="189"/>
    </row>
    <row r="291" spans="1:9" x14ac:dyDescent="0.35">
      <c r="A291" s="231"/>
      <c r="B291" s="189"/>
      <c r="C291" s="189"/>
      <c r="D291" s="190"/>
      <c r="E291" s="189"/>
      <c r="F291" s="189"/>
      <c r="G291" s="189"/>
      <c r="H291" s="189"/>
      <c r="I291" s="189"/>
    </row>
    <row r="292" spans="1:9" x14ac:dyDescent="0.35">
      <c r="A292" s="231"/>
      <c r="B292" s="189"/>
      <c r="C292" s="189"/>
      <c r="D292" s="190"/>
      <c r="E292" s="189"/>
      <c r="F292" s="189"/>
      <c r="G292" s="189"/>
      <c r="H292" s="189"/>
      <c r="I292" s="189"/>
    </row>
    <row r="293" spans="1:9" x14ac:dyDescent="0.35">
      <c r="A293" s="231"/>
      <c r="B293" s="189"/>
      <c r="C293" s="189"/>
      <c r="D293" s="190"/>
      <c r="E293" s="189"/>
      <c r="F293" s="189"/>
      <c r="G293" s="189"/>
      <c r="H293" s="189"/>
      <c r="I293" s="189"/>
    </row>
    <row r="294" spans="1:9" x14ac:dyDescent="0.35">
      <c r="A294" s="231"/>
      <c r="B294" s="189"/>
      <c r="C294" s="189"/>
      <c r="D294" s="190"/>
      <c r="E294" s="189"/>
      <c r="F294" s="189"/>
      <c r="G294" s="189"/>
      <c r="H294" s="189"/>
      <c r="I294" s="189"/>
    </row>
    <row r="295" spans="1:9" x14ac:dyDescent="0.35">
      <c r="A295" s="231"/>
      <c r="B295" s="189"/>
      <c r="C295" s="189"/>
      <c r="D295" s="190"/>
      <c r="E295" s="189"/>
      <c r="F295" s="189"/>
      <c r="G295" s="189"/>
      <c r="H295" s="189"/>
      <c r="I295" s="189"/>
    </row>
    <row r="296" spans="1:9" x14ac:dyDescent="0.35">
      <c r="A296" s="231"/>
      <c r="B296" s="189"/>
      <c r="C296" s="189"/>
      <c r="D296" s="190"/>
      <c r="E296" s="189"/>
      <c r="F296" s="189"/>
      <c r="G296" s="189"/>
      <c r="H296" s="189"/>
      <c r="I296" s="189"/>
    </row>
    <row r="297" spans="1:9" x14ac:dyDescent="0.35">
      <c r="A297" s="231"/>
      <c r="B297" s="189"/>
      <c r="C297" s="189"/>
      <c r="D297" s="190"/>
      <c r="E297" s="189"/>
      <c r="F297" s="189"/>
      <c r="G297" s="189"/>
      <c r="H297" s="189"/>
      <c r="I297" s="189"/>
    </row>
    <row r="298" spans="1:9" x14ac:dyDescent="0.35">
      <c r="A298" s="231"/>
      <c r="B298" s="189"/>
      <c r="C298" s="189"/>
      <c r="D298" s="190"/>
      <c r="E298" s="189"/>
      <c r="F298" s="189"/>
      <c r="G298" s="189"/>
      <c r="H298" s="189"/>
      <c r="I298" s="189"/>
    </row>
    <row r="299" spans="1:9" x14ac:dyDescent="0.35">
      <c r="A299" s="231"/>
      <c r="B299" s="189"/>
      <c r="C299" s="189"/>
      <c r="D299" s="190"/>
      <c r="E299" s="189"/>
      <c r="F299" s="189"/>
      <c r="G299" s="189"/>
      <c r="H299" s="189"/>
      <c r="I299" s="189"/>
    </row>
    <row r="300" spans="1:9" x14ac:dyDescent="0.35">
      <c r="A300" s="231"/>
      <c r="B300" s="189"/>
      <c r="C300" s="189"/>
      <c r="D300" s="190"/>
      <c r="E300" s="189"/>
      <c r="F300" s="189"/>
      <c r="G300" s="189"/>
      <c r="H300" s="189"/>
      <c r="I300" s="189"/>
    </row>
    <row r="301" spans="1:9" x14ac:dyDescent="0.35">
      <c r="A301" s="231"/>
      <c r="B301" s="189"/>
      <c r="C301" s="189"/>
      <c r="D301" s="190"/>
      <c r="E301" s="189"/>
      <c r="F301" s="189"/>
      <c r="G301" s="189"/>
      <c r="H301" s="189"/>
      <c r="I301" s="189"/>
    </row>
    <row r="302" spans="1:9" x14ac:dyDescent="0.35">
      <c r="A302" s="231"/>
      <c r="B302" s="189"/>
      <c r="C302" s="189"/>
      <c r="D302" s="190"/>
      <c r="E302" s="189"/>
      <c r="F302" s="189"/>
      <c r="G302" s="189"/>
      <c r="H302" s="189"/>
      <c r="I302" s="189"/>
    </row>
    <row r="303" spans="1:9" x14ac:dyDescent="0.35">
      <c r="A303" s="231"/>
      <c r="B303" s="189"/>
      <c r="C303" s="189"/>
      <c r="D303" s="190"/>
      <c r="E303" s="189"/>
      <c r="F303" s="189"/>
      <c r="G303" s="189"/>
      <c r="H303" s="189"/>
      <c r="I303" s="189"/>
    </row>
    <row r="304" spans="1:9" x14ac:dyDescent="0.35">
      <c r="A304" s="231"/>
      <c r="B304" s="189"/>
      <c r="C304" s="189"/>
      <c r="D304" s="190"/>
      <c r="E304" s="189"/>
      <c r="F304" s="189"/>
      <c r="G304" s="189"/>
      <c r="H304" s="189"/>
      <c r="I304" s="189"/>
    </row>
    <row r="305" spans="1:9" x14ac:dyDescent="0.35">
      <c r="A305" s="231"/>
      <c r="B305" s="189"/>
      <c r="C305" s="189"/>
      <c r="D305" s="190"/>
      <c r="E305" s="189"/>
      <c r="F305" s="189"/>
      <c r="G305" s="189"/>
      <c r="H305" s="189"/>
      <c r="I305" s="189"/>
    </row>
    <row r="306" spans="1:9" x14ac:dyDescent="0.35">
      <c r="A306" s="231"/>
      <c r="B306" s="189"/>
      <c r="C306" s="189"/>
      <c r="D306" s="190"/>
      <c r="E306" s="189"/>
      <c r="F306" s="189"/>
      <c r="G306" s="189"/>
      <c r="H306" s="189"/>
      <c r="I306" s="189"/>
    </row>
    <row r="307" spans="1:9" x14ac:dyDescent="0.35">
      <c r="A307" s="231"/>
      <c r="B307" s="189"/>
      <c r="C307" s="189"/>
      <c r="D307" s="190"/>
      <c r="E307" s="189"/>
      <c r="F307" s="189"/>
      <c r="G307" s="189"/>
      <c r="H307" s="189"/>
      <c r="I307" s="189"/>
    </row>
    <row r="308" spans="1:9" x14ac:dyDescent="0.35">
      <c r="A308" s="231"/>
      <c r="B308" s="189"/>
      <c r="C308" s="189"/>
      <c r="D308" s="190"/>
      <c r="E308" s="189"/>
      <c r="F308" s="189"/>
      <c r="G308" s="189"/>
      <c r="H308" s="189"/>
      <c r="I308" s="189"/>
    </row>
    <row r="309" spans="1:9" x14ac:dyDescent="0.35">
      <c r="A309" s="231"/>
      <c r="B309" s="189"/>
      <c r="C309" s="189"/>
      <c r="D309" s="190"/>
      <c r="E309" s="189"/>
      <c r="F309" s="189"/>
      <c r="G309" s="189"/>
      <c r="H309" s="189"/>
      <c r="I309" s="189"/>
    </row>
    <row r="310" spans="1:9" x14ac:dyDescent="0.35">
      <c r="A310" s="231"/>
      <c r="B310" s="189"/>
      <c r="C310" s="189"/>
      <c r="D310" s="190"/>
      <c r="E310" s="189"/>
      <c r="F310" s="189"/>
      <c r="G310" s="189"/>
      <c r="H310" s="189"/>
      <c r="I310" s="189"/>
    </row>
    <row r="311" spans="1:9" x14ac:dyDescent="0.35">
      <c r="A311" s="231"/>
      <c r="B311" s="189"/>
      <c r="C311" s="189"/>
      <c r="D311" s="190"/>
      <c r="E311" s="189"/>
      <c r="F311" s="189"/>
      <c r="G311" s="189"/>
      <c r="H311" s="189"/>
      <c r="I311" s="189"/>
    </row>
    <row r="312" spans="1:9" x14ac:dyDescent="0.35">
      <c r="A312" s="231"/>
      <c r="B312" s="189"/>
      <c r="C312" s="189"/>
      <c r="D312" s="190"/>
      <c r="E312" s="189"/>
      <c r="F312" s="189"/>
      <c r="G312" s="189"/>
      <c r="H312" s="189"/>
      <c r="I312" s="189"/>
    </row>
    <row r="313" spans="1:9" x14ac:dyDescent="0.35">
      <c r="A313" s="231"/>
      <c r="B313" s="189"/>
      <c r="C313" s="189"/>
      <c r="D313" s="190"/>
      <c r="E313" s="189"/>
      <c r="F313" s="189"/>
      <c r="G313" s="189"/>
      <c r="H313" s="189"/>
      <c r="I313" s="189"/>
    </row>
    <row r="314" spans="1:9" x14ac:dyDescent="0.35">
      <c r="A314" s="231"/>
      <c r="B314" s="189"/>
      <c r="C314" s="189"/>
      <c r="D314" s="190"/>
      <c r="E314" s="189"/>
      <c r="F314" s="189"/>
      <c r="G314" s="189"/>
      <c r="H314" s="189"/>
      <c r="I314" s="189"/>
    </row>
    <row r="315" spans="1:9" x14ac:dyDescent="0.35">
      <c r="A315" s="231"/>
      <c r="B315" s="189"/>
      <c r="C315" s="189"/>
      <c r="D315" s="190"/>
      <c r="E315" s="189"/>
      <c r="F315" s="189"/>
      <c r="G315" s="189"/>
      <c r="H315" s="189"/>
      <c r="I315" s="189"/>
    </row>
    <row r="316" spans="1:9" x14ac:dyDescent="0.35">
      <c r="A316" s="231"/>
      <c r="B316" s="189"/>
      <c r="C316" s="189"/>
      <c r="D316" s="190"/>
      <c r="E316" s="189"/>
      <c r="F316" s="189"/>
      <c r="G316" s="189"/>
      <c r="H316" s="189"/>
      <c r="I316" s="189"/>
    </row>
    <row r="317" spans="1:9" x14ac:dyDescent="0.35">
      <c r="A317" s="231"/>
      <c r="B317" s="189"/>
      <c r="C317" s="189"/>
      <c r="D317" s="190"/>
      <c r="E317" s="189"/>
      <c r="F317" s="189"/>
      <c r="G317" s="189"/>
      <c r="H317" s="189"/>
      <c r="I317" s="189"/>
    </row>
    <row r="318" spans="1:9" x14ac:dyDescent="0.35">
      <c r="A318" s="231"/>
      <c r="B318" s="189"/>
      <c r="C318" s="189"/>
      <c r="D318" s="190"/>
      <c r="E318" s="189"/>
      <c r="F318" s="189"/>
      <c r="G318" s="189"/>
      <c r="H318" s="189"/>
      <c r="I318" s="189"/>
    </row>
    <row r="319" spans="1:9" x14ac:dyDescent="0.35">
      <c r="A319" s="231"/>
      <c r="B319" s="189"/>
      <c r="C319" s="189"/>
      <c r="D319" s="190"/>
      <c r="E319" s="189"/>
      <c r="F319" s="189"/>
      <c r="G319" s="189"/>
      <c r="H319" s="189"/>
      <c r="I319" s="189"/>
    </row>
    <row r="320" spans="1:9" x14ac:dyDescent="0.35">
      <c r="A320" s="231"/>
      <c r="B320" s="189"/>
      <c r="C320" s="189"/>
      <c r="D320" s="190"/>
      <c r="E320" s="189"/>
      <c r="F320" s="189"/>
      <c r="G320" s="189"/>
      <c r="H320" s="189"/>
      <c r="I320" s="189"/>
    </row>
    <row r="321" spans="1:9" x14ac:dyDescent="0.35">
      <c r="A321" s="231"/>
      <c r="B321" s="189"/>
      <c r="C321" s="189"/>
      <c r="D321" s="190"/>
      <c r="E321" s="189"/>
      <c r="F321" s="189"/>
      <c r="G321" s="189"/>
      <c r="H321" s="189"/>
      <c r="I321" s="189"/>
    </row>
    <row r="322" spans="1:9" x14ac:dyDescent="0.35">
      <c r="A322" s="231"/>
      <c r="B322" s="189"/>
      <c r="C322" s="189"/>
      <c r="D322" s="190"/>
      <c r="E322" s="189"/>
      <c r="F322" s="189"/>
      <c r="G322" s="189"/>
      <c r="H322" s="189"/>
      <c r="I322" s="189"/>
    </row>
    <row r="323" spans="1:9" x14ac:dyDescent="0.35">
      <c r="A323" s="231"/>
      <c r="B323" s="189"/>
      <c r="C323" s="189"/>
      <c r="D323" s="190"/>
      <c r="E323" s="189"/>
      <c r="F323" s="189"/>
      <c r="G323" s="189"/>
      <c r="H323" s="189"/>
      <c r="I323" s="189"/>
    </row>
    <row r="324" spans="1:9" x14ac:dyDescent="0.35">
      <c r="A324" s="231"/>
      <c r="B324" s="189"/>
      <c r="C324" s="189"/>
      <c r="D324" s="190"/>
      <c r="E324" s="189"/>
      <c r="F324" s="189"/>
      <c r="G324" s="189"/>
      <c r="H324" s="189"/>
      <c r="I324" s="189"/>
    </row>
    <row r="325" spans="1:9" x14ac:dyDescent="0.35">
      <c r="A325" s="231"/>
      <c r="B325" s="189"/>
      <c r="C325" s="189"/>
      <c r="D325" s="190"/>
      <c r="E325" s="189"/>
      <c r="F325" s="189"/>
      <c r="G325" s="189"/>
      <c r="H325" s="189"/>
      <c r="I325" s="189"/>
    </row>
    <row r="326" spans="1:9" x14ac:dyDescent="0.35">
      <c r="A326" s="231"/>
      <c r="B326" s="189"/>
      <c r="C326" s="189"/>
      <c r="D326" s="190"/>
      <c r="E326" s="189"/>
      <c r="F326" s="189"/>
      <c r="G326" s="189"/>
      <c r="H326" s="189"/>
      <c r="I326" s="189"/>
    </row>
    <row r="327" spans="1:9" x14ac:dyDescent="0.35">
      <c r="A327" s="231"/>
      <c r="B327" s="189"/>
      <c r="C327" s="189"/>
      <c r="D327" s="190"/>
      <c r="E327" s="189"/>
      <c r="F327" s="189"/>
      <c r="G327" s="189"/>
      <c r="H327" s="189"/>
      <c r="I327" s="189"/>
    </row>
    <row r="328" spans="1:9" x14ac:dyDescent="0.35">
      <c r="A328" s="231"/>
      <c r="B328" s="189"/>
      <c r="C328" s="189"/>
      <c r="D328" s="190"/>
      <c r="E328" s="189"/>
      <c r="F328" s="189"/>
      <c r="G328" s="189"/>
      <c r="H328" s="189"/>
      <c r="I328" s="189"/>
    </row>
    <row r="329" spans="1:9" x14ac:dyDescent="0.35">
      <c r="A329" s="231"/>
      <c r="B329" s="189"/>
      <c r="C329" s="189"/>
      <c r="D329" s="190"/>
      <c r="E329" s="189"/>
      <c r="F329" s="189"/>
      <c r="G329" s="189"/>
      <c r="H329" s="189"/>
      <c r="I329" s="189"/>
    </row>
    <row r="330" spans="1:9" x14ac:dyDescent="0.35">
      <c r="A330" s="231"/>
      <c r="B330" s="189"/>
      <c r="C330" s="189"/>
      <c r="D330" s="190"/>
      <c r="E330" s="189"/>
      <c r="F330" s="189"/>
      <c r="G330" s="189"/>
      <c r="H330" s="189"/>
      <c r="I330" s="189"/>
    </row>
    <row r="331" spans="1:9" x14ac:dyDescent="0.35">
      <c r="A331" s="231"/>
      <c r="B331" s="189"/>
      <c r="C331" s="189"/>
      <c r="D331" s="190"/>
      <c r="E331" s="189"/>
      <c r="F331" s="189"/>
      <c r="G331" s="189"/>
      <c r="H331" s="189"/>
      <c r="I331" s="189"/>
    </row>
    <row r="332" spans="1:9" x14ac:dyDescent="0.35">
      <c r="A332" s="231"/>
      <c r="B332" s="189"/>
      <c r="C332" s="189"/>
      <c r="D332" s="190"/>
      <c r="E332" s="189"/>
      <c r="F332" s="189"/>
      <c r="G332" s="189"/>
      <c r="H332" s="189"/>
      <c r="I332" s="189"/>
    </row>
    <row r="333" spans="1:9" x14ac:dyDescent="0.35">
      <c r="A333" s="231"/>
      <c r="B333" s="189"/>
      <c r="C333" s="189"/>
      <c r="D333" s="190"/>
      <c r="E333" s="189"/>
      <c r="F333" s="189"/>
      <c r="G333" s="189"/>
      <c r="H333" s="189"/>
      <c r="I333" s="189"/>
    </row>
    <row r="334" spans="1:9" x14ac:dyDescent="0.35">
      <c r="A334" s="231"/>
      <c r="B334" s="189"/>
      <c r="C334" s="189"/>
      <c r="D334" s="190"/>
      <c r="E334" s="189"/>
      <c r="F334" s="189"/>
      <c r="G334" s="189"/>
      <c r="H334" s="189"/>
      <c r="I334" s="189"/>
    </row>
    <row r="335" spans="1:9" x14ac:dyDescent="0.35">
      <c r="A335" s="231"/>
      <c r="B335" s="189"/>
      <c r="C335" s="189"/>
      <c r="D335" s="190"/>
      <c r="E335" s="189"/>
      <c r="F335" s="189"/>
      <c r="G335" s="189"/>
      <c r="H335" s="189"/>
      <c r="I335" s="189"/>
    </row>
    <row r="336" spans="1:9" x14ac:dyDescent="0.35">
      <c r="A336" s="231"/>
      <c r="B336" s="189"/>
      <c r="C336" s="189"/>
      <c r="D336" s="190"/>
      <c r="E336" s="189"/>
      <c r="F336" s="189"/>
      <c r="G336" s="189"/>
      <c r="H336" s="189"/>
      <c r="I336" s="189"/>
    </row>
    <row r="337" spans="1:9" x14ac:dyDescent="0.35">
      <c r="A337" s="231"/>
      <c r="B337" s="189"/>
      <c r="C337" s="189"/>
      <c r="D337" s="190"/>
      <c r="E337" s="189"/>
      <c r="F337" s="189"/>
      <c r="G337" s="189"/>
      <c r="H337" s="189"/>
      <c r="I337" s="189"/>
    </row>
    <row r="338" spans="1:9" x14ac:dyDescent="0.35">
      <c r="A338" s="231"/>
      <c r="B338" s="189"/>
      <c r="C338" s="189"/>
      <c r="D338" s="190"/>
      <c r="E338" s="189"/>
      <c r="F338" s="189"/>
      <c r="G338" s="189"/>
      <c r="H338" s="189"/>
      <c r="I338" s="189"/>
    </row>
    <row r="339" spans="1:9" x14ac:dyDescent="0.35">
      <c r="A339" s="231"/>
      <c r="B339" s="189"/>
      <c r="C339" s="189"/>
      <c r="D339" s="190"/>
      <c r="E339" s="189"/>
      <c r="F339" s="189"/>
      <c r="G339" s="189"/>
      <c r="H339" s="189"/>
      <c r="I339" s="189"/>
    </row>
    <row r="340" spans="1:9" x14ac:dyDescent="0.35">
      <c r="A340" s="231"/>
      <c r="B340" s="189"/>
      <c r="C340" s="189"/>
      <c r="D340" s="190"/>
      <c r="E340" s="189"/>
      <c r="F340" s="189"/>
      <c r="G340" s="189"/>
      <c r="H340" s="189"/>
      <c r="I340" s="189"/>
    </row>
    <row r="341" spans="1:9" x14ac:dyDescent="0.35">
      <c r="A341" s="231"/>
      <c r="B341" s="189"/>
      <c r="C341" s="189"/>
      <c r="D341" s="190"/>
      <c r="E341" s="189"/>
      <c r="F341" s="189"/>
      <c r="G341" s="189"/>
      <c r="H341" s="189"/>
      <c r="I341" s="189"/>
    </row>
    <row r="342" spans="1:9" x14ac:dyDescent="0.35">
      <c r="A342" s="231"/>
      <c r="B342" s="189"/>
      <c r="C342" s="189"/>
      <c r="D342" s="190"/>
      <c r="E342" s="189"/>
      <c r="F342" s="189"/>
      <c r="G342" s="189"/>
      <c r="H342" s="189"/>
      <c r="I342" s="189"/>
    </row>
    <row r="343" spans="1:9" x14ac:dyDescent="0.35">
      <c r="A343" s="231"/>
      <c r="B343" s="189"/>
      <c r="C343" s="189"/>
      <c r="D343" s="190"/>
      <c r="E343" s="189"/>
      <c r="F343" s="189"/>
      <c r="G343" s="189"/>
      <c r="H343" s="189"/>
      <c r="I343" s="189"/>
    </row>
    <row r="344" spans="1:9" x14ac:dyDescent="0.35">
      <c r="A344" s="231"/>
      <c r="B344" s="189"/>
      <c r="C344" s="189"/>
      <c r="D344" s="190"/>
      <c r="E344" s="189"/>
      <c r="F344" s="189"/>
      <c r="G344" s="189"/>
      <c r="H344" s="189"/>
      <c r="I344" s="189"/>
    </row>
    <row r="345" spans="1:9" x14ac:dyDescent="0.35">
      <c r="A345" s="231"/>
      <c r="B345" s="189"/>
      <c r="C345" s="189"/>
      <c r="D345" s="190"/>
      <c r="E345" s="189"/>
      <c r="F345" s="189"/>
      <c r="G345" s="189"/>
      <c r="H345" s="189"/>
      <c r="I345" s="189"/>
    </row>
    <row r="346" spans="1:9" x14ac:dyDescent="0.35">
      <c r="A346" s="231"/>
      <c r="B346" s="189"/>
      <c r="C346" s="189"/>
      <c r="D346" s="190"/>
      <c r="E346" s="189"/>
      <c r="F346" s="189"/>
      <c r="G346" s="189"/>
      <c r="H346" s="189"/>
      <c r="I346" s="189"/>
    </row>
    <row r="347" spans="1:9" x14ac:dyDescent="0.35">
      <c r="A347" s="231"/>
      <c r="B347" s="189"/>
      <c r="C347" s="189"/>
      <c r="D347" s="190"/>
      <c r="E347" s="189"/>
      <c r="F347" s="189"/>
      <c r="G347" s="189"/>
      <c r="H347" s="189"/>
      <c r="I347" s="189"/>
    </row>
    <row r="348" spans="1:9" x14ac:dyDescent="0.35">
      <c r="A348" s="231"/>
      <c r="B348" s="189"/>
      <c r="C348" s="189"/>
      <c r="D348" s="190"/>
      <c r="E348" s="189"/>
      <c r="F348" s="189"/>
      <c r="G348" s="189"/>
      <c r="H348" s="189"/>
      <c r="I348" s="189"/>
    </row>
    <row r="349" spans="1:9" x14ac:dyDescent="0.35">
      <c r="A349" s="231"/>
      <c r="B349" s="189"/>
      <c r="C349" s="189"/>
      <c r="D349" s="190"/>
      <c r="E349" s="189"/>
      <c r="F349" s="189"/>
      <c r="G349" s="189"/>
      <c r="H349" s="189"/>
      <c r="I349" s="189"/>
    </row>
    <row r="350" spans="1:9" x14ac:dyDescent="0.35">
      <c r="A350" s="231"/>
      <c r="B350" s="189"/>
      <c r="C350" s="189"/>
      <c r="D350" s="190"/>
      <c r="E350" s="189"/>
      <c r="F350" s="189"/>
      <c r="G350" s="189"/>
      <c r="H350" s="189"/>
      <c r="I350" s="189"/>
    </row>
    <row r="351" spans="1:9" x14ac:dyDescent="0.35">
      <c r="A351" s="231"/>
      <c r="B351" s="189"/>
      <c r="C351" s="189"/>
      <c r="D351" s="190"/>
      <c r="E351" s="189"/>
      <c r="F351" s="189"/>
      <c r="G351" s="189"/>
      <c r="H351" s="189"/>
      <c r="I351" s="189"/>
    </row>
    <row r="352" spans="1:9" x14ac:dyDescent="0.35">
      <c r="A352" s="231"/>
      <c r="B352" s="189"/>
      <c r="C352" s="189"/>
      <c r="D352" s="190"/>
      <c r="E352" s="189"/>
      <c r="F352" s="189"/>
      <c r="G352" s="189"/>
      <c r="H352" s="189"/>
      <c r="I352" s="189"/>
    </row>
    <row r="353" spans="1:1" x14ac:dyDescent="0.35">
      <c r="A353" s="235"/>
    </row>
    <row r="354" spans="1:1" x14ac:dyDescent="0.35">
      <c r="A354" s="235"/>
    </row>
    <row r="355" spans="1:1" x14ac:dyDescent="0.35">
      <c r="A355" s="235"/>
    </row>
    <row r="356" spans="1:1" x14ac:dyDescent="0.35">
      <c r="A356" s="235"/>
    </row>
    <row r="357" spans="1:1" x14ac:dyDescent="0.35">
      <c r="A357" s="235"/>
    </row>
    <row r="358" spans="1:1" x14ac:dyDescent="0.35">
      <c r="A358" s="235"/>
    </row>
    <row r="359" spans="1:1" x14ac:dyDescent="0.35">
      <c r="A359" s="235"/>
    </row>
    <row r="360" spans="1:1" x14ac:dyDescent="0.35">
      <c r="A360" s="235"/>
    </row>
    <row r="361" spans="1:1" x14ac:dyDescent="0.35">
      <c r="A361" s="235"/>
    </row>
    <row r="362" spans="1:1" x14ac:dyDescent="0.35">
      <c r="A362" s="235"/>
    </row>
    <row r="363" spans="1:1" x14ac:dyDescent="0.35">
      <c r="A363" s="235"/>
    </row>
    <row r="364" spans="1:1" x14ac:dyDescent="0.35">
      <c r="A364" s="235"/>
    </row>
    <row r="365" spans="1:1" x14ac:dyDescent="0.35">
      <c r="A365" s="235"/>
    </row>
    <row r="366" spans="1:1" x14ac:dyDescent="0.35">
      <c r="A366" s="235"/>
    </row>
    <row r="367" spans="1:1" x14ac:dyDescent="0.35">
      <c r="A367" s="235"/>
    </row>
    <row r="368" spans="1:1" x14ac:dyDescent="0.35">
      <c r="A368" s="235"/>
    </row>
    <row r="369" spans="1:1" x14ac:dyDescent="0.35">
      <c r="A369" s="235"/>
    </row>
    <row r="370" spans="1:1" x14ac:dyDescent="0.35">
      <c r="A370" s="235"/>
    </row>
    <row r="371" spans="1:1" x14ac:dyDescent="0.35">
      <c r="A371" s="235"/>
    </row>
    <row r="372" spans="1:1" x14ac:dyDescent="0.35">
      <c r="A372" s="235"/>
    </row>
    <row r="373" spans="1:1" x14ac:dyDescent="0.35">
      <c r="A373" s="235"/>
    </row>
    <row r="374" spans="1:1" x14ac:dyDescent="0.35">
      <c r="A374" s="235"/>
    </row>
    <row r="375" spans="1:1" x14ac:dyDescent="0.35">
      <c r="A375" s="235"/>
    </row>
    <row r="376" spans="1:1" x14ac:dyDescent="0.35">
      <c r="A376" s="235"/>
    </row>
    <row r="377" spans="1:1" x14ac:dyDescent="0.35">
      <c r="A377" s="235"/>
    </row>
    <row r="378" spans="1:1" x14ac:dyDescent="0.35">
      <c r="A378" s="235"/>
    </row>
    <row r="379" spans="1:1" x14ac:dyDescent="0.35">
      <c r="A379" s="235"/>
    </row>
    <row r="380" spans="1:1" x14ac:dyDescent="0.35">
      <c r="A380" s="235"/>
    </row>
    <row r="381" spans="1:1" x14ac:dyDescent="0.35">
      <c r="A381" s="235"/>
    </row>
    <row r="382" spans="1:1" x14ac:dyDescent="0.35">
      <c r="A382" s="235"/>
    </row>
    <row r="383" spans="1:1" x14ac:dyDescent="0.35">
      <c r="A383" s="235"/>
    </row>
    <row r="384" spans="1:1" x14ac:dyDescent="0.35">
      <c r="A384" s="235"/>
    </row>
    <row r="385" spans="1:1" x14ac:dyDescent="0.35">
      <c r="A385" s="235"/>
    </row>
    <row r="386" spans="1:1" x14ac:dyDescent="0.35">
      <c r="A386" s="235"/>
    </row>
    <row r="387" spans="1:1" x14ac:dyDescent="0.35">
      <c r="A387" s="235"/>
    </row>
    <row r="388" spans="1:1" x14ac:dyDescent="0.35">
      <c r="A388" s="235"/>
    </row>
    <row r="389" spans="1:1" x14ac:dyDescent="0.35">
      <c r="A389" s="235"/>
    </row>
    <row r="390" spans="1:1" x14ac:dyDescent="0.35">
      <c r="A390" s="235"/>
    </row>
    <row r="391" spans="1:1" x14ac:dyDescent="0.35">
      <c r="A391" s="235"/>
    </row>
    <row r="392" spans="1:1" x14ac:dyDescent="0.35">
      <c r="A392" s="235"/>
    </row>
    <row r="393" spans="1:1" x14ac:dyDescent="0.35">
      <c r="A393" s="235"/>
    </row>
    <row r="394" spans="1:1" x14ac:dyDescent="0.35">
      <c r="A394" s="235"/>
    </row>
    <row r="395" spans="1:1" x14ac:dyDescent="0.35">
      <c r="A395" s="235"/>
    </row>
    <row r="396" spans="1:1" x14ac:dyDescent="0.35">
      <c r="A396" s="235"/>
    </row>
    <row r="397" spans="1:1" x14ac:dyDescent="0.35">
      <c r="A397" s="235"/>
    </row>
    <row r="398" spans="1:1" x14ac:dyDescent="0.35">
      <c r="A398" s="235"/>
    </row>
    <row r="399" spans="1:1" x14ac:dyDescent="0.35">
      <c r="A399" s="235"/>
    </row>
    <row r="400" spans="1:1" x14ac:dyDescent="0.35">
      <c r="A400" s="235"/>
    </row>
    <row r="401" spans="1:1" x14ac:dyDescent="0.35">
      <c r="A401" s="235"/>
    </row>
    <row r="402" spans="1:1" x14ac:dyDescent="0.35">
      <c r="A402" s="235"/>
    </row>
    <row r="403" spans="1:1" x14ac:dyDescent="0.35">
      <c r="A403" s="235"/>
    </row>
    <row r="404" spans="1:1" x14ac:dyDescent="0.35">
      <c r="A404" s="235"/>
    </row>
    <row r="405" spans="1:1" x14ac:dyDescent="0.35">
      <c r="A405" s="235"/>
    </row>
    <row r="406" spans="1:1" x14ac:dyDescent="0.35">
      <c r="A406" s="235"/>
    </row>
    <row r="407" spans="1:1" x14ac:dyDescent="0.35">
      <c r="A407" s="235"/>
    </row>
    <row r="408" spans="1:1" x14ac:dyDescent="0.35">
      <c r="A408" s="235"/>
    </row>
    <row r="409" spans="1:1" x14ac:dyDescent="0.35">
      <c r="A409" s="235"/>
    </row>
    <row r="410" spans="1:1" x14ac:dyDescent="0.35">
      <c r="A410" s="235"/>
    </row>
    <row r="411" spans="1:1" x14ac:dyDescent="0.35">
      <c r="A411" s="235"/>
    </row>
    <row r="412" spans="1:1" x14ac:dyDescent="0.35">
      <c r="A412" s="235"/>
    </row>
    <row r="413" spans="1:1" x14ac:dyDescent="0.35">
      <c r="A413" s="235"/>
    </row>
    <row r="414" spans="1:1" x14ac:dyDescent="0.35">
      <c r="A414" s="235"/>
    </row>
    <row r="415" spans="1:1" x14ac:dyDescent="0.35">
      <c r="A415" s="235"/>
    </row>
    <row r="416" spans="1:1" x14ac:dyDescent="0.35">
      <c r="A416" s="235"/>
    </row>
    <row r="417" spans="1:1" x14ac:dyDescent="0.35">
      <c r="A417" s="235"/>
    </row>
    <row r="418" spans="1:1" x14ac:dyDescent="0.35">
      <c r="A418" s="235"/>
    </row>
    <row r="419" spans="1:1" x14ac:dyDescent="0.35">
      <c r="A419" s="235"/>
    </row>
    <row r="420" spans="1:1" x14ac:dyDescent="0.35">
      <c r="A420" s="235"/>
    </row>
    <row r="421" spans="1:1" x14ac:dyDescent="0.35">
      <c r="A421" s="235"/>
    </row>
    <row r="422" spans="1:1" x14ac:dyDescent="0.35">
      <c r="A422" s="235"/>
    </row>
    <row r="423" spans="1:1" x14ac:dyDescent="0.35">
      <c r="A423" s="235"/>
    </row>
    <row r="424" spans="1:1" x14ac:dyDescent="0.35">
      <c r="A424" s="235"/>
    </row>
    <row r="425" spans="1:1" x14ac:dyDescent="0.35">
      <c r="A425" s="235"/>
    </row>
    <row r="426" spans="1:1" x14ac:dyDescent="0.35">
      <c r="A426" s="235"/>
    </row>
  </sheetData>
  <mergeCells count="22">
    <mergeCell ref="B130:D130"/>
    <mergeCell ref="B135:D135"/>
    <mergeCell ref="B75:I75"/>
    <mergeCell ref="B76:I76"/>
    <mergeCell ref="G85:I85"/>
    <mergeCell ref="K85:M85"/>
    <mergeCell ref="O85:P85"/>
    <mergeCell ref="D86:D87"/>
    <mergeCell ref="O86:O87"/>
    <mergeCell ref="P86:P87"/>
    <mergeCell ref="O20:P20"/>
    <mergeCell ref="D21:D22"/>
    <mergeCell ref="O21:O22"/>
    <mergeCell ref="P21:P22"/>
    <mergeCell ref="B65:D65"/>
    <mergeCell ref="B70:D70"/>
    <mergeCell ref="A3:H3"/>
    <mergeCell ref="B10:I10"/>
    <mergeCell ref="B11:I11"/>
    <mergeCell ref="D14:K14"/>
    <mergeCell ref="G20:I20"/>
    <mergeCell ref="K20:M20"/>
  </mergeCells>
  <dataValidations count="5">
    <dataValidation type="list" allowBlank="1" showInputMessage="1" showErrorMessage="1" sqref="D23 D88" xr:uid="{041157A7-A981-413C-9500-AC72CD1D8CA6}">
      <formula1>"per 30 days, per kWh, per kW, per kVA"</formula1>
    </dataValidation>
    <dataValidation type="list" allowBlank="1" showInputMessage="1" showErrorMessage="1" sqref="D81 D16" xr:uid="{80625D30-0BCB-4D47-BEBC-2E92A22C81BF}">
      <formula1>"TOU, non-TOU"</formula1>
    </dataValidation>
    <dataValidation type="list" allowBlank="1" showInputMessage="1" showErrorMessage="1" prompt="Select Charge Unit - per 30 days, per kWh, per kW, per kVA." sqref="D47:D48 D50:D60 D112:D113 D115:D125 D102:D110 D37:D45 D89:D100 D24:D35" xr:uid="{E80AD438-3980-47BB-9327-2CBD1E4B5397}">
      <formula1>"per 30 days, per kWh, per kW, per kVA"</formula1>
    </dataValidation>
    <dataValidation type="list" allowBlank="1" showInputMessage="1" showErrorMessage="1" sqref="E47:E48 E112:E113 E102:E110 E37:E45 E66 E71 E50:E61 E131 E136 E115:E126 E88:E100 E23:E35" xr:uid="{889ED4B5-188B-4481-9896-77076C178D4E}">
      <formula1>#REF!</formula1>
    </dataValidation>
    <dataValidation type="list" allowBlank="1" showInputMessage="1" showErrorMessage="1" prompt="Select Charge Unit - monthly, per kWh, per kW" sqref="D66 D61 D71 D131 D126 D136" xr:uid="{1901072B-9E1B-4F39-8FD9-50AF4CB92191}">
      <formula1>"Monthly, per kWh, per kW"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7" fitToHeight="0" orientation="landscape" r:id="rId1"/>
  <headerFooter scaleWithDoc="0">
    <oddHeader xml:space="preserve">&amp;R&amp;7Toronto Hydro-Electric System Limited 
EB-2020-0057
Tab 5
Schedule 1
ORIGINAL
Page &amp;P of &amp;N
</oddHeader>
    <oddFooter>&amp;C&amp;7&amp;A</oddFooter>
  </headerFooter>
  <rowBreaks count="1" manualBreakCount="1">
    <brk id="75" min="1" max="15" man="1"/>
  </rowBreaks>
  <colBreaks count="1" manualBreakCount="1">
    <brk id="1" min="9" max="1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81</xdr:row>
                    <xdr:rowOff>57150</xdr:rowOff>
                  </from>
                  <to>
                    <xdr:col>17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546100</xdr:colOff>
                    <xdr:row>82</xdr:row>
                    <xdr:rowOff>31750</xdr:rowOff>
                  </from>
                  <to>
                    <xdr:col>10</xdr:col>
                    <xdr:colOff>495300</xdr:colOff>
                    <xdr:row>83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95250</xdr:rowOff>
                  </from>
                  <to>
                    <xdr:col>15</xdr:col>
                    <xdr:colOff>812800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12700</xdr:rowOff>
                  </from>
                  <to>
                    <xdr:col>10</xdr:col>
                    <xdr:colOff>400050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D1C1-4395-499A-A309-AACA064E5A0D}">
  <sheetPr>
    <tabColor theme="0"/>
    <pageSetUpPr fitToPage="1"/>
  </sheetPr>
  <dimension ref="A1:Q133"/>
  <sheetViews>
    <sheetView showGridLines="0" zoomScale="70" zoomScaleNormal="70" zoomScaleSheetLayoutView="75" workbookViewId="0">
      <selection activeCell="B37" sqref="B37"/>
    </sheetView>
  </sheetViews>
  <sheetFormatPr defaultColWidth="9.1796875" defaultRowHeight="14.5" x14ac:dyDescent="0.35"/>
  <cols>
    <col min="1" max="1" width="1.81640625" style="180" customWidth="1"/>
    <col min="2" max="2" width="137.81640625" style="180" customWidth="1"/>
    <col min="3" max="3" width="1.08984375" style="180" customWidth="1"/>
    <col min="4" max="4" width="12.7265625" style="312" customWidth="1"/>
    <col min="5" max="6" width="1.08984375" style="180" customWidth="1"/>
    <col min="7" max="9" width="12.26953125" style="180" customWidth="1"/>
    <col min="10" max="10" width="1.08984375" style="180" customWidth="1"/>
    <col min="11" max="13" width="12.26953125" style="180" customWidth="1"/>
    <col min="14" max="14" width="1.08984375" style="180" customWidth="1"/>
    <col min="15" max="16" width="12.26953125" style="180" customWidth="1"/>
    <col min="17" max="17" width="1.26953125" style="180" customWidth="1"/>
    <col min="18" max="16384" width="9.1796875" style="180"/>
  </cols>
  <sheetData>
    <row r="1" spans="1:17" ht="20" x14ac:dyDescent="0.35">
      <c r="A1" s="177"/>
      <c r="B1" s="178"/>
      <c r="C1" s="178"/>
      <c r="D1" s="179"/>
      <c r="E1" s="178"/>
      <c r="F1" s="178"/>
      <c r="G1" s="178"/>
      <c r="H1" s="178"/>
      <c r="I1" s="177"/>
      <c r="J1" s="177"/>
      <c r="N1" s="180">
        <v>2</v>
      </c>
    </row>
    <row r="2" spans="1:17" ht="17.5" x14ac:dyDescent="0.35">
      <c r="A2" s="182"/>
      <c r="B2" s="182"/>
      <c r="C2" s="182"/>
      <c r="D2" s="183"/>
      <c r="E2" s="182"/>
      <c r="F2" s="182"/>
      <c r="G2" s="182"/>
      <c r="H2" s="182"/>
      <c r="I2" s="177"/>
      <c r="J2" s="177"/>
    </row>
    <row r="3" spans="1:17" ht="17.5" x14ac:dyDescent="0.35">
      <c r="A3" s="500"/>
      <c r="B3" s="500"/>
      <c r="C3" s="500"/>
      <c r="D3" s="500"/>
      <c r="E3" s="500"/>
      <c r="F3" s="500"/>
      <c r="G3" s="500"/>
      <c r="H3" s="500"/>
      <c r="I3" s="177"/>
      <c r="J3" s="177"/>
    </row>
    <row r="4" spans="1:17" ht="17.5" x14ac:dyDescent="0.35">
      <c r="A4" s="182"/>
      <c r="B4" s="182"/>
      <c r="C4" s="182"/>
      <c r="D4" s="183"/>
      <c r="E4" s="182"/>
      <c r="F4" s="184"/>
      <c r="G4" s="184"/>
      <c r="H4" s="184"/>
      <c r="I4" s="177"/>
      <c r="J4" s="177"/>
    </row>
    <row r="5" spans="1:17" ht="15.5" x14ac:dyDescent="0.35">
      <c r="A5" s="177"/>
      <c r="B5" s="177"/>
      <c r="C5" s="185"/>
      <c r="D5" s="186"/>
      <c r="E5" s="185"/>
      <c r="F5" s="177"/>
      <c r="G5" s="177"/>
      <c r="H5" s="177"/>
      <c r="I5" s="177"/>
      <c r="J5" s="177"/>
    </row>
    <row r="6" spans="1:17" x14ac:dyDescent="0.35">
      <c r="A6" s="177"/>
      <c r="B6" s="177"/>
      <c r="C6" s="177"/>
      <c r="D6" s="187"/>
      <c r="E6" s="177"/>
      <c r="F6" s="177"/>
      <c r="G6" s="177"/>
      <c r="H6" s="177"/>
      <c r="I6" s="177"/>
      <c r="J6" s="177"/>
    </row>
    <row r="7" spans="1:17" x14ac:dyDescent="0.35">
      <c r="A7" s="177"/>
      <c r="B7" s="177"/>
      <c r="C7" s="177"/>
      <c r="D7" s="187"/>
      <c r="E7" s="177"/>
      <c r="F7" s="177"/>
      <c r="G7" s="177"/>
      <c r="H7" s="177"/>
      <c r="I7" s="177"/>
      <c r="J7" s="177"/>
    </row>
    <row r="8" spans="1:17" x14ac:dyDescent="0.35">
      <c r="A8" s="188"/>
      <c r="B8" s="177"/>
      <c r="C8" s="177"/>
      <c r="D8" s="187"/>
      <c r="E8" s="177"/>
      <c r="F8" s="177"/>
      <c r="G8" s="177"/>
      <c r="H8" s="177"/>
      <c r="I8" s="177"/>
      <c r="J8" s="177"/>
    </row>
    <row r="9" spans="1:17" x14ac:dyDescent="0.35">
      <c r="A9" s="189"/>
      <c r="B9" s="189"/>
      <c r="C9" s="189"/>
      <c r="D9" s="190"/>
      <c r="E9" s="189"/>
      <c r="F9" s="189"/>
      <c r="G9" s="189"/>
      <c r="H9" s="189"/>
    </row>
    <row r="10" spans="1:17" ht="18" x14ac:dyDescent="0.4">
      <c r="A10" s="189"/>
      <c r="B10" s="501"/>
      <c r="C10" s="501"/>
      <c r="D10" s="501"/>
      <c r="E10" s="501"/>
      <c r="F10" s="501"/>
      <c r="G10" s="501"/>
      <c r="H10" s="501"/>
      <c r="I10" s="501"/>
      <c r="J10" s="501"/>
    </row>
    <row r="11" spans="1:17" ht="18" x14ac:dyDescent="0.4">
      <c r="A11" s="189"/>
      <c r="B11" s="501" t="s">
        <v>0</v>
      </c>
      <c r="C11" s="501"/>
      <c r="D11" s="501"/>
      <c r="E11" s="501"/>
      <c r="F11" s="501"/>
      <c r="G11" s="501"/>
      <c r="H11" s="501"/>
      <c r="I11" s="501"/>
      <c r="J11" s="501"/>
    </row>
    <row r="12" spans="1:17" x14ac:dyDescent="0.35">
      <c r="A12" s="189"/>
      <c r="B12" s="189"/>
      <c r="C12" s="189"/>
      <c r="D12" s="190"/>
      <c r="E12" s="189"/>
      <c r="F12" s="189"/>
      <c r="G12" s="189"/>
      <c r="H12" s="189"/>
    </row>
    <row r="13" spans="1:17" x14ac:dyDescent="0.35">
      <c r="A13" s="189"/>
      <c r="B13" s="189"/>
      <c r="C13" s="189"/>
      <c r="D13" s="190"/>
      <c r="E13" s="189"/>
      <c r="F13" s="189"/>
      <c r="G13" s="189"/>
      <c r="H13" s="189"/>
    </row>
    <row r="14" spans="1:17" ht="15.5" x14ac:dyDescent="0.35">
      <c r="A14" s="189"/>
      <c r="B14" s="193" t="s">
        <v>4</v>
      </c>
      <c r="C14" s="189"/>
      <c r="D14" s="502" t="s">
        <v>86</v>
      </c>
      <c r="E14" s="502"/>
      <c r="F14" s="502"/>
      <c r="G14" s="502"/>
      <c r="H14" s="502"/>
      <c r="I14" s="502"/>
      <c r="J14" s="502"/>
    </row>
    <row r="15" spans="1:17" ht="15.5" x14ac:dyDescent="0.35">
      <c r="A15" s="189"/>
      <c r="B15" s="195"/>
      <c r="C15" s="189"/>
      <c r="D15" s="196"/>
      <c r="E15" s="196"/>
      <c r="F15" s="197"/>
      <c r="G15" s="197"/>
      <c r="H15" s="197"/>
      <c r="I15" s="197"/>
      <c r="J15" s="197"/>
      <c r="K15" s="198"/>
      <c r="L15" s="198"/>
      <c r="M15" s="197"/>
      <c r="N15" s="198"/>
      <c r="O15" s="198"/>
      <c r="P15" s="198"/>
      <c r="Q15" s="198"/>
    </row>
    <row r="16" spans="1:17" ht="15.5" x14ac:dyDescent="0.35">
      <c r="A16" s="189"/>
      <c r="B16" s="193" t="s">
        <v>6</v>
      </c>
      <c r="C16" s="189"/>
      <c r="D16" s="199" t="s">
        <v>70</v>
      </c>
      <c r="E16" s="196"/>
      <c r="F16" s="197"/>
      <c r="G16" s="462" t="s">
        <v>87</v>
      </c>
      <c r="H16" s="197"/>
      <c r="I16" s="200"/>
      <c r="J16" s="197"/>
      <c r="K16" s="201"/>
      <c r="L16" s="198"/>
      <c r="M16" s="200"/>
      <c r="N16" s="198"/>
      <c r="O16" s="202"/>
      <c r="P16" s="203"/>
      <c r="Q16" s="198"/>
    </row>
    <row r="17" spans="1:17" ht="15.5" x14ac:dyDescent="0.35">
      <c r="A17" s="189"/>
      <c r="B17" s="195"/>
      <c r="C17" s="189"/>
      <c r="D17" s="196"/>
      <c r="E17" s="196"/>
      <c r="F17" s="196"/>
      <c r="G17" s="424">
        <v>8900</v>
      </c>
      <c r="H17" s="422" t="s">
        <v>72</v>
      </c>
      <c r="I17" s="196"/>
      <c r="J17" s="196"/>
    </row>
    <row r="18" spans="1:17" x14ac:dyDescent="0.35">
      <c r="A18" s="189"/>
      <c r="B18" s="204"/>
      <c r="C18" s="189"/>
      <c r="D18" s="205"/>
      <c r="E18" s="206"/>
      <c r="F18" s="189"/>
      <c r="G18" s="424">
        <v>9700</v>
      </c>
      <c r="H18" s="206" t="s">
        <v>73</v>
      </c>
      <c r="I18" s="189"/>
      <c r="J18" s="189"/>
    </row>
    <row r="19" spans="1:17" x14ac:dyDescent="0.35">
      <c r="A19" s="189"/>
      <c r="B19" s="423"/>
      <c r="C19" s="189"/>
      <c r="D19" s="205" t="s">
        <v>8</v>
      </c>
      <c r="E19" s="189"/>
      <c r="F19" s="189"/>
      <c r="G19" s="424">
        <v>4100000</v>
      </c>
      <c r="H19" s="422" t="s">
        <v>9</v>
      </c>
      <c r="I19" s="208"/>
      <c r="J19" s="189"/>
      <c r="M19" s="425"/>
    </row>
    <row r="20" spans="1:17" s="8" customFormat="1" x14ac:dyDescent="0.35">
      <c r="A20" s="18"/>
      <c r="B20" s="43"/>
      <c r="C20" s="18"/>
      <c r="D20" s="52"/>
      <c r="E20" s="50"/>
      <c r="F20" s="18"/>
      <c r="G20" s="503" t="s">
        <v>10</v>
      </c>
      <c r="H20" s="504"/>
      <c r="I20" s="505"/>
      <c r="J20" s="18"/>
      <c r="K20" s="503" t="s">
        <v>11</v>
      </c>
      <c r="L20" s="504"/>
      <c r="M20" s="505"/>
      <c r="N20" s="95"/>
      <c r="O20" s="503" t="s">
        <v>12</v>
      </c>
      <c r="P20" s="505"/>
      <c r="Q20" s="209"/>
    </row>
    <row r="21" spans="1:17" x14ac:dyDescent="0.35">
      <c r="A21" s="189"/>
      <c r="B21" s="210"/>
      <c r="C21" s="189"/>
      <c r="D21" s="506" t="s">
        <v>13</v>
      </c>
      <c r="E21" s="205"/>
      <c r="F21" s="189"/>
      <c r="G21" s="214" t="s">
        <v>14</v>
      </c>
      <c r="H21" s="212" t="s">
        <v>15</v>
      </c>
      <c r="I21" s="213" t="s">
        <v>16</v>
      </c>
      <c r="J21" s="189"/>
      <c r="K21" s="214" t="s">
        <v>14</v>
      </c>
      <c r="L21" s="212" t="s">
        <v>15</v>
      </c>
      <c r="M21" s="213" t="s">
        <v>16</v>
      </c>
      <c r="N21" s="189"/>
      <c r="O21" s="508" t="s">
        <v>17</v>
      </c>
      <c r="P21" s="510" t="s">
        <v>18</v>
      </c>
      <c r="Q21" s="215"/>
    </row>
    <row r="22" spans="1:17" x14ac:dyDescent="0.35">
      <c r="A22" s="189"/>
      <c r="B22" s="210"/>
      <c r="C22" s="189"/>
      <c r="D22" s="507"/>
      <c r="E22" s="205"/>
      <c r="F22" s="189"/>
      <c r="G22" s="218" t="s">
        <v>19</v>
      </c>
      <c r="H22" s="217"/>
      <c r="I22" s="217" t="s">
        <v>19</v>
      </c>
      <c r="J22" s="189"/>
      <c r="K22" s="218" t="s">
        <v>19</v>
      </c>
      <c r="L22" s="217"/>
      <c r="M22" s="217" t="s">
        <v>19</v>
      </c>
      <c r="N22" s="189"/>
      <c r="O22" s="509"/>
      <c r="P22" s="511"/>
      <c r="Q22" s="215"/>
    </row>
    <row r="23" spans="1:17" s="8" customFormat="1" x14ac:dyDescent="0.35">
      <c r="A23" s="18"/>
      <c r="B23" s="219" t="s">
        <v>20</v>
      </c>
      <c r="C23" s="59"/>
      <c r="D23" s="60" t="s">
        <v>21</v>
      </c>
      <c r="E23" s="61"/>
      <c r="F23" s="20"/>
      <c r="G23" s="62">
        <v>4099.1400000000003</v>
      </c>
      <c r="H23" s="63">
        <v>1</v>
      </c>
      <c r="I23" s="64">
        <f t="shared" ref="I23:I33" si="0">H23*G23</f>
        <v>4099.1400000000003</v>
      </c>
      <c r="J23" s="65"/>
      <c r="K23" s="62">
        <v>4284.83</v>
      </c>
      <c r="L23" s="63">
        <v>1</v>
      </c>
      <c r="M23" s="64">
        <f t="shared" ref="M23:M33" si="1">L23*K23</f>
        <v>4284.83</v>
      </c>
      <c r="N23" s="65"/>
      <c r="O23" s="66">
        <f t="shared" ref="O23:O29" si="2">M23-I23</f>
        <v>185.6899999999996</v>
      </c>
      <c r="P23" s="67">
        <f t="shared" ref="P23:P29" si="3">IF(OR(I23=0,M23=0),"",(O23/I23))</f>
        <v>4.5299745800338506E-2</v>
      </c>
      <c r="Q23" s="68"/>
    </row>
    <row r="24" spans="1:17" x14ac:dyDescent="0.35">
      <c r="A24" s="189"/>
      <c r="B24" s="220" t="s">
        <v>22</v>
      </c>
      <c r="C24" s="221"/>
      <c r="D24" s="222" t="s">
        <v>74</v>
      </c>
      <c r="E24" s="221"/>
      <c r="F24" s="223"/>
      <c r="G24" s="426">
        <v>8.1299999999999997E-2</v>
      </c>
      <c r="H24" s="225">
        <f t="shared" ref="H24:H31" si="4">$G$18</f>
        <v>9700</v>
      </c>
      <c r="I24" s="226">
        <f t="shared" si="0"/>
        <v>788.61</v>
      </c>
      <c r="J24" s="235"/>
      <c r="K24" s="270">
        <v>0</v>
      </c>
      <c r="L24" s="326">
        <f t="shared" ref="L24:L31" si="5">$G$18</f>
        <v>9700</v>
      </c>
      <c r="M24" s="226">
        <f t="shared" si="1"/>
        <v>0</v>
      </c>
      <c r="N24" s="223"/>
      <c r="O24" s="228">
        <f t="shared" si="2"/>
        <v>-788.61</v>
      </c>
      <c r="P24" s="229" t="str">
        <f t="shared" si="3"/>
        <v/>
      </c>
      <c r="Q24" s="215"/>
    </row>
    <row r="25" spans="1:17" x14ac:dyDescent="0.35">
      <c r="A25" s="189"/>
      <c r="B25" s="220" t="s">
        <v>23</v>
      </c>
      <c r="C25" s="221"/>
      <c r="D25" s="222" t="s">
        <v>74</v>
      </c>
      <c r="E25" s="221"/>
      <c r="F25" s="223"/>
      <c r="G25" s="426">
        <v>7.3599999999999999E-2</v>
      </c>
      <c r="H25" s="225">
        <f t="shared" si="4"/>
        <v>9700</v>
      </c>
      <c r="I25" s="226">
        <f t="shared" si="0"/>
        <v>713.92</v>
      </c>
      <c r="J25" s="235"/>
      <c r="K25" s="270">
        <v>0</v>
      </c>
      <c r="L25" s="326">
        <f t="shared" si="5"/>
        <v>9700</v>
      </c>
      <c r="M25" s="226">
        <f t="shared" si="1"/>
        <v>0</v>
      </c>
      <c r="N25" s="223"/>
      <c r="O25" s="228">
        <f t="shared" si="2"/>
        <v>-713.92</v>
      </c>
      <c r="P25" s="229" t="str">
        <f t="shared" si="3"/>
        <v/>
      </c>
      <c r="Q25" s="215"/>
    </row>
    <row r="26" spans="1:17" x14ac:dyDescent="0.35">
      <c r="A26" s="189"/>
      <c r="B26" s="220" t="s">
        <v>26</v>
      </c>
      <c r="C26" s="221"/>
      <c r="D26" s="222" t="s">
        <v>74</v>
      </c>
      <c r="E26" s="221"/>
      <c r="F26" s="223"/>
      <c r="G26" s="426">
        <v>-0.38269999999999998</v>
      </c>
      <c r="H26" s="225">
        <f t="shared" si="4"/>
        <v>9700</v>
      </c>
      <c r="I26" s="226">
        <f t="shared" si="0"/>
        <v>-3712.19</v>
      </c>
      <c r="J26" s="235"/>
      <c r="K26" s="270">
        <v>-0.38269999999999998</v>
      </c>
      <c r="L26" s="326">
        <f t="shared" si="5"/>
        <v>9700</v>
      </c>
      <c r="M26" s="226">
        <f t="shared" si="1"/>
        <v>-3712.19</v>
      </c>
      <c r="N26" s="223"/>
      <c r="O26" s="228">
        <f t="shared" si="2"/>
        <v>0</v>
      </c>
      <c r="P26" s="229">
        <f t="shared" si="3"/>
        <v>0</v>
      </c>
      <c r="Q26" s="215"/>
    </row>
    <row r="27" spans="1:17" x14ac:dyDescent="0.35">
      <c r="A27" s="189"/>
      <c r="B27" s="220" t="s">
        <v>27</v>
      </c>
      <c r="C27" s="221"/>
      <c r="D27" s="222" t="s">
        <v>74</v>
      </c>
      <c r="E27" s="221"/>
      <c r="F27" s="223"/>
      <c r="G27" s="426">
        <v>-6.13E-2</v>
      </c>
      <c r="H27" s="225">
        <f t="shared" si="4"/>
        <v>9700</v>
      </c>
      <c r="I27" s="226">
        <f t="shared" si="0"/>
        <v>-594.61</v>
      </c>
      <c r="J27" s="235"/>
      <c r="K27" s="270">
        <v>-6.13E-2</v>
      </c>
      <c r="L27" s="326">
        <f t="shared" si="5"/>
        <v>9700</v>
      </c>
      <c r="M27" s="226">
        <f t="shared" si="1"/>
        <v>-594.61</v>
      </c>
      <c r="N27" s="223"/>
      <c r="O27" s="228">
        <f t="shared" si="2"/>
        <v>0</v>
      </c>
      <c r="P27" s="229">
        <f t="shared" si="3"/>
        <v>0</v>
      </c>
      <c r="Q27" s="215"/>
    </row>
    <row r="28" spans="1:17" x14ac:dyDescent="0.35">
      <c r="A28" s="189"/>
      <c r="B28" s="220" t="s">
        <v>28</v>
      </c>
      <c r="C28" s="221"/>
      <c r="D28" s="222" t="s">
        <v>74</v>
      </c>
      <c r="E28" s="221"/>
      <c r="F28" s="223"/>
      <c r="G28" s="426">
        <v>0</v>
      </c>
      <c r="H28" s="225">
        <f t="shared" si="4"/>
        <v>9700</v>
      </c>
      <c r="I28" s="226">
        <f t="shared" si="0"/>
        <v>0</v>
      </c>
      <c r="J28" s="235"/>
      <c r="K28" s="270">
        <v>-5.9999999999999995E-4</v>
      </c>
      <c r="L28" s="326">
        <f t="shared" si="5"/>
        <v>9700</v>
      </c>
      <c r="M28" s="226">
        <f t="shared" si="1"/>
        <v>-5.8199999999999994</v>
      </c>
      <c r="N28" s="223"/>
      <c r="O28" s="228">
        <f t="shared" si="2"/>
        <v>-5.8199999999999994</v>
      </c>
      <c r="P28" s="229" t="str">
        <f t="shared" si="3"/>
        <v/>
      </c>
      <c r="Q28" s="215"/>
    </row>
    <row r="29" spans="1:17" x14ac:dyDescent="0.35">
      <c r="A29" s="189"/>
      <c r="B29" s="220" t="s">
        <v>29</v>
      </c>
      <c r="C29" s="221"/>
      <c r="D29" s="222" t="s">
        <v>74</v>
      </c>
      <c r="E29" s="221"/>
      <c r="F29" s="223"/>
      <c r="G29" s="426">
        <v>-1.78E-2</v>
      </c>
      <c r="H29" s="225">
        <f t="shared" si="4"/>
        <v>9700</v>
      </c>
      <c r="I29" s="226">
        <f t="shared" si="0"/>
        <v>-172.66</v>
      </c>
      <c r="J29" s="235"/>
      <c r="K29" s="270">
        <v>0</v>
      </c>
      <c r="L29" s="326">
        <f t="shared" si="5"/>
        <v>9700</v>
      </c>
      <c r="M29" s="226">
        <f t="shared" si="1"/>
        <v>0</v>
      </c>
      <c r="N29" s="223"/>
      <c r="O29" s="228">
        <f t="shared" si="2"/>
        <v>172.66</v>
      </c>
      <c r="P29" s="229" t="str">
        <f t="shared" si="3"/>
        <v/>
      </c>
      <c r="Q29" s="215"/>
    </row>
    <row r="30" spans="1:17" x14ac:dyDescent="0.35">
      <c r="A30" s="189"/>
      <c r="B30" s="220" t="s">
        <v>30</v>
      </c>
      <c r="C30" s="221"/>
      <c r="D30" s="222" t="s">
        <v>74</v>
      </c>
      <c r="E30" s="221"/>
      <c r="F30" s="223"/>
      <c r="G30" s="426">
        <v>-3.6200000000000003E-2</v>
      </c>
      <c r="H30" s="225">
        <f t="shared" si="4"/>
        <v>9700</v>
      </c>
      <c r="I30" s="226">
        <f t="shared" si="0"/>
        <v>-351.14000000000004</v>
      </c>
      <c r="J30" s="235"/>
      <c r="K30" s="270">
        <v>0</v>
      </c>
      <c r="L30" s="326">
        <f t="shared" si="5"/>
        <v>9700</v>
      </c>
      <c r="M30" s="226">
        <f t="shared" si="1"/>
        <v>0</v>
      </c>
      <c r="N30" s="223"/>
      <c r="O30" s="228">
        <f>M30-I30</f>
        <v>351.14000000000004</v>
      </c>
      <c r="P30" s="229" t="str">
        <f>IF(OR(I30=0,M30=0),"",(O30/I30))</f>
        <v/>
      </c>
      <c r="Q30" s="215"/>
    </row>
    <row r="31" spans="1:17" x14ac:dyDescent="0.35">
      <c r="A31" s="189"/>
      <c r="B31" s="220" t="s">
        <v>76</v>
      </c>
      <c r="C31" s="221"/>
      <c r="D31" s="222" t="s">
        <v>74</v>
      </c>
      <c r="E31" s="221"/>
      <c r="F31" s="223"/>
      <c r="G31" s="426">
        <v>0</v>
      </c>
      <c r="H31" s="225">
        <f t="shared" si="4"/>
        <v>9700</v>
      </c>
      <c r="I31" s="226">
        <f t="shared" si="0"/>
        <v>0</v>
      </c>
      <c r="J31" s="235"/>
      <c r="K31" s="270">
        <v>-6.2199999999999998E-2</v>
      </c>
      <c r="L31" s="326">
        <f t="shared" si="5"/>
        <v>9700</v>
      </c>
      <c r="M31" s="226">
        <f t="shared" si="1"/>
        <v>-603.34</v>
      </c>
      <c r="N31" s="223"/>
      <c r="O31" s="228">
        <f>M31-I31</f>
        <v>-603.34</v>
      </c>
      <c r="P31" s="229" t="str">
        <f>IF(OR(I31=0,M31=0),"",(O31/I31))</f>
        <v/>
      </c>
      <c r="Q31" s="215"/>
    </row>
    <row r="32" spans="1:17" x14ac:dyDescent="0.35">
      <c r="A32" s="189"/>
      <c r="B32" s="220" t="s">
        <v>32</v>
      </c>
      <c r="C32" s="221"/>
      <c r="D32" s="222" t="s">
        <v>21</v>
      </c>
      <c r="E32" s="221"/>
      <c r="F32" s="223"/>
      <c r="G32" s="463">
        <v>-21.8</v>
      </c>
      <c r="H32" s="227">
        <v>1</v>
      </c>
      <c r="I32" s="243">
        <f t="shared" si="0"/>
        <v>-21.8</v>
      </c>
      <c r="J32" s="223"/>
      <c r="K32" s="224">
        <v>-21.8</v>
      </c>
      <c r="L32" s="227">
        <v>1</v>
      </c>
      <c r="M32" s="226">
        <f t="shared" si="1"/>
        <v>-21.8</v>
      </c>
      <c r="N32" s="223"/>
      <c r="O32" s="228">
        <f t="shared" ref="O32:O60" si="6">M32-I32</f>
        <v>0</v>
      </c>
      <c r="P32" s="229">
        <f t="shared" ref="P32:P60" si="7">IF(OR(I32=0,M32=0),"",(O32/I32))</f>
        <v>0</v>
      </c>
      <c r="Q32" s="215"/>
    </row>
    <row r="33" spans="1:17" x14ac:dyDescent="0.35">
      <c r="A33" s="189"/>
      <c r="B33" s="220" t="s">
        <v>32</v>
      </c>
      <c r="C33" s="221"/>
      <c r="D33" s="222" t="s">
        <v>74</v>
      </c>
      <c r="E33" s="221"/>
      <c r="F33" s="223"/>
      <c r="G33" s="426">
        <v>1.95E-2</v>
      </c>
      <c r="H33" s="326">
        <f t="shared" ref="H33:H35" si="8">$G$18</f>
        <v>9700</v>
      </c>
      <c r="I33" s="243">
        <f t="shared" si="0"/>
        <v>189.15</v>
      </c>
      <c r="J33" s="223"/>
      <c r="K33" s="270">
        <v>1.95E-2</v>
      </c>
      <c r="L33" s="326">
        <f t="shared" ref="L33:L35" si="9">$G$18</f>
        <v>9700</v>
      </c>
      <c r="M33" s="226">
        <f t="shared" si="1"/>
        <v>189.15</v>
      </c>
      <c r="N33" s="223"/>
      <c r="O33" s="228">
        <f t="shared" si="6"/>
        <v>0</v>
      </c>
      <c r="P33" s="229">
        <f t="shared" si="7"/>
        <v>0</v>
      </c>
      <c r="Q33" s="215"/>
    </row>
    <row r="34" spans="1:17" x14ac:dyDescent="0.35">
      <c r="A34" s="189"/>
      <c r="B34" s="220" t="s">
        <v>33</v>
      </c>
      <c r="C34" s="239"/>
      <c r="D34" s="222" t="s">
        <v>74</v>
      </c>
      <c r="E34" s="221"/>
      <c r="F34" s="240"/>
      <c r="G34" s="113">
        <v>7.0664999999999996</v>
      </c>
      <c r="H34" s="326">
        <f t="shared" si="8"/>
        <v>9700</v>
      </c>
      <c r="I34" s="243">
        <f>H34*G34</f>
        <v>68545.05</v>
      </c>
      <c r="J34" s="240"/>
      <c r="K34" s="113">
        <v>7.3865999999999996</v>
      </c>
      <c r="L34" s="326">
        <f t="shared" si="9"/>
        <v>9700</v>
      </c>
      <c r="M34" s="243">
        <f>L34*K34</f>
        <v>71650.01999999999</v>
      </c>
      <c r="N34" s="240"/>
      <c r="O34" s="228">
        <f t="shared" si="6"/>
        <v>3104.9699999999866</v>
      </c>
      <c r="P34" s="229">
        <f t="shared" si="7"/>
        <v>4.5298238165994285E-2</v>
      </c>
      <c r="Q34" s="215"/>
    </row>
    <row r="35" spans="1:17" s="8" customFormat="1" x14ac:dyDescent="0.35">
      <c r="A35" s="18"/>
      <c r="B35" s="79" t="str">
        <f>+RESIDENTIAL!$B$36</f>
        <v>Rate Rider for Disposition of Lost Revenue Adjustment Mechanism (LRAMVA) - effective until Dec. 31, 2021</v>
      </c>
      <c r="C35" s="59"/>
      <c r="D35" s="60" t="s">
        <v>74</v>
      </c>
      <c r="E35" s="61"/>
      <c r="F35" s="20"/>
      <c r="G35" s="77"/>
      <c r="H35" s="78">
        <f t="shared" si="8"/>
        <v>9700</v>
      </c>
      <c r="I35" s="64">
        <f t="shared" ref="I35" si="10">H35*G35</f>
        <v>0</v>
      </c>
      <c r="J35" s="65"/>
      <c r="K35" s="77">
        <v>0.66749999999999998</v>
      </c>
      <c r="L35" s="78">
        <f t="shared" si="9"/>
        <v>9700</v>
      </c>
      <c r="M35" s="64">
        <f t="shared" ref="M35" si="11">L35*K35</f>
        <v>6474.75</v>
      </c>
      <c r="N35" s="65"/>
      <c r="O35" s="66">
        <f t="shared" si="6"/>
        <v>6474.75</v>
      </c>
      <c r="P35" s="67" t="str">
        <f t="shared" si="7"/>
        <v/>
      </c>
      <c r="Q35" s="68"/>
    </row>
    <row r="36" spans="1:17" x14ac:dyDescent="0.35">
      <c r="A36" s="231"/>
      <c r="B36" s="328" t="s">
        <v>35</v>
      </c>
      <c r="C36" s="387"/>
      <c r="D36" s="388"/>
      <c r="E36" s="387"/>
      <c r="F36" s="389"/>
      <c r="G36" s="390"/>
      <c r="H36" s="391"/>
      <c r="I36" s="392">
        <f>SUM(I23:I35)</f>
        <v>69483.47</v>
      </c>
      <c r="J36" s="389"/>
      <c r="K36" s="390"/>
      <c r="L36" s="391"/>
      <c r="M36" s="392">
        <f>SUM(M23:M35)</f>
        <v>77660.989999999991</v>
      </c>
      <c r="N36" s="389"/>
      <c r="O36" s="393">
        <f t="shared" si="6"/>
        <v>8177.5199999999895</v>
      </c>
      <c r="P36" s="394">
        <f t="shared" si="7"/>
        <v>0.11769014990183981</v>
      </c>
      <c r="Q36" s="215"/>
    </row>
    <row r="37" spans="1:17" x14ac:dyDescent="0.35">
      <c r="A37" s="189"/>
      <c r="B37" s="76" t="s">
        <v>36</v>
      </c>
      <c r="C37" s="240"/>
      <c r="D37" s="222" t="s">
        <v>34</v>
      </c>
      <c r="E37" s="223"/>
      <c r="F37" s="240"/>
      <c r="G37" s="113">
        <f>+$G$60</f>
        <v>0.1368</v>
      </c>
      <c r="H37" s="255">
        <f>$G$19*(1+G73)-$G$19</f>
        <v>70520.000000000466</v>
      </c>
      <c r="I37" s="243">
        <f>H37*G37</f>
        <v>9647.1360000000641</v>
      </c>
      <c r="J37" s="240"/>
      <c r="K37" s="113">
        <f>+$G$60</f>
        <v>0.1368</v>
      </c>
      <c r="L37" s="450">
        <f>$G$19*(1+K73)-$G$19</f>
        <v>70520.000000000466</v>
      </c>
      <c r="M37" s="243">
        <f>L37*K37</f>
        <v>9647.1360000000641</v>
      </c>
      <c r="N37" s="240"/>
      <c r="O37" s="228">
        <f t="shared" si="6"/>
        <v>0</v>
      </c>
      <c r="P37" s="229">
        <f t="shared" si="7"/>
        <v>0</v>
      </c>
      <c r="Q37" s="215"/>
    </row>
    <row r="38" spans="1:17" s="99" customFormat="1" x14ac:dyDescent="0.35">
      <c r="A38" s="95"/>
      <c r="B38" s="79" t="str">
        <f>+RESIDENTIAL!$B$39</f>
        <v>Rate Rider for Disposition of Deferral/Variance Accounts (2021) - effective until Dec 31, 2021</v>
      </c>
      <c r="C38" s="61"/>
      <c r="D38" s="60" t="s">
        <v>74</v>
      </c>
      <c r="E38" s="61"/>
      <c r="F38" s="51"/>
      <c r="G38" s="428"/>
      <c r="H38" s="97"/>
      <c r="I38" s="98">
        <f>H38*G38</f>
        <v>0</v>
      </c>
      <c r="J38" s="74"/>
      <c r="K38" s="428">
        <v>5.7299999999999997E-2</v>
      </c>
      <c r="L38" s="78">
        <f t="shared" ref="L38:L41" si="12">$G$18</f>
        <v>9700</v>
      </c>
      <c r="M38" s="73">
        <f>L38*K38</f>
        <v>555.80999999999995</v>
      </c>
      <c r="N38" s="74"/>
      <c r="O38" s="66">
        <f>M38-I38</f>
        <v>555.80999999999995</v>
      </c>
      <c r="P38" s="67" t="str">
        <f>IF(OR(I38=0,M38=0),"",(O38/I38))</f>
        <v/>
      </c>
      <c r="Q38" s="68"/>
    </row>
    <row r="39" spans="1:17" s="99" customFormat="1" x14ac:dyDescent="0.35">
      <c r="A39" s="95"/>
      <c r="B39" s="79" t="str">
        <f>+RESIDENTIAL!$B$40</f>
        <v>Rate Rider for Disposition of Deferral/Variance Accounts (2020) - effective until Dec 31, 2021</v>
      </c>
      <c r="C39" s="61"/>
      <c r="D39" s="60" t="s">
        <v>74</v>
      </c>
      <c r="E39" s="61"/>
      <c r="F39" s="51"/>
      <c r="G39" s="428">
        <v>0.29389999999999999</v>
      </c>
      <c r="H39" s="78">
        <f>$G$18</f>
        <v>9700</v>
      </c>
      <c r="I39" s="98">
        <f t="shared" ref="I39:I41" si="13">H39*G39</f>
        <v>2850.83</v>
      </c>
      <c r="J39" s="74"/>
      <c r="K39" s="428">
        <v>0.29389999999999999</v>
      </c>
      <c r="L39" s="78">
        <f t="shared" si="12"/>
        <v>9700</v>
      </c>
      <c r="M39" s="73">
        <f t="shared" ref="M39:M45" si="14">L39*K39</f>
        <v>2850.83</v>
      </c>
      <c r="N39" s="74"/>
      <c r="O39" s="66">
        <f t="shared" ref="O39:O45" si="15">M39-I39</f>
        <v>0</v>
      </c>
      <c r="P39" s="67">
        <f t="shared" ref="P39:P45" si="16">IF(OR(I39=0,M39=0),"",(O39/I39))</f>
        <v>0</v>
      </c>
      <c r="Q39" s="68"/>
    </row>
    <row r="40" spans="1:17" s="99" customFormat="1" x14ac:dyDescent="0.35">
      <c r="A40" s="95"/>
      <c r="B40" s="76" t="str">
        <f>+'GS 50-999 kW'!$B$42</f>
        <v>Rate Rider for Disposition of Deferral/Variance Accounts for Non -Wholesale Market Participants (2021) -effective until Dec 31, 2021</v>
      </c>
      <c r="C40" s="61"/>
      <c r="D40" s="60" t="s">
        <v>74</v>
      </c>
      <c r="E40" s="61"/>
      <c r="F40" s="51"/>
      <c r="G40" s="428"/>
      <c r="H40" s="97"/>
      <c r="I40" s="98">
        <f>H40*G40</f>
        <v>0</v>
      </c>
      <c r="J40" s="74"/>
      <c r="K40" s="428">
        <v>7.8200000000000006E-2</v>
      </c>
      <c r="L40" s="78">
        <f t="shared" si="12"/>
        <v>9700</v>
      </c>
      <c r="M40" s="73">
        <f>L40*K40</f>
        <v>758.54000000000008</v>
      </c>
      <c r="N40" s="74"/>
      <c r="O40" s="66">
        <f>M40-I40</f>
        <v>758.54000000000008</v>
      </c>
      <c r="P40" s="67" t="str">
        <f>IF(OR(I40=0,M40=0),"",(O40/I40))</f>
        <v/>
      </c>
      <c r="Q40" s="68"/>
    </row>
    <row r="41" spans="1:17" s="99" customFormat="1" x14ac:dyDescent="0.35">
      <c r="A41" s="95"/>
      <c r="B41" s="76" t="str">
        <f>+'GS 50-999 kW'!$B$43</f>
        <v>Rate Rider for Disposition of Deferral/Variance Accounts for Non -Wholesale Market Participants (2020) - effective until Dec 31, 2021</v>
      </c>
      <c r="C41" s="61"/>
      <c r="D41" s="60" t="s">
        <v>74</v>
      </c>
      <c r="E41" s="61"/>
      <c r="F41" s="51"/>
      <c r="G41" s="428">
        <v>-0.10639999999999999</v>
      </c>
      <c r="H41" s="78">
        <f>$G$18</f>
        <v>9700</v>
      </c>
      <c r="I41" s="98">
        <f t="shared" si="13"/>
        <v>-1032.08</v>
      </c>
      <c r="J41" s="74"/>
      <c r="K41" s="428">
        <v>-0.10639999999999999</v>
      </c>
      <c r="L41" s="78">
        <f t="shared" si="12"/>
        <v>9700</v>
      </c>
      <c r="M41" s="73">
        <f t="shared" si="14"/>
        <v>-1032.08</v>
      </c>
      <c r="N41" s="74"/>
      <c r="O41" s="66">
        <f t="shared" si="15"/>
        <v>0</v>
      </c>
      <c r="P41" s="67">
        <f t="shared" si="16"/>
        <v>0</v>
      </c>
      <c r="Q41" s="68"/>
    </row>
    <row r="42" spans="1:17" s="99" customFormat="1" x14ac:dyDescent="0.35">
      <c r="A42" s="95"/>
      <c r="B42" s="76" t="str">
        <f>+RESIDENTIAL!$B$41</f>
        <v>Rate Rider for Disposition of Capacity Based Recovery Account (2021) - Applicable only for Class B Customers - effective until Dec 31, 2021</v>
      </c>
      <c r="C42" s="61"/>
      <c r="D42" s="60" t="s">
        <v>74</v>
      </c>
      <c r="E42" s="61"/>
      <c r="F42" s="51"/>
      <c r="G42" s="428"/>
      <c r="H42" s="97"/>
      <c r="I42" s="98">
        <f>H42*G42</f>
        <v>0</v>
      </c>
      <c r="J42" s="74"/>
      <c r="K42" s="428">
        <v>-2.52E-2</v>
      </c>
      <c r="L42" s="78"/>
      <c r="M42" s="73">
        <f>L42*K42</f>
        <v>0</v>
      </c>
      <c r="N42" s="74"/>
      <c r="O42" s="66">
        <f>M42-I42</f>
        <v>0</v>
      </c>
      <c r="P42" s="67" t="str">
        <f>IF(OR(I42=0,M42=0),"",(O42/I42))</f>
        <v/>
      </c>
      <c r="Q42" s="68"/>
    </row>
    <row r="43" spans="1:17" s="99" customFormat="1" x14ac:dyDescent="0.35">
      <c r="A43" s="95"/>
      <c r="B43" s="76" t="str">
        <f>+RESIDENTIAL!$B$42</f>
        <v>Rate Rider for Disposition of Capacity Based Recovery Account (2020) - Applicable only for Class B Customers - effective until Dec 31, 2021</v>
      </c>
      <c r="C43" s="61"/>
      <c r="D43" s="60" t="s">
        <v>74</v>
      </c>
      <c r="E43" s="61"/>
      <c r="F43" s="51"/>
      <c r="G43" s="428">
        <v>-4.5999999999999999E-3</v>
      </c>
      <c r="H43" s="97"/>
      <c r="I43" s="98">
        <f>H43*G43</f>
        <v>0</v>
      </c>
      <c r="J43" s="74"/>
      <c r="K43" s="428">
        <v>-4.5999999999999999E-3</v>
      </c>
      <c r="L43" s="78"/>
      <c r="M43" s="73">
        <f>L43*K43</f>
        <v>0</v>
      </c>
      <c r="N43" s="74"/>
      <c r="O43" s="66">
        <f t="shared" si="15"/>
        <v>0</v>
      </c>
      <c r="P43" s="67" t="str">
        <f t="shared" si="16"/>
        <v/>
      </c>
      <c r="Q43" s="68"/>
    </row>
    <row r="44" spans="1:17" s="99" customFormat="1" x14ac:dyDescent="0.35">
      <c r="A44" s="95"/>
      <c r="B44" s="79" t="str">
        <f>+RESIDENTIAL!$B$43</f>
        <v>Rate Rider for Disposition of Global Adjustment Account (2021) - Applicable only for Non-RPP Customers - effective until Dec 31, 2021</v>
      </c>
      <c r="C44" s="61"/>
      <c r="D44" s="60" t="s">
        <v>34</v>
      </c>
      <c r="E44" s="61"/>
      <c r="F44" s="51"/>
      <c r="G44" s="96"/>
      <c r="H44" s="97"/>
      <c r="I44" s="98">
        <f t="shared" ref="I44:I45" si="17">H44*G44</f>
        <v>0</v>
      </c>
      <c r="J44" s="74"/>
      <c r="K44" s="96">
        <v>2.3900000000000002E-3</v>
      </c>
      <c r="L44" s="78"/>
      <c r="M44" s="73">
        <f t="shared" ref="M44" si="18">L44*K44</f>
        <v>0</v>
      </c>
      <c r="N44" s="74"/>
      <c r="O44" s="66">
        <f>M44-I44</f>
        <v>0</v>
      </c>
      <c r="P44" s="67" t="str">
        <f>IF(OR(I44=0,M44=0),"",(O44/I44))</f>
        <v/>
      </c>
      <c r="Q44" s="68"/>
    </row>
    <row r="45" spans="1:17" s="99" customFormat="1" x14ac:dyDescent="0.35">
      <c r="A45" s="95"/>
      <c r="B45" s="79" t="str">
        <f>+RESIDENTIAL!$B$44</f>
        <v>Rate Rider for Disposition of Global Adjustment Account (2020) - Applicable only for Non-RPP Customers - effective until Dec 31, 2021</v>
      </c>
      <c r="C45" s="61"/>
      <c r="D45" s="60" t="s">
        <v>34</v>
      </c>
      <c r="E45" s="61"/>
      <c r="F45" s="51"/>
      <c r="G45" s="96">
        <v>-1.5900000000000001E-3</v>
      </c>
      <c r="H45" s="97"/>
      <c r="I45" s="98">
        <f t="shared" si="17"/>
        <v>0</v>
      </c>
      <c r="J45" s="74"/>
      <c r="K45" s="96">
        <v>-1.5900000000000001E-3</v>
      </c>
      <c r="L45" s="78"/>
      <c r="M45" s="73">
        <f t="shared" si="14"/>
        <v>0</v>
      </c>
      <c r="N45" s="74"/>
      <c r="O45" s="66">
        <f t="shared" si="15"/>
        <v>0</v>
      </c>
      <c r="P45" s="67" t="str">
        <f t="shared" si="16"/>
        <v/>
      </c>
      <c r="Q45" s="68"/>
    </row>
    <row r="46" spans="1:17" x14ac:dyDescent="0.35">
      <c r="A46" s="189"/>
      <c r="B46" s="395" t="s">
        <v>44</v>
      </c>
      <c r="C46" s="396"/>
      <c r="D46" s="397"/>
      <c r="E46" s="396"/>
      <c r="F46" s="389"/>
      <c r="G46" s="464"/>
      <c r="H46" s="399"/>
      <c r="I46" s="400">
        <f>SUM(I36:I45)</f>
        <v>80949.356000000058</v>
      </c>
      <c r="J46" s="389"/>
      <c r="K46" s="398"/>
      <c r="L46" s="399"/>
      <c r="M46" s="400">
        <f>SUM(M37:M45)+M36</f>
        <v>90441.226000000053</v>
      </c>
      <c r="N46" s="389"/>
      <c r="O46" s="393">
        <f t="shared" si="6"/>
        <v>9491.8699999999953</v>
      </c>
      <c r="P46" s="394">
        <f t="shared" si="7"/>
        <v>0.11725689330993552</v>
      </c>
      <c r="Q46" s="215"/>
    </row>
    <row r="47" spans="1:17" x14ac:dyDescent="0.35">
      <c r="A47" s="189"/>
      <c r="B47" s="264" t="s">
        <v>45</v>
      </c>
      <c r="C47" s="240"/>
      <c r="D47" s="222" t="s">
        <v>79</v>
      </c>
      <c r="E47" s="223"/>
      <c r="F47" s="240"/>
      <c r="G47" s="113">
        <v>3.2867999999999999</v>
      </c>
      <c r="H47" s="326">
        <f>+$G$17</f>
        <v>8900</v>
      </c>
      <c r="I47" s="243">
        <f>H47*G47</f>
        <v>29252.52</v>
      </c>
      <c r="J47" s="240"/>
      <c r="K47" s="113">
        <v>2.9767000000000001</v>
      </c>
      <c r="L47" s="326">
        <f>+$G$17</f>
        <v>8900</v>
      </c>
      <c r="M47" s="243">
        <f>L47*K47</f>
        <v>26492.63</v>
      </c>
      <c r="N47" s="240"/>
      <c r="O47" s="228">
        <f t="shared" si="6"/>
        <v>-2759.8899999999994</v>
      </c>
      <c r="P47" s="229">
        <f t="shared" si="7"/>
        <v>-9.4347085310940715E-2</v>
      </c>
      <c r="Q47" s="215"/>
    </row>
    <row r="48" spans="1:17" x14ac:dyDescent="0.35">
      <c r="A48" s="189"/>
      <c r="B48" s="265" t="s">
        <v>46</v>
      </c>
      <c r="C48" s="240"/>
      <c r="D48" s="222" t="s">
        <v>79</v>
      </c>
      <c r="E48" s="223"/>
      <c r="F48" s="240"/>
      <c r="G48" s="113">
        <v>2.6438999999999999</v>
      </c>
      <c r="H48" s="326">
        <f>+$G$17</f>
        <v>8900</v>
      </c>
      <c r="I48" s="243">
        <f>H48*G48</f>
        <v>23530.71</v>
      </c>
      <c r="J48" s="240"/>
      <c r="K48" s="113">
        <v>2.3742999999999999</v>
      </c>
      <c r="L48" s="326">
        <f>+$G$17</f>
        <v>8900</v>
      </c>
      <c r="M48" s="243">
        <f>L48*K48</f>
        <v>21131.27</v>
      </c>
      <c r="N48" s="240"/>
      <c r="O48" s="228">
        <f t="shared" si="6"/>
        <v>-2399.4399999999987</v>
      </c>
      <c r="P48" s="229">
        <f t="shared" si="7"/>
        <v>-0.10197057377359199</v>
      </c>
      <c r="Q48" s="215"/>
    </row>
    <row r="49" spans="1:17" x14ac:dyDescent="0.35">
      <c r="A49" s="189"/>
      <c r="B49" s="395" t="s">
        <v>47</v>
      </c>
      <c r="C49" s="387"/>
      <c r="D49" s="401"/>
      <c r="E49" s="387"/>
      <c r="F49" s="402"/>
      <c r="G49" s="398"/>
      <c r="H49" s="429"/>
      <c r="I49" s="400">
        <f>SUM(I46:I48)</f>
        <v>133732.58600000007</v>
      </c>
      <c r="J49" s="402"/>
      <c r="K49" s="403"/>
      <c r="L49" s="429"/>
      <c r="M49" s="400">
        <f>SUM(M46:M48)</f>
        <v>138065.12600000005</v>
      </c>
      <c r="N49" s="402"/>
      <c r="O49" s="393">
        <f t="shared" si="6"/>
        <v>4332.539999999979</v>
      </c>
      <c r="P49" s="394">
        <f t="shared" si="7"/>
        <v>3.2397040464019568E-2</v>
      </c>
      <c r="Q49" s="215"/>
    </row>
    <row r="50" spans="1:17" x14ac:dyDescent="0.35">
      <c r="A50" s="189"/>
      <c r="B50" s="220" t="s">
        <v>64</v>
      </c>
      <c r="C50" s="221"/>
      <c r="D50" s="222" t="s">
        <v>34</v>
      </c>
      <c r="E50" s="221"/>
      <c r="F50" s="223"/>
      <c r="G50" s="270">
        <f>+RESIDENTIAL!$G$50</f>
        <v>3.0000000000000001E-3</v>
      </c>
      <c r="H50" s="326">
        <f>+$G19*(1+G73)</f>
        <v>4170520.0000000005</v>
      </c>
      <c r="I50" s="226">
        <f t="shared" ref="I50:I60" si="19">H50*G50</f>
        <v>12511.560000000001</v>
      </c>
      <c r="K50" s="270">
        <f>+RESIDENTIAL!$G$50</f>
        <v>3.0000000000000001E-3</v>
      </c>
      <c r="L50" s="225">
        <f>+$G19*(1+K73)</f>
        <v>4170520.0000000005</v>
      </c>
      <c r="M50" s="226">
        <f t="shared" ref="M50:M60" si="20">L50*K50</f>
        <v>12511.560000000001</v>
      </c>
      <c r="N50" s="223"/>
      <c r="O50" s="228">
        <f t="shared" si="6"/>
        <v>0</v>
      </c>
      <c r="P50" s="229">
        <f t="shared" si="7"/>
        <v>0</v>
      </c>
      <c r="Q50" s="215"/>
    </row>
    <row r="51" spans="1:17" x14ac:dyDescent="0.35">
      <c r="A51" s="189"/>
      <c r="B51" s="220" t="s">
        <v>65</v>
      </c>
      <c r="C51" s="221"/>
      <c r="D51" s="222" t="s">
        <v>34</v>
      </c>
      <c r="E51" s="221"/>
      <c r="F51" s="223"/>
      <c r="G51" s="270">
        <f>+RESIDENTIAL!$G$51</f>
        <v>5.0000000000000001E-4</v>
      </c>
      <c r="H51" s="326">
        <f>+H50</f>
        <v>4170520.0000000005</v>
      </c>
      <c r="I51" s="226">
        <f t="shared" si="19"/>
        <v>2085.2600000000002</v>
      </c>
      <c r="K51" s="270">
        <f>+RESIDENTIAL!$G$51</f>
        <v>5.0000000000000001E-4</v>
      </c>
      <c r="L51" s="225">
        <f>+L50</f>
        <v>4170520.0000000005</v>
      </c>
      <c r="M51" s="226">
        <f t="shared" si="20"/>
        <v>2085.2600000000002</v>
      </c>
      <c r="N51" s="223"/>
      <c r="O51" s="228">
        <f t="shared" si="6"/>
        <v>0</v>
      </c>
      <c r="P51" s="229">
        <f t="shared" si="7"/>
        <v>0</v>
      </c>
      <c r="Q51" s="215"/>
    </row>
    <row r="52" spans="1:17" x14ac:dyDescent="0.35">
      <c r="A52" s="189"/>
      <c r="B52" s="220" t="s">
        <v>50</v>
      </c>
      <c r="C52" s="221"/>
      <c r="D52" s="222" t="s">
        <v>34</v>
      </c>
      <c r="E52" s="221"/>
      <c r="F52" s="223"/>
      <c r="G52" s="270">
        <f>+RESIDENTIAL!$G$52</f>
        <v>4.0000000000000002E-4</v>
      </c>
      <c r="H52" s="225"/>
      <c r="I52" s="226">
        <f t="shared" si="19"/>
        <v>0</v>
      </c>
      <c r="K52" s="270"/>
      <c r="L52" s="225"/>
      <c r="M52" s="226">
        <f t="shared" si="20"/>
        <v>0</v>
      </c>
      <c r="N52" s="223"/>
      <c r="O52" s="228">
        <f t="shared" si="6"/>
        <v>0</v>
      </c>
      <c r="P52" s="229" t="str">
        <f t="shared" si="7"/>
        <v/>
      </c>
      <c r="Q52" s="215"/>
    </row>
    <row r="53" spans="1:17" x14ac:dyDescent="0.35">
      <c r="A53" s="189"/>
      <c r="B53" s="220" t="s">
        <v>66</v>
      </c>
      <c r="C53" s="239"/>
      <c r="D53" s="222" t="s">
        <v>21</v>
      </c>
      <c r="E53" s="221"/>
      <c r="F53" s="240"/>
      <c r="G53" s="237">
        <f>+RESIDENTIAL!$G$53</f>
        <v>0.25</v>
      </c>
      <c r="H53" s="230">
        <v>1</v>
      </c>
      <c r="I53" s="243">
        <f t="shared" si="19"/>
        <v>0.25</v>
      </c>
      <c r="J53" s="240"/>
      <c r="K53" s="237">
        <f>+RESIDENTIAL!$G$53</f>
        <v>0.25</v>
      </c>
      <c r="L53" s="230">
        <v>1</v>
      </c>
      <c r="M53" s="243">
        <f t="shared" si="20"/>
        <v>0.25</v>
      </c>
      <c r="N53" s="240"/>
      <c r="O53" s="228">
        <f t="shared" si="6"/>
        <v>0</v>
      </c>
      <c r="P53" s="229">
        <f t="shared" si="7"/>
        <v>0</v>
      </c>
      <c r="Q53" s="215"/>
    </row>
    <row r="54" spans="1:17" s="99" customFormat="1" x14ac:dyDescent="0.35">
      <c r="A54" s="95"/>
      <c r="B54" s="61" t="s">
        <v>1</v>
      </c>
      <c r="C54" s="61"/>
      <c r="D54" s="60" t="s">
        <v>34</v>
      </c>
      <c r="E54" s="61"/>
      <c r="F54" s="51"/>
      <c r="G54" s="113">
        <f>+RESIDENTIAL!$G$54</f>
        <v>0.128</v>
      </c>
      <c r="H54" s="97">
        <f>0.64*$G19</f>
        <v>2624000</v>
      </c>
      <c r="I54" s="64">
        <f t="shared" si="19"/>
        <v>335872</v>
      </c>
      <c r="J54" s="74"/>
      <c r="K54" s="113">
        <f>+RESIDENTIAL!$G$54</f>
        <v>0.128</v>
      </c>
      <c r="L54" s="97">
        <f>0.64*$G19</f>
        <v>2624000</v>
      </c>
      <c r="M54" s="98">
        <f t="shared" si="20"/>
        <v>335872</v>
      </c>
      <c r="N54" s="74"/>
      <c r="O54" s="66">
        <f t="shared" si="6"/>
        <v>0</v>
      </c>
      <c r="P54" s="67">
        <f t="shared" si="7"/>
        <v>0</v>
      </c>
      <c r="Q54" s="68"/>
    </row>
    <row r="55" spans="1:17" s="99" customFormat="1" x14ac:dyDescent="0.35">
      <c r="A55" s="95"/>
      <c r="B55" s="61" t="s">
        <v>2</v>
      </c>
      <c r="C55" s="61"/>
      <c r="D55" s="60" t="s">
        <v>34</v>
      </c>
      <c r="E55" s="61"/>
      <c r="F55" s="51"/>
      <c r="G55" s="113">
        <f>+RESIDENTIAL!$G$55</f>
        <v>0.128</v>
      </c>
      <c r="H55" s="97">
        <f>0.18*$G19</f>
        <v>738000</v>
      </c>
      <c r="I55" s="64">
        <f t="shared" si="19"/>
        <v>94464</v>
      </c>
      <c r="J55" s="74"/>
      <c r="K55" s="113">
        <f>+RESIDENTIAL!$G$55</f>
        <v>0.128</v>
      </c>
      <c r="L55" s="97">
        <f>0.18*$G19</f>
        <v>738000</v>
      </c>
      <c r="M55" s="98">
        <f t="shared" si="20"/>
        <v>94464</v>
      </c>
      <c r="N55" s="74"/>
      <c r="O55" s="66">
        <f t="shared" si="6"/>
        <v>0</v>
      </c>
      <c r="P55" s="67">
        <f t="shared" si="7"/>
        <v>0</v>
      </c>
      <c r="Q55" s="68"/>
    </row>
    <row r="56" spans="1:17" s="99" customFormat="1" x14ac:dyDescent="0.35">
      <c r="A56" s="95"/>
      <c r="B56" s="61" t="s">
        <v>3</v>
      </c>
      <c r="C56" s="61"/>
      <c r="D56" s="60" t="s">
        <v>34</v>
      </c>
      <c r="E56" s="61"/>
      <c r="F56" s="51"/>
      <c r="G56" s="113">
        <f>+RESIDENTIAL!$G$56</f>
        <v>0.128</v>
      </c>
      <c r="H56" s="97">
        <f>0.18*$G19</f>
        <v>738000</v>
      </c>
      <c r="I56" s="64">
        <f t="shared" si="19"/>
        <v>94464</v>
      </c>
      <c r="J56" s="74"/>
      <c r="K56" s="113">
        <f>+RESIDENTIAL!$G$56</f>
        <v>0.128</v>
      </c>
      <c r="L56" s="97">
        <f>0.18*$G19</f>
        <v>738000</v>
      </c>
      <c r="M56" s="98">
        <f t="shared" si="20"/>
        <v>94464</v>
      </c>
      <c r="N56" s="74"/>
      <c r="O56" s="66">
        <f t="shared" si="6"/>
        <v>0</v>
      </c>
      <c r="P56" s="67">
        <f t="shared" si="7"/>
        <v>0</v>
      </c>
      <c r="Q56" s="68"/>
    </row>
    <row r="57" spans="1:17" s="99" customFormat="1" x14ac:dyDescent="0.35">
      <c r="A57" s="95"/>
      <c r="B57" s="61" t="s">
        <v>52</v>
      </c>
      <c r="C57" s="61"/>
      <c r="D57" s="60" t="s">
        <v>34</v>
      </c>
      <c r="E57" s="61"/>
      <c r="F57" s="51"/>
      <c r="G57" s="113">
        <f>+RESIDENTIAL!$G$57</f>
        <v>0.11899999999999999</v>
      </c>
      <c r="H57" s="97">
        <f>IF(AND($N$1=1, $G19&gt;=750), 750, IF(AND($N$1=1, AND($G19&lt;750, $G19&gt;=0)), $G19, IF(AND($N$1=2, $G19&gt;=750), 750, IF(AND($N$1=2, AND($G19&lt;750, $G19&gt;=0)), $G19))))</f>
        <v>750</v>
      </c>
      <c r="I57" s="64">
        <f t="shared" si="19"/>
        <v>89.25</v>
      </c>
      <c r="J57" s="74"/>
      <c r="K57" s="113">
        <f>+RESIDENTIAL!$G$57</f>
        <v>0.11899999999999999</v>
      </c>
      <c r="L57" s="97">
        <f>IF(AND($N$1=1, $G19&gt;=750), 750, IF(AND($N$1=1, AND($G19&lt;750, $G19&gt;=0)), $G19, IF(AND($N$1=2, $G19&gt;=750), 750, IF(AND($N$1=2, AND($G19&lt;750, $G19&gt;=0)), $G19))))</f>
        <v>750</v>
      </c>
      <c r="M57" s="98">
        <f t="shared" si="20"/>
        <v>89.25</v>
      </c>
      <c r="N57" s="74"/>
      <c r="O57" s="66">
        <f t="shared" si="6"/>
        <v>0</v>
      </c>
      <c r="P57" s="67">
        <f t="shared" si="7"/>
        <v>0</v>
      </c>
      <c r="Q57" s="68"/>
    </row>
    <row r="58" spans="1:17" s="99" customFormat="1" x14ac:dyDescent="0.35">
      <c r="A58" s="95"/>
      <c r="B58" s="61" t="s">
        <v>53</v>
      </c>
      <c r="C58" s="61"/>
      <c r="D58" s="60" t="s">
        <v>34</v>
      </c>
      <c r="E58" s="61"/>
      <c r="F58" s="51"/>
      <c r="G58" s="113">
        <f>+RESIDENTIAL!$G$58</f>
        <v>0.13900000000000001</v>
      </c>
      <c r="H58" s="97">
        <f>IF(AND($N$1=1, $G19&gt;=750), $G19-750, IF(AND($N$1=1, AND($G19&lt;750, $G19&gt;=0)), 0, IF(AND($N$1=2, $G19&gt;=750), $G19-750, IF(AND($N$1=2, AND($G19&lt;750, $G19&gt;=0)), 0))))</f>
        <v>4099250</v>
      </c>
      <c r="I58" s="64">
        <f t="shared" si="19"/>
        <v>569795.75</v>
      </c>
      <c r="J58" s="74"/>
      <c r="K58" s="113">
        <f>+RESIDENTIAL!$G$58</f>
        <v>0.13900000000000001</v>
      </c>
      <c r="L58" s="97">
        <f>IF(AND($N$1=1, $G19&gt;=750), $G19-750, IF(AND($N$1=1, AND($G19&lt;750, $G19&gt;=0)), 0, IF(AND($N$1=2, $G19&gt;=750), $G19-750, IF(AND($N$1=2, AND($G19&lt;750, $G19&gt;=0)), 0))))</f>
        <v>4099250</v>
      </c>
      <c r="M58" s="98">
        <f t="shared" si="20"/>
        <v>569795.75</v>
      </c>
      <c r="N58" s="74"/>
      <c r="O58" s="66">
        <f t="shared" si="6"/>
        <v>0</v>
      </c>
      <c r="P58" s="67">
        <f t="shared" si="7"/>
        <v>0</v>
      </c>
      <c r="Q58" s="68"/>
    </row>
    <row r="59" spans="1:17" s="99" customFormat="1" x14ac:dyDescent="0.35">
      <c r="A59" s="95"/>
      <c r="B59" s="61" t="s">
        <v>54</v>
      </c>
      <c r="C59" s="61"/>
      <c r="D59" s="60" t="s">
        <v>34</v>
      </c>
      <c r="E59" s="61"/>
      <c r="F59" s="51"/>
      <c r="G59" s="113">
        <f>+RESIDENTIAL!$G$59</f>
        <v>0.1368</v>
      </c>
      <c r="H59" s="97">
        <v>0</v>
      </c>
      <c r="I59" s="64">
        <f t="shared" si="19"/>
        <v>0</v>
      </c>
      <c r="J59" s="74"/>
      <c r="K59" s="113">
        <f>+RESIDENTIAL!$G$59</f>
        <v>0.1368</v>
      </c>
      <c r="L59" s="97">
        <v>0</v>
      </c>
      <c r="M59" s="98">
        <f t="shared" si="20"/>
        <v>0</v>
      </c>
      <c r="N59" s="74"/>
      <c r="O59" s="66">
        <f t="shared" si="6"/>
        <v>0</v>
      </c>
      <c r="P59" s="67" t="str">
        <f t="shared" si="7"/>
        <v/>
      </c>
      <c r="Q59" s="68"/>
    </row>
    <row r="60" spans="1:17" s="99" customFormat="1" ht="15" thickBot="1" x14ac:dyDescent="0.4">
      <c r="A60" s="95"/>
      <c r="B60" s="61" t="s">
        <v>55</v>
      </c>
      <c r="C60" s="61"/>
      <c r="D60" s="60" t="s">
        <v>34</v>
      </c>
      <c r="E60" s="61"/>
      <c r="F60" s="51"/>
      <c r="G60" s="113">
        <f>+RESIDENTIAL!$G$60</f>
        <v>0.1368</v>
      </c>
      <c r="H60" s="97">
        <f>+$G$19</f>
        <v>4100000</v>
      </c>
      <c r="I60" s="64">
        <f t="shared" si="19"/>
        <v>560880</v>
      </c>
      <c r="J60" s="74"/>
      <c r="K60" s="113">
        <f>+RESIDENTIAL!$G$60</f>
        <v>0.1368</v>
      </c>
      <c r="L60" s="97">
        <f>+$G$19</f>
        <v>4100000</v>
      </c>
      <c r="M60" s="98">
        <f t="shared" si="20"/>
        <v>560880</v>
      </c>
      <c r="N60" s="74"/>
      <c r="O60" s="66">
        <f t="shared" si="6"/>
        <v>0</v>
      </c>
      <c r="P60" s="67">
        <f t="shared" si="7"/>
        <v>0</v>
      </c>
      <c r="Q60" s="68"/>
    </row>
    <row r="61" spans="1:17" ht="15" thickBot="1" x14ac:dyDescent="0.4">
      <c r="A61" s="189"/>
      <c r="B61" s="273"/>
      <c r="C61" s="274"/>
      <c r="D61" s="275"/>
      <c r="E61" s="274"/>
      <c r="F61" s="276"/>
      <c r="G61" s="277"/>
      <c r="H61" s="278"/>
      <c r="I61" s="279"/>
      <c r="J61" s="276"/>
      <c r="K61" s="277"/>
      <c r="L61" s="278"/>
      <c r="M61" s="279"/>
      <c r="N61" s="276"/>
      <c r="O61" s="280"/>
      <c r="P61" s="281"/>
      <c r="Q61" s="215"/>
    </row>
    <row r="62" spans="1:17" x14ac:dyDescent="0.35">
      <c r="A62" s="189"/>
      <c r="B62" s="282" t="s">
        <v>80</v>
      </c>
      <c r="C62" s="239"/>
      <c r="D62" s="283"/>
      <c r="E62" s="239"/>
      <c r="F62" s="284"/>
      <c r="G62" s="285"/>
      <c r="H62" s="285"/>
      <c r="I62" s="286">
        <f>SUM(I49:I53,I60)</f>
        <v>709209.65600000008</v>
      </c>
      <c r="J62" s="287"/>
      <c r="K62" s="285"/>
      <c r="L62" s="285"/>
      <c r="M62" s="286">
        <f>SUM(M49:M53,M60)</f>
        <v>713542.196</v>
      </c>
      <c r="N62" s="287"/>
      <c r="O62" s="288">
        <f>M62-I62</f>
        <v>4332.5399999999208</v>
      </c>
      <c r="P62" s="289">
        <f>IF(OR(I62=0,M62=0),"",(O62/I62))</f>
        <v>6.1089692777673071E-3</v>
      </c>
      <c r="Q62" s="215"/>
    </row>
    <row r="63" spans="1:17" x14ac:dyDescent="0.35">
      <c r="A63" s="189"/>
      <c r="B63" s="282" t="s">
        <v>57</v>
      </c>
      <c r="C63" s="239"/>
      <c r="D63" s="283"/>
      <c r="E63" s="239"/>
      <c r="F63" s="284"/>
      <c r="G63" s="290">
        <f>+RESIDENTIAL!$G$63</f>
        <v>-0.318</v>
      </c>
      <c r="H63" s="291"/>
      <c r="I63" s="233"/>
      <c r="J63" s="287"/>
      <c r="K63" s="290">
        <f>$G63</f>
        <v>-0.318</v>
      </c>
      <c r="L63" s="291"/>
      <c r="M63" s="233"/>
      <c r="N63" s="287"/>
      <c r="O63" s="228">
        <f>M63-I63</f>
        <v>0</v>
      </c>
      <c r="P63" s="229" t="str">
        <f>IF(OR(I63=0,M63=0),"",(O63/I63))</f>
        <v/>
      </c>
      <c r="Q63" s="215"/>
    </row>
    <row r="64" spans="1:17" x14ac:dyDescent="0.35">
      <c r="A64" s="189"/>
      <c r="B64" s="221" t="s">
        <v>58</v>
      </c>
      <c r="C64" s="239"/>
      <c r="D64" s="283"/>
      <c r="E64" s="239"/>
      <c r="F64" s="227"/>
      <c r="G64" s="293">
        <v>0.13</v>
      </c>
      <c r="H64" s="227"/>
      <c r="I64" s="233">
        <f>I62*G64</f>
        <v>92197.255280000012</v>
      </c>
      <c r="J64" s="294"/>
      <c r="K64" s="293">
        <v>0.13</v>
      </c>
      <c r="L64" s="227"/>
      <c r="M64" s="233">
        <f>M62*K64</f>
        <v>92760.485480000003</v>
      </c>
      <c r="N64" s="294"/>
      <c r="O64" s="233">
        <f>M64-I64</f>
        <v>563.23019999999087</v>
      </c>
      <c r="P64" s="229">
        <f>IF(OR(I64=0,M64=0),"",(O64/I64))</f>
        <v>6.1089692777673192E-3</v>
      </c>
      <c r="Q64" s="215"/>
    </row>
    <row r="65" spans="1:17" ht="15" thickBot="1" x14ac:dyDescent="0.4">
      <c r="A65" s="189"/>
      <c r="B65" s="520" t="s">
        <v>81</v>
      </c>
      <c r="C65" s="520"/>
      <c r="D65" s="520"/>
      <c r="E65" s="295"/>
      <c r="F65" s="296"/>
      <c r="G65" s="296"/>
      <c r="H65" s="296"/>
      <c r="I65" s="297">
        <f>SUM(I62:I64)</f>
        <v>801406.91128000012</v>
      </c>
      <c r="J65" s="298"/>
      <c r="K65" s="296"/>
      <c r="L65" s="296"/>
      <c r="M65" s="297">
        <f>SUM(M62:M64)</f>
        <v>806302.68148000003</v>
      </c>
      <c r="N65" s="298"/>
      <c r="O65" s="297">
        <f>M65-I65</f>
        <v>4895.7701999999117</v>
      </c>
      <c r="P65" s="350">
        <f>IF(OR(I65=0,M65=0),"",(O65/I65))</f>
        <v>6.108969277767308E-3</v>
      </c>
      <c r="Q65" s="215"/>
    </row>
    <row r="66" spans="1:17" ht="15" thickBot="1" x14ac:dyDescent="0.4">
      <c r="A66" s="301"/>
      <c r="B66" s="439"/>
      <c r="C66" s="352"/>
      <c r="D66" s="353"/>
      <c r="E66" s="352"/>
      <c r="F66" s="354"/>
      <c r="G66" s="277"/>
      <c r="H66" s="355"/>
      <c r="I66" s="356"/>
      <c r="J66" s="354"/>
      <c r="K66" s="277"/>
      <c r="L66" s="355"/>
      <c r="M66" s="356"/>
      <c r="N66" s="354"/>
      <c r="O66" s="357"/>
      <c r="P66" s="281"/>
      <c r="Q66" s="215"/>
    </row>
    <row r="67" spans="1:17" s="235" customFormat="1" x14ac:dyDescent="0.35">
      <c r="A67" s="406"/>
      <c r="B67" s="365" t="s">
        <v>67</v>
      </c>
      <c r="C67" s="365"/>
      <c r="D67" s="407"/>
      <c r="E67" s="365"/>
      <c r="F67" s="366"/>
      <c r="G67" s="368"/>
      <c r="H67" s="368"/>
      <c r="I67" s="369">
        <f>SUM(I57:I58,I49,I50:I53)</f>
        <v>718214.65600000019</v>
      </c>
      <c r="J67" s="370"/>
      <c r="K67" s="368"/>
      <c r="L67" s="368"/>
      <c r="M67" s="369">
        <f>SUM(M57:M58,M49,M50:M53)</f>
        <v>722547.19600000011</v>
      </c>
      <c r="N67" s="370"/>
      <c r="O67" s="233">
        <f>M67-I67</f>
        <v>4332.5399999999208</v>
      </c>
      <c r="P67" s="234">
        <f>IF(OR(I67=0,M67=0),"",(O67/I67))</f>
        <v>6.0323748113543362E-3</v>
      </c>
      <c r="Q67" s="215"/>
    </row>
    <row r="68" spans="1:17" s="235" customFormat="1" x14ac:dyDescent="0.35">
      <c r="A68" s="231"/>
      <c r="B68" s="221" t="s">
        <v>57</v>
      </c>
      <c r="C68" s="221"/>
      <c r="D68" s="347"/>
      <c r="E68" s="221"/>
      <c r="F68" s="227"/>
      <c r="G68" s="290">
        <f>+RESIDENTIAL!$G$63</f>
        <v>-0.318</v>
      </c>
      <c r="H68" s="291"/>
      <c r="I68" s="233"/>
      <c r="J68" s="294"/>
      <c r="K68" s="290">
        <f>$G68</f>
        <v>-0.318</v>
      </c>
      <c r="L68" s="291"/>
      <c r="M68" s="233"/>
      <c r="N68" s="294"/>
      <c r="O68" s="233">
        <f>M68-I68</f>
        <v>0</v>
      </c>
      <c r="P68" s="234" t="str">
        <f>IF(OR(I68=0,M68=0),"",(O68/I68))</f>
        <v/>
      </c>
      <c r="Q68" s="215"/>
    </row>
    <row r="69" spans="1:17" s="235" customFormat="1" x14ac:dyDescent="0.35">
      <c r="A69" s="406"/>
      <c r="B69" s="441" t="s">
        <v>58</v>
      </c>
      <c r="C69" s="365"/>
      <c r="D69" s="407"/>
      <c r="E69" s="365"/>
      <c r="F69" s="366"/>
      <c r="G69" s="367">
        <v>0.13</v>
      </c>
      <c r="H69" s="368"/>
      <c r="I69" s="369">
        <f>I67*G69</f>
        <v>93367.905280000021</v>
      </c>
      <c r="J69" s="370"/>
      <c r="K69" s="367">
        <v>0.13</v>
      </c>
      <c r="L69" s="368"/>
      <c r="M69" s="369">
        <f>M67*K69</f>
        <v>93931.135480000012</v>
      </c>
      <c r="N69" s="370"/>
      <c r="O69" s="233">
        <f>M69-I69</f>
        <v>563.23019999999087</v>
      </c>
      <c r="P69" s="234">
        <f>IF(OR(I69=0,M69=0),"",(O69/I69))</f>
        <v>6.0323748113543492E-3</v>
      </c>
      <c r="Q69" s="215"/>
    </row>
    <row r="70" spans="1:17" s="235" customFormat="1" ht="15" thickBot="1" x14ac:dyDescent="0.4">
      <c r="A70" s="406"/>
      <c r="B70" s="519" t="s">
        <v>82</v>
      </c>
      <c r="C70" s="519"/>
      <c r="D70" s="519"/>
      <c r="E70" s="221"/>
      <c r="F70" s="409"/>
      <c r="G70" s="409"/>
      <c r="H70" s="409"/>
      <c r="I70" s="410">
        <f>SUM(I67:I69)</f>
        <v>811582.56128000026</v>
      </c>
      <c r="J70" s="411"/>
      <c r="K70" s="409"/>
      <c r="L70" s="409"/>
      <c r="M70" s="410">
        <f>SUM(M67:M69)</f>
        <v>816478.33148000017</v>
      </c>
      <c r="N70" s="411"/>
      <c r="O70" s="465">
        <f>M70-I70</f>
        <v>4895.7701999999117</v>
      </c>
      <c r="P70" s="234">
        <f>IF(OR(I70=0,M70=0),"",(O70/I70))</f>
        <v>6.032374811354338E-3</v>
      </c>
      <c r="Q70" s="215"/>
    </row>
    <row r="71" spans="1:17" ht="15" thickBot="1" x14ac:dyDescent="0.4">
      <c r="A71" s="301"/>
      <c r="B71" s="302"/>
      <c r="C71" s="303"/>
      <c r="D71" s="304"/>
      <c r="E71" s="303"/>
      <c r="F71" s="442"/>
      <c r="G71" s="443"/>
      <c r="H71" s="444"/>
      <c r="I71" s="445"/>
      <c r="J71" s="305"/>
      <c r="K71" s="443"/>
      <c r="L71" s="444"/>
      <c r="M71" s="445"/>
      <c r="N71" s="305"/>
      <c r="O71" s="309"/>
      <c r="P71" s="456"/>
      <c r="Q71" s="215"/>
    </row>
    <row r="72" spans="1:17" x14ac:dyDescent="0.35">
      <c r="A72" s="189"/>
      <c r="B72" s="189"/>
      <c r="C72" s="189"/>
      <c r="D72" s="190"/>
      <c r="E72" s="189"/>
      <c r="F72" s="189"/>
      <c r="G72" s="189"/>
      <c r="H72" s="189"/>
      <c r="I72" s="208"/>
      <c r="J72" s="189"/>
      <c r="K72" s="189"/>
      <c r="L72" s="189"/>
      <c r="M72" s="208"/>
      <c r="N72" s="189"/>
      <c r="O72" s="189"/>
      <c r="P72" s="457"/>
      <c r="Q72" s="215"/>
    </row>
    <row r="73" spans="1:17" x14ac:dyDescent="0.35">
      <c r="A73" s="189"/>
      <c r="B73" s="206" t="s">
        <v>61</v>
      </c>
      <c r="C73" s="189"/>
      <c r="D73" s="190"/>
      <c r="E73" s="189"/>
      <c r="F73" s="189"/>
      <c r="G73" s="311">
        <v>1.72E-2</v>
      </c>
      <c r="H73" s="189"/>
      <c r="I73" s="189"/>
      <c r="J73" s="189"/>
      <c r="K73" s="311">
        <v>1.72E-2</v>
      </c>
      <c r="L73" s="189"/>
      <c r="M73" s="208"/>
      <c r="N73" s="189"/>
      <c r="O73" s="189"/>
      <c r="P73" s="457"/>
      <c r="Q73" s="215"/>
    </row>
    <row r="74" spans="1:17" x14ac:dyDescent="0.35">
      <c r="A74" s="189"/>
      <c r="B74" s="189"/>
      <c r="C74" s="189"/>
      <c r="D74" s="190"/>
      <c r="E74" s="189"/>
      <c r="F74" s="189"/>
      <c r="G74" s="189"/>
      <c r="H74" s="189"/>
      <c r="I74" s="189"/>
      <c r="J74" s="189"/>
      <c r="K74" s="215"/>
      <c r="L74" s="215"/>
      <c r="M74" s="466"/>
      <c r="N74" s="215"/>
      <c r="O74" s="215"/>
      <c r="P74" s="215"/>
      <c r="Q74" s="215"/>
    </row>
    <row r="75" spans="1:17" x14ac:dyDescent="0.35">
      <c r="A75" s="231"/>
      <c r="B75" s="189"/>
      <c r="C75" s="189"/>
      <c r="D75" s="190"/>
      <c r="E75" s="189"/>
      <c r="F75" s="189"/>
      <c r="G75" s="189"/>
      <c r="H75" s="189"/>
      <c r="I75" s="189"/>
      <c r="J75" s="189"/>
      <c r="M75" s="425"/>
    </row>
    <row r="76" spans="1:17" x14ac:dyDescent="0.35">
      <c r="A76" s="231"/>
      <c r="B76" s="189"/>
      <c r="C76" s="189"/>
      <c r="D76" s="190"/>
      <c r="E76" s="189"/>
      <c r="F76" s="189"/>
      <c r="G76" s="189"/>
      <c r="H76" s="189"/>
      <c r="I76" s="189"/>
      <c r="J76" s="189"/>
      <c r="M76" s="425"/>
    </row>
    <row r="77" spans="1:17" x14ac:dyDescent="0.35">
      <c r="A77" s="231"/>
      <c r="B77" s="189"/>
      <c r="C77" s="189"/>
      <c r="D77" s="190"/>
      <c r="E77" s="189"/>
      <c r="F77" s="189"/>
      <c r="G77" s="8"/>
      <c r="H77" s="8"/>
      <c r="I77" s="8"/>
      <c r="J77" s="8"/>
      <c r="K77" s="8"/>
      <c r="L77" s="8"/>
      <c r="M77" s="425"/>
    </row>
    <row r="78" spans="1:17" x14ac:dyDescent="0.35">
      <c r="A78" s="231"/>
      <c r="B78" s="189"/>
      <c r="C78" s="189"/>
      <c r="D78" s="190"/>
      <c r="E78" s="189"/>
      <c r="F78" s="189"/>
      <c r="G78" s="8"/>
      <c r="H78" s="8"/>
      <c r="I78" s="8"/>
      <c r="J78" s="70"/>
      <c r="K78" s="70"/>
      <c r="L78" s="70"/>
      <c r="M78" s="70"/>
    </row>
    <row r="79" spans="1:17" x14ac:dyDescent="0.35">
      <c r="A79" s="231"/>
      <c r="B79" s="189"/>
      <c r="C79" s="189"/>
      <c r="D79" s="190"/>
      <c r="E79" s="189"/>
      <c r="F79" s="189"/>
      <c r="G79" s="8"/>
      <c r="H79" s="8"/>
      <c r="I79" s="8"/>
      <c r="J79" s="70"/>
      <c r="K79" s="70"/>
      <c r="L79" s="70"/>
      <c r="M79" s="70"/>
    </row>
    <row r="80" spans="1:17" x14ac:dyDescent="0.35">
      <c r="A80" s="231"/>
      <c r="B80" s="189"/>
      <c r="C80" s="189"/>
      <c r="D80" s="190"/>
      <c r="E80" s="189"/>
      <c r="F80" s="189"/>
      <c r="G80" s="8"/>
      <c r="H80" s="8"/>
      <c r="I80" s="8"/>
      <c r="J80" s="70"/>
      <c r="K80" s="70"/>
      <c r="L80" s="70"/>
      <c r="M80" s="70"/>
    </row>
    <row r="81" spans="1:13" x14ac:dyDescent="0.35">
      <c r="A81" s="231"/>
      <c r="B81" s="189"/>
      <c r="C81" s="189"/>
      <c r="D81" s="190"/>
      <c r="E81" s="189"/>
      <c r="F81" s="189"/>
      <c r="G81" s="8"/>
      <c r="H81" s="8"/>
      <c r="I81" s="8"/>
      <c r="J81" s="70"/>
      <c r="K81" s="70"/>
      <c r="L81" s="70"/>
      <c r="M81" s="70"/>
    </row>
    <row r="82" spans="1:13" x14ac:dyDescent="0.35">
      <c r="A82" s="231"/>
      <c r="B82" s="189"/>
      <c r="C82" s="189"/>
      <c r="D82" s="190"/>
      <c r="E82" s="189"/>
      <c r="F82" s="189"/>
      <c r="G82" s="8"/>
      <c r="H82" s="8"/>
      <c r="I82" s="8"/>
      <c r="J82" s="70"/>
      <c r="K82" s="70"/>
      <c r="L82" s="70"/>
      <c r="M82" s="70"/>
    </row>
    <row r="83" spans="1:13" x14ac:dyDescent="0.35">
      <c r="A83" s="231"/>
      <c r="B83" s="189"/>
      <c r="C83" s="189"/>
      <c r="D83" s="190"/>
      <c r="E83" s="189"/>
      <c r="F83" s="189"/>
      <c r="G83" s="8"/>
      <c r="H83" s="8"/>
      <c r="I83" s="8"/>
      <c r="J83" s="70"/>
      <c r="K83" s="70"/>
      <c r="L83" s="70"/>
      <c r="M83" s="70"/>
    </row>
    <row r="84" spans="1:13" x14ac:dyDescent="0.35">
      <c r="A84" s="231"/>
      <c r="B84" s="189"/>
      <c r="C84" s="189"/>
      <c r="D84" s="190"/>
      <c r="E84" s="189"/>
      <c r="F84" s="189"/>
      <c r="G84" s="8"/>
      <c r="H84" s="8"/>
      <c r="I84" s="8"/>
      <c r="J84" s="70"/>
      <c r="K84" s="70"/>
      <c r="L84" s="70"/>
      <c r="M84" s="70"/>
    </row>
    <row r="85" spans="1:13" x14ac:dyDescent="0.35">
      <c r="A85" s="231"/>
      <c r="B85" s="189"/>
      <c r="C85" s="189"/>
      <c r="D85" s="190"/>
      <c r="E85" s="189"/>
      <c r="F85" s="189"/>
      <c r="G85" s="8"/>
      <c r="H85" s="8"/>
      <c r="I85" s="8"/>
      <c r="J85" s="70"/>
      <c r="K85" s="70"/>
      <c r="L85" s="70"/>
      <c r="M85" s="70"/>
    </row>
    <row r="86" spans="1:13" x14ac:dyDescent="0.35">
      <c r="A86" s="231"/>
      <c r="B86" s="189"/>
      <c r="C86" s="189"/>
      <c r="D86" s="190"/>
      <c r="E86" s="189"/>
      <c r="F86" s="189"/>
      <c r="G86" s="8"/>
      <c r="H86" s="8"/>
      <c r="I86" s="8"/>
      <c r="J86" s="70"/>
      <c r="K86" s="70"/>
      <c r="L86" s="70"/>
      <c r="M86" s="70"/>
    </row>
    <row r="87" spans="1:13" x14ac:dyDescent="0.35">
      <c r="A87" s="231"/>
      <c r="B87" s="189"/>
      <c r="C87" s="189"/>
      <c r="D87" s="190"/>
      <c r="E87" s="189"/>
      <c r="F87" s="189"/>
      <c r="G87" s="8"/>
      <c r="H87" s="8"/>
      <c r="I87" s="8"/>
      <c r="J87" s="70"/>
      <c r="K87" s="70"/>
      <c r="L87" s="70"/>
      <c r="M87" s="70"/>
    </row>
    <row r="88" spans="1:13" x14ac:dyDescent="0.35">
      <c r="A88" s="231"/>
      <c r="B88" s="189"/>
      <c r="C88" s="189"/>
      <c r="D88" s="190"/>
      <c r="E88" s="189"/>
      <c r="F88" s="189"/>
      <c r="G88" s="8"/>
      <c r="H88" s="8"/>
      <c r="I88" s="8"/>
      <c r="J88" s="70"/>
      <c r="K88" s="70"/>
      <c r="L88" s="70"/>
      <c r="M88" s="70"/>
    </row>
    <row r="89" spans="1:13" x14ac:dyDescent="0.35">
      <c r="A89" s="231"/>
      <c r="B89" s="189"/>
      <c r="C89" s="189"/>
      <c r="D89" s="190"/>
      <c r="E89" s="189"/>
      <c r="F89" s="189"/>
      <c r="G89" s="8"/>
      <c r="H89" s="8"/>
      <c r="I89" s="8"/>
      <c r="J89" s="70"/>
      <c r="K89" s="70"/>
      <c r="L89" s="70"/>
      <c r="M89" s="70"/>
    </row>
    <row r="90" spans="1:13" x14ac:dyDescent="0.35">
      <c r="A90" s="231"/>
      <c r="B90" s="189"/>
      <c r="C90" s="189"/>
      <c r="D90" s="190"/>
      <c r="E90" s="189"/>
      <c r="F90" s="189"/>
      <c r="G90" s="8"/>
      <c r="H90" s="8"/>
      <c r="I90" s="8"/>
      <c r="J90" s="70"/>
      <c r="K90" s="70"/>
      <c r="L90" s="70"/>
      <c r="M90" s="70"/>
    </row>
    <row r="91" spans="1:13" x14ac:dyDescent="0.35">
      <c r="A91" s="231"/>
      <c r="B91" s="189"/>
      <c r="C91" s="189"/>
      <c r="D91" s="190"/>
      <c r="E91" s="189"/>
      <c r="F91" s="189"/>
      <c r="G91" s="8"/>
      <c r="H91" s="8"/>
      <c r="I91" s="8"/>
      <c r="J91" s="70"/>
      <c r="K91" s="70"/>
      <c r="L91" s="70"/>
      <c r="M91" s="70"/>
    </row>
    <row r="92" spans="1:13" x14ac:dyDescent="0.35">
      <c r="A92" s="231"/>
      <c r="B92" s="189"/>
      <c r="C92" s="189"/>
      <c r="D92" s="190"/>
      <c r="E92" s="189"/>
      <c r="F92" s="189"/>
      <c r="G92" s="8"/>
      <c r="H92" s="8"/>
      <c r="I92" s="8"/>
      <c r="J92" s="70"/>
      <c r="K92" s="70"/>
      <c r="L92" s="70"/>
      <c r="M92" s="70"/>
    </row>
    <row r="93" spans="1:13" x14ac:dyDescent="0.35">
      <c r="A93" s="231"/>
      <c r="B93" s="189"/>
      <c r="C93" s="189"/>
      <c r="D93" s="190"/>
      <c r="E93" s="189"/>
      <c r="F93" s="189"/>
      <c r="G93" s="8"/>
      <c r="H93" s="8"/>
      <c r="I93" s="8"/>
      <c r="J93" s="70"/>
      <c r="K93" s="70"/>
      <c r="L93" s="70"/>
      <c r="M93" s="70"/>
    </row>
    <row r="94" spans="1:13" x14ac:dyDescent="0.35">
      <c r="A94" s="231"/>
      <c r="B94" s="189"/>
      <c r="C94" s="189"/>
      <c r="D94" s="190"/>
      <c r="E94" s="189"/>
      <c r="F94" s="189"/>
      <c r="G94" s="8"/>
      <c r="H94" s="8"/>
      <c r="I94" s="8"/>
      <c r="J94" s="70"/>
      <c r="K94" s="70"/>
      <c r="L94" s="70"/>
      <c r="M94" s="70"/>
    </row>
    <row r="95" spans="1:13" x14ac:dyDescent="0.35">
      <c r="A95" s="231"/>
      <c r="B95" s="189"/>
      <c r="C95" s="189"/>
      <c r="D95" s="190"/>
      <c r="E95" s="189"/>
      <c r="F95" s="189"/>
      <c r="G95" s="8"/>
      <c r="H95" s="8"/>
      <c r="I95" s="8"/>
      <c r="J95" s="70"/>
      <c r="K95" s="70"/>
      <c r="L95" s="70"/>
      <c r="M95" s="70"/>
    </row>
    <row r="96" spans="1:13" x14ac:dyDescent="0.35">
      <c r="A96" s="231"/>
      <c r="B96" s="189"/>
      <c r="C96" s="189"/>
      <c r="D96" s="190"/>
      <c r="E96" s="189"/>
      <c r="F96" s="189"/>
      <c r="G96" s="8"/>
      <c r="H96" s="8"/>
      <c r="I96" s="8"/>
      <c r="J96" s="70"/>
      <c r="K96" s="70"/>
      <c r="L96" s="70"/>
      <c r="M96" s="70"/>
    </row>
    <row r="97" spans="1:13" x14ac:dyDescent="0.35">
      <c r="A97" s="231"/>
      <c r="B97" s="189"/>
      <c r="C97" s="189"/>
      <c r="D97" s="190"/>
      <c r="E97" s="189"/>
      <c r="F97" s="189"/>
      <c r="G97" s="8"/>
      <c r="H97" s="8"/>
      <c r="I97" s="8"/>
      <c r="J97" s="70"/>
      <c r="K97" s="70"/>
      <c r="L97" s="70"/>
      <c r="M97" s="70"/>
    </row>
    <row r="98" spans="1:13" x14ac:dyDescent="0.35">
      <c r="A98" s="231"/>
      <c r="B98" s="189"/>
      <c r="C98" s="189"/>
      <c r="D98" s="190"/>
      <c r="E98" s="189"/>
      <c r="F98" s="189"/>
      <c r="G98" s="8"/>
      <c r="H98" s="8"/>
      <c r="I98" s="8"/>
      <c r="J98" s="70"/>
      <c r="K98" s="70"/>
      <c r="L98" s="70"/>
      <c r="M98" s="70"/>
    </row>
    <row r="99" spans="1:13" x14ac:dyDescent="0.35">
      <c r="A99" s="231"/>
      <c r="B99" s="189"/>
      <c r="C99" s="189"/>
      <c r="D99" s="190"/>
      <c r="E99" s="189"/>
      <c r="F99" s="189"/>
      <c r="G99" s="8"/>
      <c r="H99" s="8"/>
      <c r="I99" s="8"/>
      <c r="J99" s="70"/>
      <c r="K99" s="70"/>
      <c r="L99" s="70"/>
      <c r="M99" s="70"/>
    </row>
    <row r="100" spans="1:13" x14ac:dyDescent="0.35">
      <c r="A100" s="231"/>
      <c r="B100" s="189"/>
      <c r="C100" s="189"/>
      <c r="D100" s="190"/>
      <c r="E100" s="189"/>
      <c r="F100" s="189"/>
      <c r="G100" s="8"/>
      <c r="H100" s="8"/>
      <c r="I100" s="8"/>
      <c r="J100" s="70"/>
      <c r="K100" s="70"/>
      <c r="L100" s="70"/>
      <c r="M100" s="70"/>
    </row>
    <row r="101" spans="1:13" x14ac:dyDescent="0.35">
      <c r="A101" s="231"/>
      <c r="B101" s="189"/>
      <c r="C101" s="189"/>
      <c r="D101" s="190"/>
      <c r="E101" s="189"/>
      <c r="F101" s="189"/>
      <c r="G101" s="8"/>
      <c r="H101" s="8"/>
      <c r="I101" s="8"/>
      <c r="J101" s="70"/>
      <c r="K101" s="70"/>
      <c r="L101" s="70"/>
      <c r="M101" s="70"/>
    </row>
    <row r="102" spans="1:13" x14ac:dyDescent="0.35">
      <c r="A102" s="231"/>
      <c r="B102" s="189"/>
      <c r="C102" s="189"/>
      <c r="D102" s="190"/>
      <c r="E102" s="189"/>
      <c r="F102" s="189"/>
      <c r="G102" s="8"/>
      <c r="H102" s="8"/>
      <c r="I102" s="8"/>
      <c r="J102" s="70"/>
      <c r="K102" s="70"/>
      <c r="L102" s="70"/>
      <c r="M102" s="70"/>
    </row>
    <row r="103" spans="1:13" x14ac:dyDescent="0.35">
      <c r="A103" s="231"/>
      <c r="B103" s="189"/>
      <c r="C103" s="189"/>
      <c r="D103" s="190"/>
      <c r="E103" s="189"/>
      <c r="F103" s="189"/>
      <c r="G103" s="8"/>
      <c r="H103" s="8"/>
      <c r="I103" s="8"/>
      <c r="J103" s="70"/>
      <c r="K103" s="70"/>
      <c r="L103" s="70"/>
      <c r="M103" s="70"/>
    </row>
    <row r="104" spans="1:13" x14ac:dyDescent="0.35">
      <c r="A104" s="231"/>
      <c r="B104" s="189"/>
      <c r="C104" s="189"/>
      <c r="D104" s="190"/>
      <c r="E104" s="189"/>
      <c r="F104" s="189"/>
      <c r="G104" s="8"/>
      <c r="H104" s="8"/>
      <c r="I104" s="8"/>
      <c r="J104" s="70"/>
      <c r="K104" s="70"/>
      <c r="L104" s="70"/>
      <c r="M104" s="70"/>
    </row>
    <row r="105" spans="1:13" x14ac:dyDescent="0.35">
      <c r="A105" s="231"/>
      <c r="B105" s="189"/>
      <c r="C105" s="189"/>
      <c r="D105" s="190"/>
      <c r="E105" s="189"/>
      <c r="F105" s="189"/>
      <c r="G105" s="8"/>
      <c r="H105" s="8"/>
      <c r="I105" s="8"/>
      <c r="J105" s="70"/>
      <c r="K105" s="70"/>
      <c r="L105" s="70"/>
      <c r="M105" s="70"/>
    </row>
    <row r="106" spans="1:13" x14ac:dyDescent="0.35">
      <c r="A106" s="231"/>
      <c r="B106" s="189"/>
      <c r="C106" s="189"/>
      <c r="D106" s="190"/>
      <c r="E106" s="189"/>
      <c r="F106" s="189"/>
      <c r="G106" s="8"/>
      <c r="H106" s="8"/>
      <c r="I106" s="8"/>
      <c r="J106" s="70"/>
      <c r="K106" s="70"/>
      <c r="L106" s="70"/>
      <c r="M106" s="70"/>
    </row>
    <row r="107" spans="1:13" x14ac:dyDescent="0.35">
      <c r="A107" s="231"/>
      <c r="B107" s="189"/>
      <c r="C107" s="189"/>
      <c r="D107" s="190"/>
      <c r="E107" s="189"/>
      <c r="F107" s="189"/>
      <c r="G107" s="8"/>
      <c r="H107" s="8"/>
      <c r="I107" s="8"/>
      <c r="J107" s="70"/>
      <c r="K107" s="70"/>
      <c r="L107" s="70"/>
      <c r="M107" s="70"/>
    </row>
    <row r="108" spans="1:13" x14ac:dyDescent="0.35">
      <c r="A108" s="231"/>
      <c r="B108" s="189"/>
      <c r="C108" s="189"/>
      <c r="D108" s="190"/>
      <c r="E108" s="189"/>
      <c r="F108" s="189"/>
      <c r="G108" s="8"/>
      <c r="H108" s="8"/>
      <c r="I108" s="8"/>
      <c r="J108" s="70"/>
      <c r="K108" s="70"/>
      <c r="L108" s="70"/>
      <c r="M108" s="70"/>
    </row>
    <row r="109" spans="1:13" x14ac:dyDescent="0.35">
      <c r="A109" s="231"/>
      <c r="B109" s="189"/>
      <c r="C109" s="189"/>
      <c r="D109" s="190"/>
      <c r="E109" s="189"/>
      <c r="F109" s="189"/>
      <c r="G109" s="8"/>
      <c r="H109" s="8"/>
      <c r="I109" s="8"/>
      <c r="J109" s="70"/>
      <c r="K109" s="70"/>
      <c r="L109" s="70"/>
      <c r="M109" s="70"/>
    </row>
    <row r="110" spans="1:13" x14ac:dyDescent="0.35">
      <c r="A110" s="231"/>
      <c r="B110" s="189"/>
      <c r="C110" s="189"/>
      <c r="D110" s="190"/>
      <c r="E110" s="189"/>
      <c r="F110" s="189"/>
      <c r="G110" s="8"/>
      <c r="H110" s="8"/>
      <c r="I110" s="8"/>
      <c r="J110" s="70"/>
      <c r="K110" s="70"/>
      <c r="L110" s="70"/>
      <c r="M110" s="70"/>
    </row>
    <row r="111" spans="1:13" x14ac:dyDescent="0.35">
      <c r="A111" s="231"/>
      <c r="B111" s="189"/>
      <c r="C111" s="189"/>
      <c r="D111" s="190"/>
      <c r="E111" s="189"/>
      <c r="F111" s="189"/>
      <c r="G111" s="8"/>
      <c r="H111" s="8"/>
      <c r="I111" s="8"/>
      <c r="J111" s="70"/>
      <c r="K111" s="70"/>
      <c r="L111" s="70"/>
      <c r="M111" s="70"/>
    </row>
    <row r="112" spans="1:13" x14ac:dyDescent="0.35">
      <c r="A112" s="231"/>
      <c r="B112" s="189"/>
      <c r="C112" s="189"/>
      <c r="D112" s="190"/>
      <c r="E112" s="189"/>
      <c r="F112" s="189"/>
      <c r="G112" s="8"/>
      <c r="H112" s="8"/>
      <c r="I112" s="8"/>
      <c r="J112" s="70"/>
      <c r="K112" s="70"/>
      <c r="L112" s="70"/>
      <c r="M112" s="70"/>
    </row>
    <row r="113" spans="1:13" x14ac:dyDescent="0.35">
      <c r="A113" s="231"/>
      <c r="B113" s="189"/>
      <c r="C113" s="189"/>
      <c r="D113" s="190"/>
      <c r="E113" s="189"/>
      <c r="F113" s="189"/>
      <c r="G113" s="8"/>
      <c r="H113" s="8"/>
      <c r="I113" s="8"/>
      <c r="J113" s="70"/>
      <c r="K113" s="70"/>
      <c r="L113" s="70"/>
      <c r="M113" s="70"/>
    </row>
    <row r="114" spans="1:13" x14ac:dyDescent="0.35">
      <c r="A114" s="231"/>
      <c r="B114" s="189"/>
      <c r="C114" s="189"/>
      <c r="D114" s="190"/>
      <c r="E114" s="189"/>
      <c r="F114" s="189"/>
      <c r="G114" s="8"/>
      <c r="H114" s="8"/>
      <c r="I114" s="8"/>
      <c r="J114" s="70"/>
      <c r="K114" s="70"/>
      <c r="L114" s="70"/>
      <c r="M114" s="70"/>
    </row>
    <row r="115" spans="1:13" x14ac:dyDescent="0.35">
      <c r="A115" s="231"/>
      <c r="B115" s="189"/>
      <c r="C115" s="189"/>
      <c r="D115" s="190"/>
      <c r="E115" s="189"/>
      <c r="F115" s="189"/>
      <c r="G115" s="8"/>
      <c r="H115" s="8"/>
      <c r="I115" s="8"/>
      <c r="J115" s="70"/>
      <c r="K115" s="70"/>
      <c r="L115" s="70"/>
      <c r="M115" s="70"/>
    </row>
    <row r="116" spans="1:13" x14ac:dyDescent="0.35">
      <c r="A116" s="231"/>
      <c r="B116" s="189"/>
      <c r="C116" s="189"/>
      <c r="D116" s="190"/>
      <c r="E116" s="189"/>
      <c r="F116" s="189"/>
      <c r="G116" s="8"/>
      <c r="H116" s="8"/>
      <c r="I116" s="8"/>
      <c r="J116" s="70"/>
      <c r="K116" s="70"/>
      <c r="L116" s="70"/>
      <c r="M116" s="70"/>
    </row>
    <row r="117" spans="1:13" x14ac:dyDescent="0.35">
      <c r="A117" s="231"/>
      <c r="B117" s="189"/>
      <c r="C117" s="189"/>
      <c r="D117" s="190"/>
      <c r="E117" s="189"/>
      <c r="F117" s="189"/>
      <c r="G117" s="8"/>
      <c r="H117" s="8"/>
      <c r="I117" s="8"/>
      <c r="J117" s="70"/>
      <c r="K117" s="70"/>
      <c r="L117" s="70"/>
      <c r="M117" s="70"/>
    </row>
    <row r="118" spans="1:13" x14ac:dyDescent="0.35">
      <c r="A118" s="231"/>
      <c r="B118" s="189"/>
      <c r="C118" s="189"/>
      <c r="D118" s="190"/>
      <c r="E118" s="189"/>
      <c r="F118" s="189"/>
      <c r="G118" s="8"/>
      <c r="H118" s="8"/>
      <c r="I118" s="8"/>
      <c r="J118" s="70"/>
      <c r="K118" s="70"/>
      <c r="L118" s="70"/>
      <c r="M118" s="70"/>
    </row>
    <row r="119" spans="1:13" x14ac:dyDescent="0.35">
      <c r="A119" s="231"/>
      <c r="B119" s="189"/>
      <c r="C119" s="189"/>
      <c r="D119" s="190"/>
      <c r="E119" s="189"/>
      <c r="F119" s="189"/>
      <c r="G119" s="8"/>
      <c r="H119" s="8"/>
      <c r="I119" s="8"/>
      <c r="J119" s="70"/>
      <c r="K119" s="70"/>
      <c r="L119" s="70"/>
      <c r="M119" s="70"/>
    </row>
    <row r="120" spans="1:13" x14ac:dyDescent="0.35">
      <c r="A120" s="231"/>
      <c r="B120" s="189"/>
      <c r="C120" s="189"/>
      <c r="D120" s="190"/>
      <c r="E120" s="189"/>
      <c r="F120" s="189"/>
      <c r="G120" s="8"/>
      <c r="H120" s="8"/>
      <c r="I120" s="8"/>
      <c r="J120" s="70"/>
      <c r="K120" s="70"/>
      <c r="L120" s="70"/>
      <c r="M120" s="70"/>
    </row>
    <row r="121" spans="1:13" x14ac:dyDescent="0.35">
      <c r="A121" s="231"/>
      <c r="B121" s="189"/>
      <c r="C121" s="189"/>
      <c r="D121" s="190"/>
      <c r="E121" s="189"/>
      <c r="F121" s="189"/>
      <c r="G121" s="8"/>
      <c r="H121" s="8"/>
      <c r="I121" s="8"/>
      <c r="J121" s="70"/>
      <c r="K121" s="70"/>
      <c r="L121" s="70"/>
      <c r="M121" s="70"/>
    </row>
    <row r="122" spans="1:13" x14ac:dyDescent="0.35">
      <c r="A122" s="231"/>
      <c r="B122" s="189"/>
      <c r="C122" s="189"/>
      <c r="D122" s="190"/>
      <c r="E122" s="189"/>
      <c r="F122" s="189"/>
      <c r="G122" s="8"/>
      <c r="H122" s="8"/>
      <c r="I122" s="8"/>
      <c r="J122" s="70"/>
      <c r="K122" s="70"/>
      <c r="L122" s="70"/>
      <c r="M122" s="70"/>
    </row>
    <row r="123" spans="1:13" x14ac:dyDescent="0.35">
      <c r="A123" s="231"/>
      <c r="B123" s="189"/>
      <c r="C123" s="189"/>
      <c r="D123" s="190"/>
      <c r="E123" s="189"/>
      <c r="F123" s="189"/>
      <c r="G123" s="8"/>
      <c r="H123" s="8"/>
      <c r="I123" s="8"/>
      <c r="J123" s="70"/>
      <c r="K123" s="70"/>
      <c r="L123" s="70"/>
      <c r="M123" s="70"/>
    </row>
    <row r="124" spans="1:13" x14ac:dyDescent="0.35">
      <c r="A124" s="231"/>
      <c r="B124" s="189"/>
      <c r="C124" s="189"/>
      <c r="D124" s="190"/>
      <c r="E124" s="189"/>
      <c r="F124" s="189"/>
      <c r="G124" s="8"/>
      <c r="H124" s="8"/>
      <c r="I124" s="8"/>
      <c r="J124" s="70"/>
      <c r="K124" s="70"/>
      <c r="L124" s="70"/>
      <c r="M124" s="70"/>
    </row>
    <row r="125" spans="1:13" x14ac:dyDescent="0.35">
      <c r="A125" s="231"/>
      <c r="B125" s="189"/>
      <c r="C125" s="189"/>
      <c r="D125" s="190"/>
      <c r="E125" s="189"/>
      <c r="F125" s="189"/>
      <c r="G125" s="8"/>
      <c r="H125" s="8"/>
      <c r="I125" s="8"/>
      <c r="J125" s="70"/>
      <c r="K125" s="70"/>
      <c r="L125" s="70"/>
      <c r="M125" s="70"/>
    </row>
    <row r="126" spans="1:13" x14ac:dyDescent="0.35">
      <c r="A126" s="231"/>
      <c r="B126" s="189"/>
      <c r="C126" s="189"/>
      <c r="D126" s="190"/>
      <c r="E126" s="189"/>
      <c r="F126" s="189"/>
      <c r="G126" s="8"/>
      <c r="H126" s="8"/>
      <c r="I126" s="8"/>
      <c r="J126" s="70"/>
      <c r="K126" s="70"/>
      <c r="L126" s="70"/>
      <c r="M126" s="70"/>
    </row>
    <row r="127" spans="1:13" x14ac:dyDescent="0.35">
      <c r="A127" s="231"/>
      <c r="B127" s="189"/>
      <c r="C127" s="189"/>
      <c r="D127" s="190"/>
      <c r="E127" s="189"/>
      <c r="F127" s="189"/>
      <c r="G127" s="8"/>
      <c r="H127" s="8"/>
      <c r="I127" s="8"/>
      <c r="J127" s="70"/>
      <c r="K127" s="70"/>
      <c r="L127" s="70"/>
      <c r="M127" s="70"/>
    </row>
    <row r="128" spans="1:13" x14ac:dyDescent="0.35">
      <c r="A128" s="231"/>
      <c r="B128" s="189"/>
      <c r="C128" s="189"/>
      <c r="D128" s="190"/>
      <c r="E128" s="189"/>
      <c r="F128" s="189"/>
      <c r="G128" s="8"/>
      <c r="H128" s="8"/>
      <c r="I128" s="8"/>
      <c r="J128" s="70"/>
      <c r="K128" s="70"/>
      <c r="L128" s="70"/>
      <c r="M128" s="70"/>
    </row>
    <row r="129" spans="1:13" x14ac:dyDescent="0.35">
      <c r="A129" s="231"/>
      <c r="B129" s="189"/>
      <c r="C129" s="189"/>
      <c r="D129" s="190"/>
      <c r="E129" s="189"/>
      <c r="F129" s="189"/>
      <c r="G129" s="8"/>
      <c r="H129" s="8"/>
      <c r="I129" s="8"/>
      <c r="J129" s="70"/>
      <c r="K129" s="70"/>
      <c r="L129" s="70"/>
      <c r="M129" s="70"/>
    </row>
    <row r="130" spans="1:13" x14ac:dyDescent="0.35">
      <c r="A130" s="189"/>
      <c r="B130" s="189"/>
      <c r="C130" s="189"/>
      <c r="D130" s="190"/>
      <c r="E130" s="189"/>
      <c r="F130" s="189"/>
      <c r="G130" s="8"/>
      <c r="H130" s="8"/>
      <c r="I130" s="8"/>
      <c r="J130" s="70"/>
      <c r="K130" s="70"/>
      <c r="L130" s="70"/>
      <c r="M130" s="70"/>
    </row>
    <row r="131" spans="1:13" x14ac:dyDescent="0.35">
      <c r="G131" s="8"/>
      <c r="H131" s="8"/>
      <c r="I131" s="8"/>
      <c r="J131" s="70"/>
      <c r="K131" s="70"/>
      <c r="L131" s="70"/>
      <c r="M131" s="70"/>
    </row>
    <row r="132" spans="1:13" x14ac:dyDescent="0.35">
      <c r="G132" s="8"/>
      <c r="H132" s="8"/>
      <c r="I132" s="8"/>
      <c r="J132" s="70"/>
      <c r="K132" s="70"/>
      <c r="L132" s="70"/>
      <c r="M132" s="70"/>
    </row>
    <row r="133" spans="1:13" x14ac:dyDescent="0.35">
      <c r="G133" s="8"/>
      <c r="H133" s="8"/>
      <c r="I133" s="8"/>
      <c r="J133" s="70"/>
      <c r="K133" s="70"/>
      <c r="L133" s="70"/>
      <c r="M133" s="70"/>
    </row>
  </sheetData>
  <mergeCells count="12">
    <mergeCell ref="O20:P20"/>
    <mergeCell ref="D21:D22"/>
    <mergeCell ref="O21:O22"/>
    <mergeCell ref="P21:P22"/>
    <mergeCell ref="B65:D65"/>
    <mergeCell ref="K20:M20"/>
    <mergeCell ref="B70:D70"/>
    <mergeCell ref="A3:H3"/>
    <mergeCell ref="B10:J10"/>
    <mergeCell ref="B11:J11"/>
    <mergeCell ref="D14:J14"/>
    <mergeCell ref="G20:I20"/>
  </mergeCells>
  <dataValidations count="5">
    <dataValidation type="list" allowBlank="1" showInputMessage="1" showErrorMessage="1" sqref="D16" xr:uid="{5EF72831-31EF-492D-A084-914A7DF0FF6C}">
      <formula1>"TOU, non-TOU"</formula1>
    </dataValidation>
    <dataValidation type="list" allowBlank="1" showInputMessage="1" showErrorMessage="1" sqref="D23" xr:uid="{57D22870-F411-44C7-BDA3-38D469F26101}">
      <formula1>"per 30 days, per kWh, per kW, per kVA"</formula1>
    </dataValidation>
    <dataValidation type="list" allowBlank="1" showInputMessage="1" showErrorMessage="1" prompt="Select Charge Unit - monthly, per kWh, per kW" sqref="D66 D61 D71" xr:uid="{AC180E3F-1271-4C07-9B32-ABE3A0305496}">
      <formula1>"Monthly, per kWh, per kW"</formula1>
    </dataValidation>
    <dataValidation type="list" allowBlank="1" showInputMessage="1" showErrorMessage="1" sqref="E47:E48 E66 E71 E50:E61 E37:E45 E23:E35" xr:uid="{4C774E77-BA73-4F1F-A7C5-06B322DD7599}">
      <formula1>#REF!</formula1>
    </dataValidation>
    <dataValidation type="list" allowBlank="1" showInputMessage="1" showErrorMessage="1" prompt="Select Charge Unit - per 30 days, per kWh, per kW, per kVA." sqref="D47:D48 D50:D60 D37:D45 D24:D35" xr:uid="{09E9E2EC-248E-418B-B72D-82A8CE346363}">
      <formula1>"per 30 days, per kWh, per kW, per kVA"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8" fitToHeight="0" orientation="landscape" r:id="rId1"/>
  <headerFooter scaleWithDoc="0">
    <oddHeader xml:space="preserve">&amp;R&amp;7Toronto Hydro-Electric System Limited 
EB-2020-0057
Tab 5
Schedule 1
ORIGINAL
Page &amp;P of &amp;N
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50800</xdr:colOff>
                    <xdr:row>16</xdr:row>
                    <xdr:rowOff>165100</xdr:rowOff>
                  </from>
                  <to>
                    <xdr:col>15</xdr:col>
                    <xdr:colOff>596900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10</xdr:col>
                    <xdr:colOff>374650</xdr:colOff>
                    <xdr:row>18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5B8C-67FA-416A-AA03-3786833C3713}">
  <sheetPr>
    <tabColor theme="0"/>
    <pageSetUpPr fitToPage="1"/>
  </sheetPr>
  <dimension ref="A1:Q177"/>
  <sheetViews>
    <sheetView showGridLines="0" zoomScale="80" zoomScaleNormal="80" zoomScaleSheetLayoutView="75" workbookViewId="0">
      <selection activeCell="B39" sqref="B39"/>
    </sheetView>
  </sheetViews>
  <sheetFormatPr defaultColWidth="9.1796875" defaultRowHeight="14.5" x14ac:dyDescent="0.35"/>
  <cols>
    <col min="1" max="1" width="1.81640625" style="180" customWidth="1"/>
    <col min="2" max="2" width="137.81640625" style="180" customWidth="1"/>
    <col min="3" max="3" width="1.08984375" style="180" customWidth="1"/>
    <col min="4" max="4" width="21.26953125" style="312" bestFit="1" customWidth="1"/>
    <col min="5" max="6" width="1.08984375" style="180" customWidth="1"/>
    <col min="7" max="9" width="12.26953125" style="180" customWidth="1"/>
    <col min="10" max="10" width="1.08984375" style="180" customWidth="1"/>
    <col min="11" max="13" width="12.26953125" style="180" customWidth="1"/>
    <col min="14" max="14" width="1.08984375" style="180" customWidth="1"/>
    <col min="15" max="16" width="12.26953125" style="180" customWidth="1"/>
    <col min="17" max="17" width="1.26953125" style="180" customWidth="1"/>
    <col min="18" max="16384" width="9.1796875" style="180"/>
  </cols>
  <sheetData>
    <row r="1" spans="1:17" ht="20" x14ac:dyDescent="0.35">
      <c r="A1" s="177"/>
      <c r="B1" s="178"/>
      <c r="C1" s="178"/>
      <c r="D1" s="179"/>
      <c r="E1" s="178"/>
      <c r="F1" s="178"/>
      <c r="G1" s="178"/>
      <c r="H1" s="178"/>
      <c r="I1" s="177"/>
      <c r="J1" s="177"/>
      <c r="L1" s="181"/>
      <c r="M1" s="181"/>
      <c r="N1" s="181">
        <v>1</v>
      </c>
      <c r="O1" s="181">
        <v>1</v>
      </c>
      <c r="P1" s="181"/>
    </row>
    <row r="2" spans="1:17" ht="17.5" x14ac:dyDescent="0.35">
      <c r="A2" s="182"/>
      <c r="B2" s="182"/>
      <c r="C2" s="182"/>
      <c r="D2" s="183"/>
      <c r="E2" s="182"/>
      <c r="F2" s="182"/>
      <c r="G2" s="182"/>
      <c r="H2" s="182"/>
      <c r="I2" s="177"/>
      <c r="J2" s="177"/>
      <c r="L2" s="181"/>
      <c r="M2" s="181"/>
      <c r="N2" s="181"/>
      <c r="O2" s="181"/>
      <c r="P2" s="181"/>
    </row>
    <row r="3" spans="1:17" ht="17.5" x14ac:dyDescent="0.35">
      <c r="A3" s="500"/>
      <c r="B3" s="500"/>
      <c r="C3" s="500"/>
      <c r="D3" s="500"/>
      <c r="E3" s="500"/>
      <c r="F3" s="500"/>
      <c r="G3" s="500"/>
      <c r="H3" s="500"/>
      <c r="I3" s="177"/>
      <c r="J3" s="177"/>
    </row>
    <row r="4" spans="1:17" ht="17.5" x14ac:dyDescent="0.35">
      <c r="A4" s="182"/>
      <c r="B4" s="182"/>
      <c r="C4" s="182"/>
      <c r="D4" s="183"/>
      <c r="E4" s="182"/>
      <c r="F4" s="184"/>
      <c r="G4" s="184"/>
      <c r="H4" s="184"/>
      <c r="I4" s="177"/>
      <c r="J4" s="177"/>
    </row>
    <row r="5" spans="1:17" ht="15.5" x14ac:dyDescent="0.35">
      <c r="A5" s="177"/>
      <c r="B5" s="177"/>
      <c r="C5" s="185"/>
      <c r="D5" s="186"/>
      <c r="E5" s="185"/>
      <c r="F5" s="177"/>
      <c r="G5" s="177"/>
      <c r="H5" s="177"/>
      <c r="I5" s="177"/>
      <c r="J5" s="177"/>
    </row>
    <row r="6" spans="1:17" x14ac:dyDescent="0.35">
      <c r="A6" s="177"/>
      <c r="B6" s="177"/>
      <c r="C6" s="177"/>
      <c r="D6" s="187"/>
      <c r="E6" s="177"/>
      <c r="F6" s="177"/>
      <c r="G6" s="177"/>
      <c r="H6" s="177"/>
      <c r="I6" s="177"/>
      <c r="J6" s="177"/>
    </row>
    <row r="7" spans="1:17" x14ac:dyDescent="0.35">
      <c r="A7" s="177"/>
      <c r="B7" s="177"/>
      <c r="C7" s="177"/>
      <c r="D7" s="187"/>
      <c r="E7" s="177"/>
      <c r="F7" s="177"/>
      <c r="G7" s="177"/>
      <c r="H7" s="177"/>
      <c r="I7" s="177"/>
      <c r="J7" s="177"/>
    </row>
    <row r="8" spans="1:17" x14ac:dyDescent="0.35">
      <c r="A8" s="188"/>
      <c r="B8" s="177"/>
      <c r="C8" s="177"/>
      <c r="D8" s="187"/>
      <c r="E8" s="177"/>
      <c r="F8" s="177"/>
      <c r="G8" s="177"/>
      <c r="H8" s="177"/>
      <c r="I8" s="177"/>
      <c r="J8" s="177"/>
    </row>
    <row r="9" spans="1:17" x14ac:dyDescent="0.35">
      <c r="A9" s="189"/>
      <c r="B9" s="189"/>
      <c r="C9" s="189"/>
      <c r="D9" s="190"/>
      <c r="E9" s="189"/>
      <c r="F9" s="189"/>
      <c r="G9" s="189"/>
      <c r="H9" s="189"/>
    </row>
    <row r="10" spans="1:17" ht="18" x14ac:dyDescent="0.4">
      <c r="A10" s="189"/>
      <c r="B10" s="501"/>
      <c r="C10" s="501"/>
      <c r="D10" s="501"/>
      <c r="E10" s="501"/>
      <c r="F10" s="501"/>
      <c r="G10" s="501"/>
      <c r="H10" s="501"/>
      <c r="I10" s="501"/>
      <c r="J10" s="501"/>
    </row>
    <row r="11" spans="1:17" ht="18" x14ac:dyDescent="0.4">
      <c r="A11" s="189"/>
      <c r="B11" s="501" t="s">
        <v>0</v>
      </c>
      <c r="C11" s="501"/>
      <c r="D11" s="501"/>
      <c r="E11" s="501"/>
      <c r="F11" s="501"/>
      <c r="G11" s="501"/>
      <c r="H11" s="501"/>
      <c r="I11" s="501"/>
      <c r="J11" s="501"/>
    </row>
    <row r="12" spans="1:17" x14ac:dyDescent="0.35">
      <c r="A12" s="189"/>
      <c r="B12" s="189"/>
      <c r="C12" s="189"/>
      <c r="D12" s="190"/>
      <c r="E12" s="189"/>
      <c r="F12" s="189"/>
      <c r="G12" s="189"/>
      <c r="H12" s="189"/>
    </row>
    <row r="13" spans="1:17" x14ac:dyDescent="0.35">
      <c r="A13" s="189"/>
      <c r="B13" s="189"/>
      <c r="C13" s="189"/>
      <c r="D13" s="190"/>
      <c r="E13" s="189"/>
      <c r="F13" s="189"/>
      <c r="G13" s="189"/>
      <c r="H13" s="189"/>
    </row>
    <row r="14" spans="1:17" ht="15.5" x14ac:dyDescent="0.35">
      <c r="A14" s="189"/>
      <c r="B14" s="193" t="s">
        <v>4</v>
      </c>
      <c r="C14" s="189"/>
      <c r="D14" s="502" t="s">
        <v>88</v>
      </c>
      <c r="E14" s="502"/>
      <c r="F14" s="502"/>
      <c r="G14" s="502"/>
      <c r="H14" s="502"/>
      <c r="I14" s="502"/>
      <c r="J14" s="502"/>
    </row>
    <row r="15" spans="1:17" s="235" customFormat="1" ht="15.5" x14ac:dyDescent="0.35">
      <c r="A15" s="231"/>
      <c r="B15" s="467"/>
      <c r="C15" s="231"/>
      <c r="D15" s="468"/>
      <c r="E15" s="469"/>
      <c r="F15" s="197"/>
      <c r="G15" s="197"/>
      <c r="H15" s="197"/>
      <c r="I15" s="197"/>
      <c r="J15" s="197"/>
      <c r="K15" s="198"/>
      <c r="L15" s="198"/>
      <c r="M15" s="197"/>
      <c r="N15" s="198"/>
      <c r="O15" s="198"/>
      <c r="P15" s="198"/>
      <c r="Q15" s="198"/>
    </row>
    <row r="16" spans="1:17" ht="15.5" x14ac:dyDescent="0.35">
      <c r="A16" s="189"/>
      <c r="B16" s="195"/>
      <c r="C16" s="189"/>
      <c r="D16" s="196"/>
      <c r="E16" s="196"/>
      <c r="F16" s="197"/>
      <c r="G16" s="462" t="s">
        <v>89</v>
      </c>
      <c r="H16" s="197"/>
      <c r="I16" s="200"/>
      <c r="J16" s="197"/>
      <c r="K16" s="201"/>
      <c r="L16" s="198"/>
      <c r="M16" s="200"/>
      <c r="N16" s="198"/>
      <c r="O16" s="202"/>
      <c r="P16" s="203"/>
      <c r="Q16" s="198"/>
    </row>
    <row r="17" spans="1:17" ht="15.5" x14ac:dyDescent="0.35">
      <c r="A17" s="189"/>
      <c r="B17" s="193" t="s">
        <v>6</v>
      </c>
      <c r="C17" s="189"/>
      <c r="D17" s="199" t="s">
        <v>70</v>
      </c>
      <c r="E17" s="196"/>
      <c r="F17" s="196"/>
      <c r="G17" s="424">
        <v>16000</v>
      </c>
      <c r="H17" s="422" t="s">
        <v>90</v>
      </c>
      <c r="I17" s="470"/>
      <c r="J17" s="196"/>
    </row>
    <row r="18" spans="1:17" ht="15.5" x14ac:dyDescent="0.35">
      <c r="A18" s="189"/>
      <c r="B18" s="195"/>
      <c r="C18" s="189"/>
      <c r="D18" s="471"/>
      <c r="E18" s="196"/>
      <c r="F18" s="196"/>
      <c r="G18" s="424">
        <v>2700</v>
      </c>
      <c r="H18" s="422" t="s">
        <v>72</v>
      </c>
      <c r="I18" s="196"/>
      <c r="J18" s="196"/>
    </row>
    <row r="19" spans="1:17" x14ac:dyDescent="0.35">
      <c r="A19" s="189"/>
      <c r="B19" s="204"/>
      <c r="C19" s="189"/>
      <c r="D19" s="205"/>
      <c r="E19" s="206"/>
      <c r="F19" s="189"/>
      <c r="G19" s="424">
        <v>2700</v>
      </c>
      <c r="H19" s="206" t="s">
        <v>73</v>
      </c>
      <c r="I19" s="189"/>
      <c r="J19" s="189"/>
    </row>
    <row r="20" spans="1:17" x14ac:dyDescent="0.35">
      <c r="A20" s="189"/>
      <c r="B20" s="472"/>
      <c r="C20" s="189"/>
      <c r="D20" s="205" t="s">
        <v>8</v>
      </c>
      <c r="E20" s="189"/>
      <c r="F20" s="189"/>
      <c r="G20" s="424">
        <v>955000</v>
      </c>
      <c r="H20" s="422" t="s">
        <v>9</v>
      </c>
      <c r="I20" s="189"/>
      <c r="J20" s="189"/>
      <c r="M20" s="425"/>
    </row>
    <row r="21" spans="1:17" s="8" customFormat="1" x14ac:dyDescent="0.35">
      <c r="A21" s="18"/>
      <c r="B21" s="164"/>
      <c r="C21" s="18"/>
      <c r="D21" s="52"/>
      <c r="E21" s="50"/>
      <c r="F21" s="18"/>
      <c r="G21" s="503" t="s">
        <v>10</v>
      </c>
      <c r="H21" s="504"/>
      <c r="I21" s="505"/>
      <c r="J21" s="18"/>
      <c r="K21" s="503" t="s">
        <v>11</v>
      </c>
      <c r="L21" s="504"/>
      <c r="M21" s="505"/>
      <c r="N21" s="95"/>
      <c r="O21" s="503" t="s">
        <v>12</v>
      </c>
      <c r="P21" s="505"/>
      <c r="Q21" s="209"/>
    </row>
    <row r="22" spans="1:17" x14ac:dyDescent="0.35">
      <c r="A22" s="189"/>
      <c r="B22" s="210"/>
      <c r="C22" s="189"/>
      <c r="D22" s="506" t="s">
        <v>13</v>
      </c>
      <c r="E22" s="205"/>
      <c r="F22" s="189"/>
      <c r="G22" s="214" t="s">
        <v>14</v>
      </c>
      <c r="H22" s="212" t="s">
        <v>15</v>
      </c>
      <c r="I22" s="213" t="s">
        <v>16</v>
      </c>
      <c r="J22" s="189"/>
      <c r="K22" s="214" t="s">
        <v>14</v>
      </c>
      <c r="L22" s="212" t="s">
        <v>15</v>
      </c>
      <c r="M22" s="213" t="s">
        <v>16</v>
      </c>
      <c r="N22" s="189"/>
      <c r="O22" s="508" t="s">
        <v>17</v>
      </c>
      <c r="P22" s="510" t="s">
        <v>18</v>
      </c>
      <c r="Q22" s="215"/>
    </row>
    <row r="23" spans="1:17" x14ac:dyDescent="0.35">
      <c r="A23" s="189"/>
      <c r="B23" s="210"/>
      <c r="C23" s="189"/>
      <c r="D23" s="507"/>
      <c r="E23" s="205"/>
      <c r="F23" s="189"/>
      <c r="G23" s="218" t="s">
        <v>19</v>
      </c>
      <c r="H23" s="217"/>
      <c r="I23" s="217" t="s">
        <v>19</v>
      </c>
      <c r="J23" s="189"/>
      <c r="K23" s="218" t="s">
        <v>19</v>
      </c>
      <c r="L23" s="217"/>
      <c r="M23" s="217" t="s">
        <v>19</v>
      </c>
      <c r="N23" s="189"/>
      <c r="O23" s="509"/>
      <c r="P23" s="511"/>
      <c r="Q23" s="215"/>
    </row>
    <row r="24" spans="1:17" s="8" customFormat="1" x14ac:dyDescent="0.35">
      <c r="A24" s="18"/>
      <c r="B24" s="219" t="s">
        <v>91</v>
      </c>
      <c r="C24" s="59"/>
      <c r="D24" s="60" t="s">
        <v>92</v>
      </c>
      <c r="E24" s="61"/>
      <c r="F24" s="20"/>
      <c r="G24" s="62">
        <v>1.56</v>
      </c>
      <c r="H24" s="63">
        <f>+$G$17</f>
        <v>16000</v>
      </c>
      <c r="I24" s="64">
        <f t="shared" ref="I24" si="0">H24*G24</f>
        <v>24960</v>
      </c>
      <c r="J24" s="65"/>
      <c r="K24" s="62">
        <v>1.63</v>
      </c>
      <c r="L24" s="63">
        <f>+$G$17</f>
        <v>16000</v>
      </c>
      <c r="M24" s="64">
        <f t="shared" ref="M24" si="1">L24*K24</f>
        <v>26080</v>
      </c>
      <c r="N24" s="65"/>
      <c r="O24" s="66">
        <f t="shared" ref="O24:O31" si="2">M24-I24</f>
        <v>1120</v>
      </c>
      <c r="P24" s="67">
        <f t="shared" ref="P24:P31" si="3">IF(OR(I24=0,M24=0),"",(O24/I24))</f>
        <v>4.4871794871794872E-2</v>
      </c>
      <c r="Q24" s="68"/>
    </row>
    <row r="25" spans="1:17" x14ac:dyDescent="0.35">
      <c r="A25" s="189"/>
      <c r="B25" s="220" t="s">
        <v>33</v>
      </c>
      <c r="C25" s="239"/>
      <c r="D25" s="222" t="s">
        <v>74</v>
      </c>
      <c r="E25" s="221"/>
      <c r="F25" s="240"/>
      <c r="G25" s="113">
        <v>34.795200000000001</v>
      </c>
      <c r="H25" s="326">
        <f t="shared" ref="H25:H33" si="4">$G$19</f>
        <v>2700</v>
      </c>
      <c r="I25" s="243">
        <f>H25*G25</f>
        <v>93947.040000000008</v>
      </c>
      <c r="J25" s="240"/>
      <c r="K25" s="113">
        <v>36.371400000000001</v>
      </c>
      <c r="L25" s="326">
        <f t="shared" ref="L25:L33" si="5">$G$19</f>
        <v>2700</v>
      </c>
      <c r="M25" s="243">
        <f>L25*K25</f>
        <v>98202.78</v>
      </c>
      <c r="N25" s="240"/>
      <c r="O25" s="228">
        <f t="shared" si="2"/>
        <v>4255.7399999999907</v>
      </c>
      <c r="P25" s="229">
        <f t="shared" si="3"/>
        <v>4.5299351634708135E-2</v>
      </c>
      <c r="Q25" s="215"/>
    </row>
    <row r="26" spans="1:17" x14ac:dyDescent="0.35">
      <c r="A26" s="189"/>
      <c r="B26" s="220" t="s">
        <v>22</v>
      </c>
      <c r="C26" s="221"/>
      <c r="D26" s="222" t="s">
        <v>74</v>
      </c>
      <c r="E26" s="221"/>
      <c r="F26" s="223"/>
      <c r="G26" s="426">
        <v>0.51170000000000004</v>
      </c>
      <c r="H26" s="225">
        <f t="shared" si="4"/>
        <v>2700</v>
      </c>
      <c r="I26" s="226">
        <f t="shared" ref="I26:I35" si="6">H26*G26</f>
        <v>1381.5900000000001</v>
      </c>
      <c r="J26" s="223"/>
      <c r="K26" s="270">
        <v>0</v>
      </c>
      <c r="L26" s="326">
        <f t="shared" si="5"/>
        <v>2700</v>
      </c>
      <c r="M26" s="226">
        <f t="shared" ref="M26:M35" si="7">L26*K26</f>
        <v>0</v>
      </c>
      <c r="N26" s="223"/>
      <c r="O26" s="228">
        <f t="shared" si="2"/>
        <v>-1381.5900000000001</v>
      </c>
      <c r="P26" s="229" t="str">
        <f t="shared" si="3"/>
        <v/>
      </c>
      <c r="Q26" s="215"/>
    </row>
    <row r="27" spans="1:17" x14ac:dyDescent="0.35">
      <c r="A27" s="189"/>
      <c r="B27" s="220" t="s">
        <v>23</v>
      </c>
      <c r="C27" s="221"/>
      <c r="D27" s="222" t="s">
        <v>74</v>
      </c>
      <c r="E27" s="221"/>
      <c r="F27" s="223"/>
      <c r="G27" s="426">
        <v>0.4632</v>
      </c>
      <c r="H27" s="225">
        <f t="shared" si="4"/>
        <v>2700</v>
      </c>
      <c r="I27" s="226">
        <f t="shared" si="6"/>
        <v>1250.6400000000001</v>
      </c>
      <c r="J27" s="223"/>
      <c r="K27" s="270">
        <v>0</v>
      </c>
      <c r="L27" s="326">
        <f t="shared" si="5"/>
        <v>2700</v>
      </c>
      <c r="M27" s="226">
        <f t="shared" si="7"/>
        <v>0</v>
      </c>
      <c r="N27" s="223"/>
      <c r="O27" s="228">
        <f t="shared" si="2"/>
        <v>-1250.6400000000001</v>
      </c>
      <c r="P27" s="229" t="str">
        <f t="shared" si="3"/>
        <v/>
      </c>
      <c r="Q27" s="215"/>
    </row>
    <row r="28" spans="1:17" x14ac:dyDescent="0.35">
      <c r="A28" s="189"/>
      <c r="B28" s="220" t="s">
        <v>26</v>
      </c>
      <c r="C28" s="221"/>
      <c r="D28" s="222" t="s">
        <v>74</v>
      </c>
      <c r="E28" s="221"/>
      <c r="F28" s="223"/>
      <c r="G28" s="426">
        <v>-2.4094000000000002</v>
      </c>
      <c r="H28" s="225">
        <f t="shared" si="4"/>
        <v>2700</v>
      </c>
      <c r="I28" s="226">
        <f t="shared" si="6"/>
        <v>-6505.38</v>
      </c>
      <c r="J28" s="223"/>
      <c r="K28" s="270">
        <v>-2.4094000000000002</v>
      </c>
      <c r="L28" s="326">
        <f t="shared" si="5"/>
        <v>2700</v>
      </c>
      <c r="M28" s="226">
        <f t="shared" si="7"/>
        <v>-6505.38</v>
      </c>
      <c r="N28" s="223"/>
      <c r="O28" s="228">
        <f t="shared" si="2"/>
        <v>0</v>
      </c>
      <c r="P28" s="229">
        <f t="shared" si="3"/>
        <v>0</v>
      </c>
      <c r="Q28" s="215"/>
    </row>
    <row r="29" spans="1:17" x14ac:dyDescent="0.35">
      <c r="A29" s="189"/>
      <c r="B29" s="220" t="s">
        <v>27</v>
      </c>
      <c r="C29" s="221"/>
      <c r="D29" s="222" t="s">
        <v>74</v>
      </c>
      <c r="E29" s="221"/>
      <c r="F29" s="223"/>
      <c r="G29" s="426">
        <v>-0.38600000000000001</v>
      </c>
      <c r="H29" s="225">
        <f t="shared" si="4"/>
        <v>2700</v>
      </c>
      <c r="I29" s="226">
        <f t="shared" si="6"/>
        <v>-1042.2</v>
      </c>
      <c r="J29" s="223"/>
      <c r="K29" s="270">
        <v>-0.38600000000000001</v>
      </c>
      <c r="L29" s="326">
        <f t="shared" si="5"/>
        <v>2700</v>
      </c>
      <c r="M29" s="226">
        <f t="shared" si="7"/>
        <v>-1042.2</v>
      </c>
      <c r="N29" s="223"/>
      <c r="O29" s="228">
        <f t="shared" si="2"/>
        <v>0</v>
      </c>
      <c r="P29" s="229">
        <f t="shared" si="3"/>
        <v>0</v>
      </c>
      <c r="Q29" s="215"/>
    </row>
    <row r="30" spans="1:17" x14ac:dyDescent="0.35">
      <c r="A30" s="189"/>
      <c r="B30" s="220" t="s">
        <v>28</v>
      </c>
      <c r="C30" s="221"/>
      <c r="D30" s="222" t="s">
        <v>74</v>
      </c>
      <c r="E30" s="221"/>
      <c r="F30" s="223"/>
      <c r="G30" s="426">
        <v>0</v>
      </c>
      <c r="H30" s="225">
        <f t="shared" si="4"/>
        <v>2700</v>
      </c>
      <c r="I30" s="226">
        <f t="shared" si="6"/>
        <v>0</v>
      </c>
      <c r="J30" s="223"/>
      <c r="K30" s="270">
        <v>-1.2E-2</v>
      </c>
      <c r="L30" s="326">
        <f t="shared" si="5"/>
        <v>2700</v>
      </c>
      <c r="M30" s="226">
        <f t="shared" si="7"/>
        <v>-32.4</v>
      </c>
      <c r="N30" s="223"/>
      <c r="O30" s="228">
        <f t="shared" si="2"/>
        <v>-32.4</v>
      </c>
      <c r="P30" s="229" t="str">
        <f t="shared" si="3"/>
        <v/>
      </c>
      <c r="Q30" s="215"/>
    </row>
    <row r="31" spans="1:17" x14ac:dyDescent="0.35">
      <c r="A31" s="189"/>
      <c r="B31" s="220" t="s">
        <v>29</v>
      </c>
      <c r="C31" s="221"/>
      <c r="D31" s="222" t="s">
        <v>74</v>
      </c>
      <c r="E31" s="221"/>
      <c r="F31" s="223"/>
      <c r="G31" s="426">
        <v>-0.112</v>
      </c>
      <c r="H31" s="225">
        <f t="shared" si="4"/>
        <v>2700</v>
      </c>
      <c r="I31" s="226">
        <f t="shared" si="6"/>
        <v>-302.40000000000003</v>
      </c>
      <c r="J31" s="223"/>
      <c r="K31" s="270">
        <v>0</v>
      </c>
      <c r="L31" s="326">
        <f t="shared" si="5"/>
        <v>2700</v>
      </c>
      <c r="M31" s="226">
        <f t="shared" si="7"/>
        <v>0</v>
      </c>
      <c r="N31" s="223"/>
      <c r="O31" s="228">
        <f t="shared" si="2"/>
        <v>302.40000000000003</v>
      </c>
      <c r="P31" s="229" t="str">
        <f t="shared" si="3"/>
        <v/>
      </c>
      <c r="Q31" s="215"/>
    </row>
    <row r="32" spans="1:17" x14ac:dyDescent="0.35">
      <c r="A32" s="189"/>
      <c r="B32" s="220" t="s">
        <v>30</v>
      </c>
      <c r="C32" s="221"/>
      <c r="D32" s="222" t="s">
        <v>74</v>
      </c>
      <c r="E32" s="221"/>
      <c r="F32" s="223"/>
      <c r="G32" s="426">
        <v>-0.2281</v>
      </c>
      <c r="H32" s="225">
        <f t="shared" si="4"/>
        <v>2700</v>
      </c>
      <c r="I32" s="226">
        <f t="shared" si="6"/>
        <v>-615.87</v>
      </c>
      <c r="J32" s="223"/>
      <c r="K32" s="270">
        <v>0</v>
      </c>
      <c r="L32" s="326">
        <f t="shared" si="5"/>
        <v>2700</v>
      </c>
      <c r="M32" s="226">
        <f t="shared" si="7"/>
        <v>0</v>
      </c>
      <c r="N32" s="223"/>
      <c r="O32" s="228">
        <f>M32-I32</f>
        <v>615.87</v>
      </c>
      <c r="P32" s="229" t="str">
        <f>IF(OR(I32=0,M32=0),"",(O32/I32))</f>
        <v/>
      </c>
      <c r="Q32" s="215"/>
    </row>
    <row r="33" spans="1:17" x14ac:dyDescent="0.35">
      <c r="A33" s="189"/>
      <c r="B33" s="220" t="s">
        <v>76</v>
      </c>
      <c r="C33" s="221"/>
      <c r="D33" s="222" t="s">
        <v>74</v>
      </c>
      <c r="E33" s="221"/>
      <c r="F33" s="223"/>
      <c r="G33" s="236">
        <v>0</v>
      </c>
      <c r="H33" s="225">
        <f t="shared" si="4"/>
        <v>2700</v>
      </c>
      <c r="I33" s="226">
        <f t="shared" si="6"/>
        <v>0</v>
      </c>
      <c r="J33" s="223"/>
      <c r="K33" s="270">
        <v>-0.39140000000000003</v>
      </c>
      <c r="L33" s="326">
        <f t="shared" si="5"/>
        <v>2700</v>
      </c>
      <c r="M33" s="226">
        <f t="shared" si="7"/>
        <v>-1056.78</v>
      </c>
      <c r="N33" s="223"/>
      <c r="O33" s="228">
        <f>M33-I33</f>
        <v>-1056.78</v>
      </c>
      <c r="P33" s="229" t="str">
        <f>IF(OR(I33=0,M33=0),"",(O33/I33))</f>
        <v/>
      </c>
      <c r="Q33" s="215"/>
    </row>
    <row r="34" spans="1:17" x14ac:dyDescent="0.35">
      <c r="A34" s="189"/>
      <c r="B34" s="220" t="s">
        <v>32</v>
      </c>
      <c r="C34" s="221"/>
      <c r="D34" s="222" t="s">
        <v>21</v>
      </c>
      <c r="E34" s="221"/>
      <c r="F34" s="223"/>
      <c r="G34" s="236">
        <v>0</v>
      </c>
      <c r="H34" s="227">
        <f>+$G$17</f>
        <v>16000</v>
      </c>
      <c r="I34" s="243">
        <f t="shared" si="6"/>
        <v>0</v>
      </c>
      <c r="J34" s="223"/>
      <c r="K34" s="224">
        <v>0</v>
      </c>
      <c r="L34" s="242">
        <f>+$G$17</f>
        <v>16000</v>
      </c>
      <c r="M34" s="226">
        <f t="shared" si="7"/>
        <v>0</v>
      </c>
      <c r="N34" s="223"/>
      <c r="O34" s="228">
        <f t="shared" ref="O34:O58" si="8">M34-I34</f>
        <v>0</v>
      </c>
      <c r="P34" s="229" t="str">
        <f t="shared" ref="P34:P58" si="9">IF(OR(I34=0,M34=0),"",(O34/I34))</f>
        <v/>
      </c>
      <c r="Q34" s="215"/>
    </row>
    <row r="35" spans="1:17" x14ac:dyDescent="0.35">
      <c r="A35" s="189"/>
      <c r="B35" s="220" t="s">
        <v>32</v>
      </c>
      <c r="C35" s="221"/>
      <c r="D35" s="222" t="s">
        <v>74</v>
      </c>
      <c r="E35" s="221"/>
      <c r="F35" s="223"/>
      <c r="G35" s="426">
        <v>-8.7900000000000006E-2</v>
      </c>
      <c r="H35" s="326">
        <f t="shared" ref="H35" si="10">$G$18</f>
        <v>2700</v>
      </c>
      <c r="I35" s="243">
        <f t="shared" si="6"/>
        <v>-237.33</v>
      </c>
      <c r="J35" s="223"/>
      <c r="K35" s="270">
        <v>-8.7900000000000006E-2</v>
      </c>
      <c r="L35" s="326">
        <f t="shared" ref="L35" si="11">$G$18</f>
        <v>2700</v>
      </c>
      <c r="M35" s="226">
        <f t="shared" si="7"/>
        <v>-237.33</v>
      </c>
      <c r="N35" s="223"/>
      <c r="O35" s="228">
        <f t="shared" si="8"/>
        <v>0</v>
      </c>
      <c r="P35" s="229">
        <f t="shared" si="9"/>
        <v>0</v>
      </c>
      <c r="Q35" s="215"/>
    </row>
    <row r="36" spans="1:17" x14ac:dyDescent="0.35">
      <c r="A36" s="231"/>
      <c r="B36" s="328" t="s">
        <v>35</v>
      </c>
      <c r="C36" s="387"/>
      <c r="D36" s="388"/>
      <c r="E36" s="387"/>
      <c r="F36" s="389"/>
      <c r="G36" s="473"/>
      <c r="H36" s="474"/>
      <c r="I36" s="392">
        <f>SUM(I24:I35)</f>
        <v>112836.09000000001</v>
      </c>
      <c r="J36" s="389"/>
      <c r="K36" s="390"/>
      <c r="L36" s="391"/>
      <c r="M36" s="392">
        <f>SUM(M24:M35)</f>
        <v>115408.69</v>
      </c>
      <c r="N36" s="389"/>
      <c r="O36" s="393">
        <f t="shared" si="8"/>
        <v>2572.5999999999913</v>
      </c>
      <c r="P36" s="394">
        <f t="shared" si="9"/>
        <v>2.2799442979635248E-2</v>
      </c>
      <c r="Q36" s="215"/>
    </row>
    <row r="37" spans="1:17" x14ac:dyDescent="0.35">
      <c r="A37" s="189"/>
      <c r="B37" s="76" t="s">
        <v>36</v>
      </c>
      <c r="C37" s="239"/>
      <c r="D37" s="222" t="s">
        <v>34</v>
      </c>
      <c r="E37" s="221"/>
      <c r="F37" s="240"/>
      <c r="G37" s="426">
        <f>+$G$58</f>
        <v>0.1368</v>
      </c>
      <c r="H37" s="242">
        <f>$G$20*(1+G71)-$G$20</f>
        <v>28172.500000000116</v>
      </c>
      <c r="I37" s="226">
        <f>H37*G37</f>
        <v>3853.998000000016</v>
      </c>
      <c r="J37" s="240"/>
      <c r="K37" s="426">
        <f>+$G$58</f>
        <v>0.1368</v>
      </c>
      <c r="L37" s="242">
        <f>$G$20*(1+K71)-$G$20</f>
        <v>28172.500000000116</v>
      </c>
      <c r="M37" s="226">
        <f>L37*K37</f>
        <v>3853.998000000016</v>
      </c>
      <c r="N37" s="240"/>
      <c r="O37" s="228">
        <f t="shared" si="8"/>
        <v>0</v>
      </c>
      <c r="P37" s="229">
        <f t="shared" si="9"/>
        <v>0</v>
      </c>
      <c r="Q37" s="215"/>
    </row>
    <row r="38" spans="1:17" s="99" customFormat="1" x14ac:dyDescent="0.35">
      <c r="A38" s="95"/>
      <c r="B38" s="79" t="str">
        <f>+RESIDENTIAL!$B$39</f>
        <v>Rate Rider for Disposition of Deferral/Variance Accounts (2021) - effective until Dec 31, 2021</v>
      </c>
      <c r="C38" s="61"/>
      <c r="D38" s="60" t="s">
        <v>74</v>
      </c>
      <c r="E38" s="61"/>
      <c r="F38" s="51"/>
      <c r="G38" s="96"/>
      <c r="H38" s="97"/>
      <c r="I38" s="98">
        <f>H38*G38</f>
        <v>0</v>
      </c>
      <c r="J38" s="74"/>
      <c r="K38" s="428">
        <v>0.11559999999999999</v>
      </c>
      <c r="L38" s="78">
        <f>$G$19</f>
        <v>2700</v>
      </c>
      <c r="M38" s="73">
        <f>L38*K38</f>
        <v>312.12</v>
      </c>
      <c r="N38" s="74"/>
      <c r="O38" s="66">
        <f>M38-I38</f>
        <v>312.12</v>
      </c>
      <c r="P38" s="67" t="str">
        <f>IF(OR(I38=0,M38=0),"",(O38/I38))</f>
        <v/>
      </c>
      <c r="Q38" s="68"/>
    </row>
    <row r="39" spans="1:17" s="99" customFormat="1" x14ac:dyDescent="0.35">
      <c r="A39" s="95"/>
      <c r="B39" s="79" t="str">
        <f>+RESIDENTIAL!$B$40</f>
        <v>Rate Rider for Disposition of Deferral/Variance Accounts (2020) - effective until Dec 31, 2021</v>
      </c>
      <c r="C39" s="61"/>
      <c r="D39" s="60" t="s">
        <v>74</v>
      </c>
      <c r="E39" s="61"/>
      <c r="F39" s="51"/>
      <c r="G39" s="428">
        <v>0.14019999999999999</v>
      </c>
      <c r="H39" s="78">
        <f>$G$19</f>
        <v>2700</v>
      </c>
      <c r="I39" s="98">
        <f t="shared" ref="I39:I43" si="12">H39*G39</f>
        <v>378.53999999999996</v>
      </c>
      <c r="J39" s="74"/>
      <c r="K39" s="428">
        <v>0.14019999999999999</v>
      </c>
      <c r="L39" s="78">
        <f>$G$19</f>
        <v>2700</v>
      </c>
      <c r="M39" s="73">
        <f t="shared" ref="M39:M43" si="13">L39*K39</f>
        <v>378.53999999999996</v>
      </c>
      <c r="N39" s="74"/>
      <c r="O39" s="66">
        <f t="shared" ref="O39:O43" si="14">M39-I39</f>
        <v>0</v>
      </c>
      <c r="P39" s="67">
        <f t="shared" ref="P39:P43" si="15">IF(OR(I39=0,M39=0),"",(O39/I39))</f>
        <v>0</v>
      </c>
      <c r="Q39" s="68"/>
    </row>
    <row r="40" spans="1:17" s="99" customFormat="1" x14ac:dyDescent="0.35">
      <c r="A40" s="95"/>
      <c r="B40" s="79" t="str">
        <f>+RESIDENTIAL!$B$41</f>
        <v>Rate Rider for Disposition of Capacity Based Recovery Account (2021) - Applicable only for Class B Customers - effective until Dec 31, 2021</v>
      </c>
      <c r="C40" s="61"/>
      <c r="D40" s="60" t="s">
        <v>74</v>
      </c>
      <c r="E40" s="61"/>
      <c r="F40" s="51"/>
      <c r="G40" s="428"/>
      <c r="H40" s="97"/>
      <c r="I40" s="98">
        <f>H40*G40</f>
        <v>0</v>
      </c>
      <c r="J40" s="74"/>
      <c r="K40" s="428">
        <v>-3.0499999999999999E-2</v>
      </c>
      <c r="L40" s="78">
        <f>$G$19</f>
        <v>2700</v>
      </c>
      <c r="M40" s="73">
        <f>L40*K40</f>
        <v>-82.35</v>
      </c>
      <c r="N40" s="74"/>
      <c r="O40" s="66">
        <f>M40-I40</f>
        <v>-82.35</v>
      </c>
      <c r="P40" s="67" t="str">
        <f>IF(OR(I40=0,M40=0),"",(O40/I40))</f>
        <v/>
      </c>
      <c r="Q40" s="68"/>
    </row>
    <row r="41" spans="1:17" s="99" customFormat="1" x14ac:dyDescent="0.35">
      <c r="A41" s="95"/>
      <c r="B41" s="79" t="str">
        <f>+RESIDENTIAL!$B$42</f>
        <v>Rate Rider for Disposition of Capacity Based Recovery Account (2020) - Applicable only for Class B Customers - effective until Dec 31, 2021</v>
      </c>
      <c r="C41" s="61"/>
      <c r="D41" s="60" t="s">
        <v>74</v>
      </c>
      <c r="E41" s="61"/>
      <c r="F41" s="51"/>
      <c r="G41" s="428">
        <v>-6.1999999999999998E-3</v>
      </c>
      <c r="H41" s="78">
        <f>$G$19</f>
        <v>2700</v>
      </c>
      <c r="I41" s="98">
        <f t="shared" si="12"/>
        <v>-16.739999999999998</v>
      </c>
      <c r="J41" s="74"/>
      <c r="K41" s="428">
        <v>-6.1999999999999998E-3</v>
      </c>
      <c r="L41" s="78">
        <f>$G$19</f>
        <v>2700</v>
      </c>
      <c r="M41" s="73">
        <f t="shared" si="13"/>
        <v>-16.739999999999998</v>
      </c>
      <c r="N41" s="74"/>
      <c r="O41" s="66">
        <f t="shared" si="14"/>
        <v>0</v>
      </c>
      <c r="P41" s="67">
        <f t="shared" si="15"/>
        <v>0</v>
      </c>
      <c r="Q41" s="68"/>
    </row>
    <row r="42" spans="1:17" s="99" customFormat="1" x14ac:dyDescent="0.35">
      <c r="A42" s="95"/>
      <c r="B42" s="79" t="str">
        <f>+RESIDENTIAL!$B$43</f>
        <v>Rate Rider for Disposition of Global Adjustment Account (2021) - Applicable only for Non-RPP Customers - effective until Dec 31, 2021</v>
      </c>
      <c r="C42" s="61"/>
      <c r="D42" s="60" t="s">
        <v>34</v>
      </c>
      <c r="E42" s="61"/>
      <c r="F42" s="51"/>
      <c r="G42" s="96"/>
      <c r="H42" s="97"/>
      <c r="I42" s="98">
        <f t="shared" si="12"/>
        <v>0</v>
      </c>
      <c r="J42" s="74"/>
      <c r="K42" s="96">
        <v>2.3900000000000002E-3</v>
      </c>
      <c r="L42" s="78">
        <f>$G$20</f>
        <v>955000</v>
      </c>
      <c r="M42" s="73">
        <f t="shared" si="13"/>
        <v>2282.4500000000003</v>
      </c>
      <c r="N42" s="74"/>
      <c r="O42" s="66">
        <f>M42-I42</f>
        <v>2282.4500000000003</v>
      </c>
      <c r="P42" s="67" t="str">
        <f>IF(OR(I42=0,M42=0),"",(O42/I42))</f>
        <v/>
      </c>
      <c r="Q42" s="68"/>
    </row>
    <row r="43" spans="1:17" s="99" customFormat="1" x14ac:dyDescent="0.35">
      <c r="A43" s="95"/>
      <c r="B43" s="79" t="str">
        <f>+RESIDENTIAL!$B$44</f>
        <v>Rate Rider for Disposition of Global Adjustment Account (2020) - Applicable only for Non-RPP Customers - effective until Dec 31, 2021</v>
      </c>
      <c r="C43" s="61"/>
      <c r="D43" s="60" t="s">
        <v>34</v>
      </c>
      <c r="E43" s="61"/>
      <c r="F43" s="51"/>
      <c r="G43" s="96">
        <v>-1.5900000000000001E-3</v>
      </c>
      <c r="H43" s="97">
        <f>$G$20</f>
        <v>955000</v>
      </c>
      <c r="I43" s="98">
        <f t="shared" si="12"/>
        <v>-1518.45</v>
      </c>
      <c r="J43" s="74"/>
      <c r="K43" s="96">
        <v>-1.5900000000000001E-3</v>
      </c>
      <c r="L43" s="78">
        <f>$G$20</f>
        <v>955000</v>
      </c>
      <c r="M43" s="73">
        <f t="shared" si="13"/>
        <v>-1518.45</v>
      </c>
      <c r="N43" s="74"/>
      <c r="O43" s="66">
        <f t="shared" si="14"/>
        <v>0</v>
      </c>
      <c r="P43" s="67">
        <f t="shared" si="15"/>
        <v>0</v>
      </c>
      <c r="Q43" s="68"/>
    </row>
    <row r="44" spans="1:17" x14ac:dyDescent="0.35">
      <c r="A44" s="189"/>
      <c r="B44" s="395" t="s">
        <v>44</v>
      </c>
      <c r="C44" s="396"/>
      <c r="D44" s="397"/>
      <c r="E44" s="396"/>
      <c r="F44" s="389"/>
      <c r="G44" s="464"/>
      <c r="H44" s="399"/>
      <c r="I44" s="400">
        <f>SUM(I37:I43)+I36</f>
        <v>115533.43800000002</v>
      </c>
      <c r="J44" s="389"/>
      <c r="K44" s="398"/>
      <c r="L44" s="399"/>
      <c r="M44" s="400">
        <f>SUM(M37:M43)+M36</f>
        <v>120618.25800000002</v>
      </c>
      <c r="N44" s="389"/>
      <c r="O44" s="393">
        <f t="shared" si="8"/>
        <v>5084.8199999999924</v>
      </c>
      <c r="P44" s="394">
        <f t="shared" si="9"/>
        <v>4.4011673919025864E-2</v>
      </c>
      <c r="Q44" s="215"/>
    </row>
    <row r="45" spans="1:17" x14ac:dyDescent="0.35">
      <c r="A45" s="189"/>
      <c r="B45" s="264" t="s">
        <v>45</v>
      </c>
      <c r="C45" s="240"/>
      <c r="D45" s="222" t="s">
        <v>79</v>
      </c>
      <c r="E45" s="223"/>
      <c r="F45" s="240"/>
      <c r="G45" s="113">
        <v>2.6543000000000001</v>
      </c>
      <c r="H45" s="326">
        <f>+$G$18</f>
        <v>2700</v>
      </c>
      <c r="I45" s="243">
        <f>H45*G45</f>
        <v>7166.6100000000006</v>
      </c>
      <c r="J45" s="240"/>
      <c r="K45" s="113">
        <v>2.4039000000000001</v>
      </c>
      <c r="L45" s="326">
        <f>+$G$18</f>
        <v>2700</v>
      </c>
      <c r="M45" s="243">
        <f>L45*K45</f>
        <v>6490.5300000000007</v>
      </c>
      <c r="N45" s="240"/>
      <c r="O45" s="228">
        <f t="shared" si="8"/>
        <v>-676.07999999999993</v>
      </c>
      <c r="P45" s="229">
        <f t="shared" si="9"/>
        <v>-9.4337490110386904E-2</v>
      </c>
      <c r="Q45" s="215"/>
    </row>
    <row r="46" spans="1:17" x14ac:dyDescent="0.35">
      <c r="A46" s="189"/>
      <c r="B46" s="265" t="s">
        <v>46</v>
      </c>
      <c r="C46" s="240"/>
      <c r="D46" s="222" t="s">
        <v>79</v>
      </c>
      <c r="E46" s="223"/>
      <c r="F46" s="240"/>
      <c r="G46" s="113">
        <v>2.8403</v>
      </c>
      <c r="H46" s="326">
        <f>+$G$18</f>
        <v>2700</v>
      </c>
      <c r="I46" s="243">
        <f>H46*G46</f>
        <v>7668.81</v>
      </c>
      <c r="J46" s="240"/>
      <c r="K46" s="113">
        <v>2.5507</v>
      </c>
      <c r="L46" s="326">
        <f>+$G$18</f>
        <v>2700</v>
      </c>
      <c r="M46" s="243">
        <f>L46*K46</f>
        <v>6886.89</v>
      </c>
      <c r="N46" s="240"/>
      <c r="O46" s="228">
        <f t="shared" si="8"/>
        <v>-781.92000000000007</v>
      </c>
      <c r="P46" s="229">
        <f t="shared" si="9"/>
        <v>-0.10196106045136077</v>
      </c>
      <c r="Q46" s="215"/>
    </row>
    <row r="47" spans="1:17" x14ac:dyDescent="0.35">
      <c r="A47" s="189"/>
      <c r="B47" s="395" t="s">
        <v>47</v>
      </c>
      <c r="C47" s="387"/>
      <c r="D47" s="401"/>
      <c r="E47" s="387"/>
      <c r="F47" s="402"/>
      <c r="G47" s="398"/>
      <c r="H47" s="429"/>
      <c r="I47" s="400">
        <f>SUM(I44:I46)</f>
        <v>130368.85800000002</v>
      </c>
      <c r="J47" s="402"/>
      <c r="K47" s="403"/>
      <c r="L47" s="429"/>
      <c r="M47" s="400">
        <f>SUM(M44:M46)</f>
        <v>133995.67800000001</v>
      </c>
      <c r="N47" s="402"/>
      <c r="O47" s="393">
        <f t="shared" si="8"/>
        <v>3626.8199999999924</v>
      </c>
      <c r="P47" s="394">
        <f t="shared" si="9"/>
        <v>2.7819680678647901E-2</v>
      </c>
      <c r="Q47" s="215"/>
    </row>
    <row r="48" spans="1:17" x14ac:dyDescent="0.35">
      <c r="A48" s="189"/>
      <c r="B48" s="220" t="s">
        <v>64</v>
      </c>
      <c r="C48" s="221"/>
      <c r="D48" s="222" t="s">
        <v>34</v>
      </c>
      <c r="E48" s="221"/>
      <c r="F48" s="223"/>
      <c r="G48" s="270">
        <f>+RESIDENTIAL!$G$50</f>
        <v>3.0000000000000001E-3</v>
      </c>
      <c r="H48" s="475">
        <f>+$G$20*(1+G71)</f>
        <v>983172.50000000012</v>
      </c>
      <c r="I48" s="226">
        <f t="shared" ref="I48:I58" si="16">H48*G48</f>
        <v>2949.5175000000004</v>
      </c>
      <c r="J48" s="223"/>
      <c r="K48" s="270">
        <f>+RESIDENTIAL!$G$50</f>
        <v>3.0000000000000001E-3</v>
      </c>
      <c r="L48" s="475">
        <f>+$G$20*(1+K71)</f>
        <v>983172.50000000012</v>
      </c>
      <c r="M48" s="226">
        <f t="shared" ref="M48:M58" si="17">L48*K48</f>
        <v>2949.5175000000004</v>
      </c>
      <c r="N48" s="223"/>
      <c r="O48" s="228">
        <f t="shared" si="8"/>
        <v>0</v>
      </c>
      <c r="P48" s="229">
        <f t="shared" si="9"/>
        <v>0</v>
      </c>
      <c r="Q48" s="215"/>
    </row>
    <row r="49" spans="1:17" x14ac:dyDescent="0.35">
      <c r="A49" s="189"/>
      <c r="B49" s="220" t="s">
        <v>65</v>
      </c>
      <c r="C49" s="221"/>
      <c r="D49" s="222" t="s">
        <v>34</v>
      </c>
      <c r="E49" s="221"/>
      <c r="F49" s="223"/>
      <c r="G49" s="270">
        <f>+RESIDENTIAL!$G$51</f>
        <v>5.0000000000000001E-4</v>
      </c>
      <c r="H49" s="475">
        <f>+H48</f>
        <v>983172.50000000012</v>
      </c>
      <c r="I49" s="226">
        <f t="shared" si="16"/>
        <v>491.58625000000006</v>
      </c>
      <c r="J49" s="223"/>
      <c r="K49" s="270">
        <f>+RESIDENTIAL!$G$51</f>
        <v>5.0000000000000001E-4</v>
      </c>
      <c r="L49" s="475">
        <f>+L48</f>
        <v>983172.50000000012</v>
      </c>
      <c r="M49" s="226">
        <f t="shared" si="17"/>
        <v>491.58625000000006</v>
      </c>
      <c r="N49" s="223"/>
      <c r="O49" s="228">
        <f t="shared" si="8"/>
        <v>0</v>
      </c>
      <c r="P49" s="229">
        <f t="shared" si="9"/>
        <v>0</v>
      </c>
      <c r="Q49" s="215"/>
    </row>
    <row r="50" spans="1:17" x14ac:dyDescent="0.35">
      <c r="A50" s="189"/>
      <c r="B50" s="220" t="s">
        <v>50</v>
      </c>
      <c r="C50" s="221"/>
      <c r="D50" s="222" t="s">
        <v>34</v>
      </c>
      <c r="E50" s="221"/>
      <c r="F50" s="223"/>
      <c r="G50" s="270">
        <f>+RESIDENTIAL!$G$52</f>
        <v>4.0000000000000002E-4</v>
      </c>
      <c r="H50" s="475">
        <f>+H48</f>
        <v>983172.50000000012</v>
      </c>
      <c r="I50" s="226">
        <f t="shared" si="16"/>
        <v>393.26900000000006</v>
      </c>
      <c r="J50" s="223"/>
      <c r="K50" s="270">
        <f>+RESIDENTIAL!$G$52</f>
        <v>4.0000000000000002E-4</v>
      </c>
      <c r="L50" s="475">
        <f>+L48</f>
        <v>983172.50000000012</v>
      </c>
      <c r="M50" s="226">
        <f t="shared" si="17"/>
        <v>393.26900000000006</v>
      </c>
      <c r="N50" s="223"/>
      <c r="O50" s="228">
        <f t="shared" si="8"/>
        <v>0</v>
      </c>
      <c r="P50" s="229">
        <f t="shared" si="9"/>
        <v>0</v>
      </c>
      <c r="Q50" s="215"/>
    </row>
    <row r="51" spans="1:17" x14ac:dyDescent="0.35">
      <c r="A51" s="189"/>
      <c r="B51" s="220" t="s">
        <v>66</v>
      </c>
      <c r="C51" s="239"/>
      <c r="D51" s="222" t="s">
        <v>21</v>
      </c>
      <c r="E51" s="221"/>
      <c r="F51" s="240"/>
      <c r="G51" s="237">
        <f>+RESIDENTIAL!$G$53</f>
        <v>0.25</v>
      </c>
      <c r="H51" s="230">
        <v>1</v>
      </c>
      <c r="I51" s="243">
        <f t="shared" si="16"/>
        <v>0.25</v>
      </c>
      <c r="J51" s="240"/>
      <c r="K51" s="237">
        <f>+RESIDENTIAL!$G$53</f>
        <v>0.25</v>
      </c>
      <c r="L51" s="230">
        <v>1</v>
      </c>
      <c r="M51" s="243">
        <f t="shared" si="17"/>
        <v>0.25</v>
      </c>
      <c r="N51" s="240"/>
      <c r="O51" s="228">
        <f t="shared" si="8"/>
        <v>0</v>
      </c>
      <c r="P51" s="229">
        <f t="shared" si="9"/>
        <v>0</v>
      </c>
      <c r="Q51" s="215"/>
    </row>
    <row r="52" spans="1:17" s="99" customFormat="1" x14ac:dyDescent="0.35">
      <c r="A52" s="95"/>
      <c r="B52" s="76" t="s">
        <v>1</v>
      </c>
      <c r="C52" s="61"/>
      <c r="D52" s="60" t="s">
        <v>34</v>
      </c>
      <c r="E52" s="61"/>
      <c r="F52" s="51"/>
      <c r="G52" s="113">
        <f>+RESIDENTIAL!$G$54</f>
        <v>0.128</v>
      </c>
      <c r="H52" s="97">
        <f>0.64*$G$20</f>
        <v>611200</v>
      </c>
      <c r="I52" s="64">
        <f t="shared" si="16"/>
        <v>78233.600000000006</v>
      </c>
      <c r="J52" s="74"/>
      <c r="K52" s="113">
        <f>+RESIDENTIAL!$G$54</f>
        <v>0.128</v>
      </c>
      <c r="L52" s="97">
        <f>0.64*$G$20</f>
        <v>611200</v>
      </c>
      <c r="M52" s="98">
        <f t="shared" si="17"/>
        <v>78233.600000000006</v>
      </c>
      <c r="N52" s="74"/>
      <c r="O52" s="66">
        <f t="shared" si="8"/>
        <v>0</v>
      </c>
      <c r="P52" s="67">
        <f t="shared" si="9"/>
        <v>0</v>
      </c>
      <c r="Q52" s="68"/>
    </row>
    <row r="53" spans="1:17" s="99" customFormat="1" x14ac:dyDescent="0.35">
      <c r="A53" s="95"/>
      <c r="B53" s="76" t="s">
        <v>2</v>
      </c>
      <c r="C53" s="61"/>
      <c r="D53" s="60" t="s">
        <v>34</v>
      </c>
      <c r="E53" s="61"/>
      <c r="F53" s="51"/>
      <c r="G53" s="113">
        <f>+RESIDENTIAL!$G$55</f>
        <v>0.128</v>
      </c>
      <c r="H53" s="97">
        <f>0.18*$G$20</f>
        <v>171900</v>
      </c>
      <c r="I53" s="64">
        <f t="shared" si="16"/>
        <v>22003.200000000001</v>
      </c>
      <c r="J53" s="74"/>
      <c r="K53" s="113">
        <f>+RESIDENTIAL!$G$55</f>
        <v>0.128</v>
      </c>
      <c r="L53" s="97">
        <f>0.18*$G$20</f>
        <v>171900</v>
      </c>
      <c r="M53" s="98">
        <f t="shared" si="17"/>
        <v>22003.200000000001</v>
      </c>
      <c r="N53" s="74"/>
      <c r="O53" s="66">
        <f t="shared" si="8"/>
        <v>0</v>
      </c>
      <c r="P53" s="67">
        <f t="shared" si="9"/>
        <v>0</v>
      </c>
      <c r="Q53" s="68"/>
    </row>
    <row r="54" spans="1:17" s="99" customFormat="1" x14ac:dyDescent="0.35">
      <c r="A54" s="95"/>
      <c r="B54" s="61" t="s">
        <v>3</v>
      </c>
      <c r="C54" s="61"/>
      <c r="D54" s="60" t="s">
        <v>34</v>
      </c>
      <c r="E54" s="61"/>
      <c r="F54" s="51"/>
      <c r="G54" s="113">
        <f>+RESIDENTIAL!$G$56</f>
        <v>0.128</v>
      </c>
      <c r="H54" s="97">
        <f>0.18*$G$20</f>
        <v>171900</v>
      </c>
      <c r="I54" s="64">
        <f t="shared" si="16"/>
        <v>22003.200000000001</v>
      </c>
      <c r="J54" s="74"/>
      <c r="K54" s="113">
        <f>+RESIDENTIAL!$G$56</f>
        <v>0.128</v>
      </c>
      <c r="L54" s="97">
        <f>0.18*$G$20</f>
        <v>171900</v>
      </c>
      <c r="M54" s="98">
        <f t="shared" si="17"/>
        <v>22003.200000000001</v>
      </c>
      <c r="N54" s="74"/>
      <c r="O54" s="66">
        <f t="shared" si="8"/>
        <v>0</v>
      </c>
      <c r="P54" s="67">
        <f t="shared" si="9"/>
        <v>0</v>
      </c>
      <c r="Q54" s="68"/>
    </row>
    <row r="55" spans="1:17" s="99" customFormat="1" x14ac:dyDescent="0.35">
      <c r="A55" s="95"/>
      <c r="B55" s="61" t="s">
        <v>52</v>
      </c>
      <c r="C55" s="61"/>
      <c r="D55" s="60" t="s">
        <v>34</v>
      </c>
      <c r="E55" s="61"/>
      <c r="F55" s="51"/>
      <c r="G55" s="113">
        <f>+RESIDENTIAL!$G$57</f>
        <v>0.11899999999999999</v>
      </c>
      <c r="H55" s="97">
        <f>IF(AND($N$1=1, $G$20&gt;=750), 750, IF(AND($N$1=1, AND($G$20&lt;750, $G$20&gt;=0)), $G$20, IF(AND($N$1=2, $G$20&gt;=750), 750, IF(AND($N$1=2, AND($G$20&lt;750, $G$20&gt;=0)), $G$20))))</f>
        <v>750</v>
      </c>
      <c r="I55" s="64">
        <f t="shared" si="16"/>
        <v>89.25</v>
      </c>
      <c r="J55" s="74"/>
      <c r="K55" s="113">
        <f>+RESIDENTIAL!$G$57</f>
        <v>0.11899999999999999</v>
      </c>
      <c r="L55" s="97">
        <f>IF(AND($N$1=1, $G$20&gt;=750), 750, IF(AND($N$1=1, AND($G$20&lt;750, $G$20&gt;=0)), $G$20, IF(AND($N$1=2, $G$20&gt;=750), 750, IF(AND($N$1=2, AND($G$20&lt;750, $G$20&gt;=0)), $G$20))))</f>
        <v>750</v>
      </c>
      <c r="M55" s="98">
        <f t="shared" si="17"/>
        <v>89.25</v>
      </c>
      <c r="N55" s="74"/>
      <c r="O55" s="66">
        <f t="shared" si="8"/>
        <v>0</v>
      </c>
      <c r="P55" s="67">
        <f t="shared" si="9"/>
        <v>0</v>
      </c>
      <c r="Q55" s="68"/>
    </row>
    <row r="56" spans="1:17" s="99" customFormat="1" x14ac:dyDescent="0.35">
      <c r="A56" s="95"/>
      <c r="B56" s="61" t="s">
        <v>53</v>
      </c>
      <c r="C56" s="61"/>
      <c r="D56" s="60" t="s">
        <v>34</v>
      </c>
      <c r="E56" s="61"/>
      <c r="F56" s="51"/>
      <c r="G56" s="113">
        <f>+RESIDENTIAL!$G$58</f>
        <v>0.13900000000000001</v>
      </c>
      <c r="H56" s="97">
        <f>IF(AND($N$1=1, $G$20&gt;=750), $G$20-750, IF(AND($N$1=1, AND($G$20&lt;750, $G$20&gt;=0)), 0, IF(AND($N$1=2, $G$20&gt;=750), $G$20-750, IF(AND($N$1=2, AND($G$20&lt;750, $G$20&gt;=0)), 0))))</f>
        <v>954250</v>
      </c>
      <c r="I56" s="64">
        <f t="shared" si="16"/>
        <v>132640.75</v>
      </c>
      <c r="J56" s="74"/>
      <c r="K56" s="113">
        <f>+RESIDENTIAL!$G$58</f>
        <v>0.13900000000000001</v>
      </c>
      <c r="L56" s="97">
        <f>IF(AND($N$1=1, $G$20&gt;=750), $G$20-750, IF(AND($N$1=1, AND($G$20&lt;750, $G$20&gt;=0)), 0, IF(AND($N$1=2, $G$20&gt;=750), $G$20-750, IF(AND($N$1=2, AND($G$20&lt;750, $G$20&gt;=0)), 0))))</f>
        <v>954250</v>
      </c>
      <c r="M56" s="98">
        <f t="shared" si="17"/>
        <v>132640.75</v>
      </c>
      <c r="N56" s="74"/>
      <c r="O56" s="66">
        <f t="shared" si="8"/>
        <v>0</v>
      </c>
      <c r="P56" s="67">
        <f t="shared" si="9"/>
        <v>0</v>
      </c>
      <c r="Q56" s="68"/>
    </row>
    <row r="57" spans="1:17" s="99" customFormat="1" x14ac:dyDescent="0.35">
      <c r="A57" s="95"/>
      <c r="B57" s="61" t="s">
        <v>54</v>
      </c>
      <c r="C57" s="61"/>
      <c r="D57" s="60" t="s">
        <v>34</v>
      </c>
      <c r="E57" s="61"/>
      <c r="F57" s="51"/>
      <c r="G57" s="113">
        <f>+RESIDENTIAL!$G$59</f>
        <v>0.1368</v>
      </c>
      <c r="H57" s="97">
        <v>0</v>
      </c>
      <c r="I57" s="64">
        <f t="shared" si="16"/>
        <v>0</v>
      </c>
      <c r="J57" s="74"/>
      <c r="K57" s="113">
        <f>+RESIDENTIAL!$G$59</f>
        <v>0.1368</v>
      </c>
      <c r="L57" s="97">
        <v>0</v>
      </c>
      <c r="M57" s="98">
        <f t="shared" si="17"/>
        <v>0</v>
      </c>
      <c r="N57" s="74"/>
      <c r="O57" s="66">
        <f t="shared" si="8"/>
        <v>0</v>
      </c>
      <c r="P57" s="67" t="str">
        <f t="shared" si="9"/>
        <v/>
      </c>
      <c r="Q57" s="68"/>
    </row>
    <row r="58" spans="1:17" s="99" customFormat="1" ht="15" thickBot="1" x14ac:dyDescent="0.4">
      <c r="A58" s="95"/>
      <c r="B58" s="61" t="s">
        <v>55</v>
      </c>
      <c r="C58" s="61"/>
      <c r="D58" s="60" t="s">
        <v>34</v>
      </c>
      <c r="E58" s="61"/>
      <c r="F58" s="51"/>
      <c r="G58" s="113">
        <f>+RESIDENTIAL!$G$60</f>
        <v>0.1368</v>
      </c>
      <c r="H58" s="97">
        <f>+$G$20</f>
        <v>955000</v>
      </c>
      <c r="I58" s="64">
        <f t="shared" si="16"/>
        <v>130644</v>
      </c>
      <c r="J58" s="74"/>
      <c r="K58" s="113">
        <f>+RESIDENTIAL!$G$60</f>
        <v>0.1368</v>
      </c>
      <c r="L58" s="97">
        <f>+$G$20</f>
        <v>955000</v>
      </c>
      <c r="M58" s="98">
        <f t="shared" si="17"/>
        <v>130644</v>
      </c>
      <c r="N58" s="74"/>
      <c r="O58" s="66">
        <f t="shared" si="8"/>
        <v>0</v>
      </c>
      <c r="P58" s="67">
        <f t="shared" si="9"/>
        <v>0</v>
      </c>
      <c r="Q58" s="68"/>
    </row>
    <row r="59" spans="1:17" ht="15" thickBot="1" x14ac:dyDescent="0.4">
      <c r="A59" s="189"/>
      <c r="B59" s="273"/>
      <c r="C59" s="274"/>
      <c r="D59" s="275"/>
      <c r="E59" s="274"/>
      <c r="F59" s="276"/>
      <c r="G59" s="277"/>
      <c r="H59" s="278"/>
      <c r="I59" s="279"/>
      <c r="J59" s="276"/>
      <c r="K59" s="277"/>
      <c r="L59" s="278"/>
      <c r="M59" s="279"/>
      <c r="N59" s="276"/>
      <c r="O59" s="280"/>
      <c r="P59" s="281"/>
      <c r="Q59" s="215"/>
    </row>
    <row r="60" spans="1:17" x14ac:dyDescent="0.35">
      <c r="A60" s="189"/>
      <c r="B60" s="282" t="s">
        <v>80</v>
      </c>
      <c r="C60" s="239"/>
      <c r="D60" s="283"/>
      <c r="E60" s="239"/>
      <c r="F60" s="284"/>
      <c r="G60" s="285"/>
      <c r="H60" s="285"/>
      <c r="I60" s="451">
        <f>SUM(I47:I51,I58)</f>
        <v>264847.48074999999</v>
      </c>
      <c r="J60" s="287"/>
      <c r="K60" s="285"/>
      <c r="L60" s="285"/>
      <c r="M60" s="286">
        <f>SUM(M47:M51,M58)</f>
        <v>268474.30074999999</v>
      </c>
      <c r="N60" s="287"/>
      <c r="O60" s="288">
        <f>M60-I60</f>
        <v>3626.820000000007</v>
      </c>
      <c r="P60" s="289">
        <f>IF(OR(I60=0,M60=0),"",(O60/I60))</f>
        <v>1.3693994708688605E-2</v>
      </c>
      <c r="Q60" s="215"/>
    </row>
    <row r="61" spans="1:17" x14ac:dyDescent="0.35">
      <c r="A61" s="189"/>
      <c r="B61" s="282" t="s">
        <v>57</v>
      </c>
      <c r="C61" s="239"/>
      <c r="D61" s="283"/>
      <c r="E61" s="239"/>
      <c r="F61" s="284"/>
      <c r="G61" s="290">
        <f>+RESIDENTIAL!$G$63</f>
        <v>-0.318</v>
      </c>
      <c r="H61" s="291"/>
      <c r="I61" s="452"/>
      <c r="J61" s="287"/>
      <c r="K61" s="290">
        <f>$G61</f>
        <v>-0.318</v>
      </c>
      <c r="L61" s="291"/>
      <c r="M61" s="233"/>
      <c r="N61" s="287"/>
      <c r="O61" s="228">
        <f>M61-I61</f>
        <v>0</v>
      </c>
      <c r="P61" s="229" t="str">
        <f>IF(OR(I61=0,M61=0),"",(O61/I61))</f>
        <v/>
      </c>
      <c r="Q61" s="215"/>
    </row>
    <row r="62" spans="1:17" x14ac:dyDescent="0.35">
      <c r="A62" s="189"/>
      <c r="B62" s="221" t="s">
        <v>58</v>
      </c>
      <c r="C62" s="239"/>
      <c r="D62" s="283"/>
      <c r="E62" s="239"/>
      <c r="F62" s="227"/>
      <c r="G62" s="293">
        <v>0.13</v>
      </c>
      <c r="H62" s="227"/>
      <c r="I62" s="452">
        <f>I60*G62</f>
        <v>34430.172497499996</v>
      </c>
      <c r="J62" s="294"/>
      <c r="K62" s="293">
        <v>0.13</v>
      </c>
      <c r="L62" s="227"/>
      <c r="M62" s="233">
        <f>M60*K62</f>
        <v>34901.6590975</v>
      </c>
      <c r="N62" s="294"/>
      <c r="O62" s="233">
        <f>M62-I62</f>
        <v>471.48660000000382</v>
      </c>
      <c r="P62" s="229">
        <f>IF(OR(I62=0,M62=0),"",(O62/I62))</f>
        <v>1.369399470868869E-2</v>
      </c>
      <c r="Q62" s="215"/>
    </row>
    <row r="63" spans="1:17" ht="15" thickBot="1" x14ac:dyDescent="0.4">
      <c r="A63" s="189"/>
      <c r="B63" s="520" t="s">
        <v>81</v>
      </c>
      <c r="C63" s="520"/>
      <c r="D63" s="520"/>
      <c r="E63" s="295"/>
      <c r="F63" s="296"/>
      <c r="G63" s="296"/>
      <c r="H63" s="296"/>
      <c r="I63" s="453">
        <f>SUM(I60:I62)</f>
        <v>299277.65324749995</v>
      </c>
      <c r="J63" s="298"/>
      <c r="K63" s="296"/>
      <c r="L63" s="296"/>
      <c r="M63" s="348">
        <f>SUM(M60:M62)</f>
        <v>303375.95984749997</v>
      </c>
      <c r="N63" s="298"/>
      <c r="O63" s="297">
        <f>M63-I63</f>
        <v>4098.3066000000108</v>
      </c>
      <c r="P63" s="350">
        <f>IF(OR(I63=0,M63=0),"",(O63/I63))</f>
        <v>1.3693994708688616E-2</v>
      </c>
      <c r="Q63" s="215"/>
    </row>
    <row r="64" spans="1:17" ht="15" thickBot="1" x14ac:dyDescent="0.4">
      <c r="A64" s="301"/>
      <c r="B64" s="439"/>
      <c r="C64" s="352"/>
      <c r="D64" s="353"/>
      <c r="E64" s="352"/>
      <c r="F64" s="354"/>
      <c r="G64" s="277"/>
      <c r="H64" s="355"/>
      <c r="I64" s="279"/>
      <c r="J64" s="354"/>
      <c r="K64" s="277"/>
      <c r="L64" s="355"/>
      <c r="M64" s="356"/>
      <c r="N64" s="354"/>
      <c r="O64" s="357"/>
      <c r="P64" s="281"/>
      <c r="Q64" s="215"/>
    </row>
    <row r="65" spans="1:17" s="235" customFormat="1" x14ac:dyDescent="0.35">
      <c r="A65" s="406"/>
      <c r="B65" s="365" t="s">
        <v>67</v>
      </c>
      <c r="C65" s="365"/>
      <c r="D65" s="407"/>
      <c r="E65" s="365"/>
      <c r="F65" s="366"/>
      <c r="G65" s="368"/>
      <c r="H65" s="368"/>
      <c r="I65" s="454">
        <f>SUM(I47:I51,I55:I56)</f>
        <v>266933.48074999999</v>
      </c>
      <c r="J65" s="370"/>
      <c r="K65" s="368"/>
      <c r="L65" s="368"/>
      <c r="M65" s="408">
        <f>SUM(M47:M51,M55:M56)</f>
        <v>270560.30074999999</v>
      </c>
      <c r="N65" s="370"/>
      <c r="O65" s="233">
        <f>M65-I65</f>
        <v>3626.820000000007</v>
      </c>
      <c r="P65" s="234">
        <f>IF(OR(I65=0,M65=0),"",(O65/I65))</f>
        <v>1.3586980508438925E-2</v>
      </c>
      <c r="Q65" s="215"/>
    </row>
    <row r="66" spans="1:17" s="235" customFormat="1" x14ac:dyDescent="0.35">
      <c r="A66" s="231"/>
      <c r="B66" s="221" t="s">
        <v>57</v>
      </c>
      <c r="C66" s="221"/>
      <c r="D66" s="347"/>
      <c r="E66" s="221"/>
      <c r="F66" s="227"/>
      <c r="G66" s="290">
        <f>+RESIDENTIAL!$G$63</f>
        <v>-0.318</v>
      </c>
      <c r="H66" s="291"/>
      <c r="I66" s="452"/>
      <c r="J66" s="294"/>
      <c r="K66" s="290">
        <f>$G66</f>
        <v>-0.318</v>
      </c>
      <c r="L66" s="291"/>
      <c r="M66" s="233"/>
      <c r="N66" s="294"/>
      <c r="O66" s="233">
        <f>M66-I66</f>
        <v>0</v>
      </c>
      <c r="P66" s="234" t="str">
        <f>IF(OR(I66=0,M66=0),"",(O66/I66))</f>
        <v/>
      </c>
      <c r="Q66" s="215"/>
    </row>
    <row r="67" spans="1:17" s="235" customFormat="1" x14ac:dyDescent="0.35">
      <c r="A67" s="406"/>
      <c r="B67" s="441" t="s">
        <v>58</v>
      </c>
      <c r="C67" s="365"/>
      <c r="D67" s="407"/>
      <c r="E67" s="365"/>
      <c r="F67" s="366"/>
      <c r="G67" s="367">
        <v>0.13</v>
      </c>
      <c r="H67" s="368"/>
      <c r="I67" s="454">
        <f>I65*G67</f>
        <v>34701.352497499996</v>
      </c>
      <c r="J67" s="370"/>
      <c r="K67" s="367">
        <v>0.13</v>
      </c>
      <c r="L67" s="368"/>
      <c r="M67" s="369">
        <f>M65*K67</f>
        <v>35172.8390975</v>
      </c>
      <c r="N67" s="370"/>
      <c r="O67" s="233">
        <f>M67-I67</f>
        <v>471.48660000000382</v>
      </c>
      <c r="P67" s="234">
        <f>IF(OR(I67=0,M67=0),"",(O67/I67))</f>
        <v>1.358698050843901E-2</v>
      </c>
      <c r="Q67" s="215"/>
    </row>
    <row r="68" spans="1:17" s="235" customFormat="1" ht="15" thickBot="1" x14ac:dyDescent="0.4">
      <c r="A68" s="406"/>
      <c r="B68" s="519" t="s">
        <v>82</v>
      </c>
      <c r="C68" s="519"/>
      <c r="D68" s="519"/>
      <c r="E68" s="221"/>
      <c r="F68" s="409"/>
      <c r="G68" s="409"/>
      <c r="H68" s="409"/>
      <c r="I68" s="455">
        <f>SUM(I65:I67)</f>
        <v>301634.83324750001</v>
      </c>
      <c r="J68" s="411"/>
      <c r="K68" s="409"/>
      <c r="L68" s="409"/>
      <c r="M68" s="410">
        <f>SUM(M65:M67)</f>
        <v>305733.13984750002</v>
      </c>
      <c r="N68" s="411"/>
      <c r="O68" s="465">
        <f>M68-I68</f>
        <v>4098.3066000000108</v>
      </c>
      <c r="P68" s="234">
        <f>IF(OR(I68=0,M68=0),"",(O68/I68))</f>
        <v>1.3586980508438934E-2</v>
      </c>
      <c r="Q68" s="215"/>
    </row>
    <row r="69" spans="1:17" ht="15" thickBot="1" x14ac:dyDescent="0.4">
      <c r="A69" s="301"/>
      <c r="B69" s="302"/>
      <c r="C69" s="303"/>
      <c r="D69" s="304"/>
      <c r="E69" s="303"/>
      <c r="F69" s="442"/>
      <c r="G69" s="443"/>
      <c r="H69" s="444"/>
      <c r="I69" s="445"/>
      <c r="J69" s="305"/>
      <c r="K69" s="443"/>
      <c r="L69" s="444"/>
      <c r="M69" s="445"/>
      <c r="N69" s="305"/>
      <c r="O69" s="309"/>
      <c r="P69" s="456"/>
      <c r="Q69" s="215"/>
    </row>
    <row r="70" spans="1:17" x14ac:dyDescent="0.35">
      <c r="A70" s="189"/>
      <c r="B70" s="189"/>
      <c r="C70" s="189"/>
      <c r="D70" s="190"/>
      <c r="E70" s="189"/>
      <c r="F70" s="189"/>
      <c r="G70" s="189"/>
      <c r="H70" s="189"/>
      <c r="I70" s="208"/>
      <c r="J70" s="189"/>
      <c r="K70" s="189"/>
      <c r="L70" s="189"/>
      <c r="M70" s="208"/>
      <c r="N70" s="189"/>
      <c r="O70" s="189"/>
      <c r="P70" s="457"/>
      <c r="Q70" s="215"/>
    </row>
    <row r="71" spans="1:17" x14ac:dyDescent="0.35">
      <c r="A71" s="189"/>
      <c r="B71" s="206" t="s">
        <v>61</v>
      </c>
      <c r="C71" s="189"/>
      <c r="D71" s="190"/>
      <c r="E71" s="189"/>
      <c r="F71" s="189"/>
      <c r="G71" s="311">
        <f>+RESIDENTIAL!$K$68</f>
        <v>2.9499999999999998E-2</v>
      </c>
      <c r="H71" s="189"/>
      <c r="I71" s="189"/>
      <c r="J71" s="189"/>
      <c r="K71" s="311">
        <f>+RESIDENTIAL!$K$68</f>
        <v>2.9499999999999998E-2</v>
      </c>
      <c r="L71" s="189"/>
      <c r="M71" s="189"/>
      <c r="N71" s="189"/>
      <c r="O71" s="189"/>
      <c r="P71" s="457"/>
      <c r="Q71" s="215"/>
    </row>
    <row r="72" spans="1:17" x14ac:dyDescent="0.35">
      <c r="A72" s="189"/>
      <c r="B72" s="189"/>
      <c r="C72" s="189"/>
      <c r="D72" s="190"/>
      <c r="E72" s="189"/>
      <c r="F72" s="189"/>
      <c r="G72" s="189"/>
      <c r="H72" s="189"/>
      <c r="I72" s="189"/>
      <c r="J72" s="189"/>
      <c r="K72" s="215"/>
      <c r="L72" s="215"/>
      <c r="M72" s="215"/>
      <c r="N72" s="215"/>
      <c r="O72" s="215"/>
      <c r="P72" s="476"/>
      <c r="Q72" s="215"/>
    </row>
    <row r="73" spans="1:17" x14ac:dyDescent="0.35">
      <c r="A73" s="189"/>
      <c r="B73" s="189"/>
      <c r="C73" s="189"/>
      <c r="D73" s="190"/>
      <c r="E73" s="189"/>
      <c r="F73" s="189"/>
      <c r="G73" s="189"/>
      <c r="H73" s="189"/>
      <c r="I73" s="189"/>
      <c r="J73" s="189"/>
      <c r="P73" s="458"/>
    </row>
    <row r="74" spans="1:17" x14ac:dyDescent="0.35">
      <c r="A74" s="189"/>
      <c r="B74" s="189"/>
      <c r="C74" s="189"/>
      <c r="D74" s="190"/>
      <c r="E74" s="189"/>
      <c r="F74" s="189"/>
      <c r="G74" s="189"/>
      <c r="H74" s="189"/>
      <c r="I74" s="189"/>
      <c r="J74" s="189"/>
      <c r="P74" s="458"/>
    </row>
    <row r="75" spans="1:17" x14ac:dyDescent="0.35">
      <c r="G75" s="8"/>
      <c r="H75" s="8"/>
      <c r="I75" s="8"/>
      <c r="J75" s="8"/>
      <c r="K75" s="8"/>
      <c r="L75" s="8"/>
      <c r="P75" s="458"/>
    </row>
    <row r="76" spans="1:17" x14ac:dyDescent="0.35">
      <c r="G76" s="8"/>
      <c r="H76" s="8"/>
      <c r="I76" s="8"/>
      <c r="J76" s="70"/>
      <c r="K76" s="70"/>
      <c r="L76" s="70"/>
      <c r="M76" s="70"/>
      <c r="P76" s="458"/>
    </row>
    <row r="77" spans="1:17" x14ac:dyDescent="0.35">
      <c r="G77" s="8"/>
      <c r="H77" s="8"/>
      <c r="I77" s="8"/>
      <c r="J77" s="70"/>
      <c r="K77" s="70"/>
      <c r="L77" s="70"/>
      <c r="M77" s="70"/>
      <c r="P77" s="458"/>
    </row>
    <row r="78" spans="1:17" x14ac:dyDescent="0.35">
      <c r="G78" s="8"/>
      <c r="H78" s="8"/>
      <c r="I78" s="8"/>
      <c r="J78" s="70"/>
      <c r="K78" s="70"/>
      <c r="L78" s="70"/>
      <c r="M78" s="70"/>
    </row>
    <row r="79" spans="1:17" x14ac:dyDescent="0.35">
      <c r="G79" s="8"/>
      <c r="H79" s="8"/>
      <c r="I79" s="8"/>
      <c r="J79" s="70"/>
      <c r="K79" s="70"/>
      <c r="L79" s="70"/>
      <c r="M79" s="70"/>
    </row>
    <row r="80" spans="1:17" x14ac:dyDescent="0.35">
      <c r="G80" s="8"/>
      <c r="H80" s="8"/>
      <c r="I80" s="8"/>
      <c r="J80" s="70"/>
      <c r="K80" s="70"/>
      <c r="L80" s="70"/>
      <c r="M80" s="70"/>
    </row>
    <row r="81" spans="2:13" x14ac:dyDescent="0.35">
      <c r="G81" s="8"/>
      <c r="H81" s="8"/>
      <c r="I81" s="8"/>
      <c r="J81" s="70"/>
      <c r="K81" s="70"/>
      <c r="L81" s="70"/>
      <c r="M81" s="70"/>
    </row>
    <row r="82" spans="2:13" x14ac:dyDescent="0.35">
      <c r="G82" s="8"/>
      <c r="H82" s="8"/>
      <c r="I82" s="8"/>
      <c r="J82" s="70"/>
      <c r="K82" s="70"/>
      <c r="L82" s="70"/>
      <c r="M82" s="70"/>
    </row>
    <row r="83" spans="2:13" x14ac:dyDescent="0.35">
      <c r="G83" s="8"/>
      <c r="H83" s="8"/>
      <c r="I83" s="8"/>
      <c r="J83" s="70"/>
      <c r="K83" s="70"/>
      <c r="L83" s="70"/>
      <c r="M83" s="70"/>
    </row>
    <row r="84" spans="2:13" x14ac:dyDescent="0.35">
      <c r="G84" s="8"/>
      <c r="H84" s="8"/>
      <c r="I84" s="8"/>
      <c r="J84" s="70"/>
      <c r="K84" s="70"/>
      <c r="L84" s="70"/>
      <c r="M84" s="70"/>
    </row>
    <row r="85" spans="2:13" x14ac:dyDescent="0.35">
      <c r="G85" s="8"/>
      <c r="H85" s="8"/>
      <c r="I85" s="8"/>
      <c r="J85" s="70"/>
      <c r="K85" s="70"/>
      <c r="L85" s="70"/>
      <c r="M85" s="70"/>
    </row>
    <row r="86" spans="2:13" x14ac:dyDescent="0.35">
      <c r="B86" s="477"/>
      <c r="G86" s="8"/>
      <c r="H86" s="8"/>
      <c r="I86" s="8"/>
      <c r="J86" s="70"/>
      <c r="K86" s="70"/>
      <c r="L86" s="70"/>
      <c r="M86" s="70"/>
    </row>
    <row r="87" spans="2:13" x14ac:dyDescent="0.35">
      <c r="B87" s="477"/>
      <c r="G87" s="8"/>
      <c r="H87" s="8"/>
      <c r="I87" s="8"/>
      <c r="J87" s="70"/>
      <c r="K87" s="70"/>
      <c r="L87" s="70"/>
      <c r="M87" s="70"/>
    </row>
    <row r="88" spans="2:13" x14ac:dyDescent="0.35">
      <c r="B88" s="477"/>
      <c r="G88" s="8"/>
      <c r="H88" s="8"/>
      <c r="I88" s="8"/>
      <c r="J88" s="70"/>
      <c r="K88" s="70"/>
      <c r="L88" s="70"/>
      <c r="M88" s="70"/>
    </row>
    <row r="89" spans="2:13" x14ac:dyDescent="0.35">
      <c r="B89" s="477"/>
      <c r="G89" s="8"/>
      <c r="H89" s="8"/>
      <c r="I89" s="8"/>
      <c r="J89" s="70"/>
      <c r="K89" s="70"/>
      <c r="L89" s="70"/>
      <c r="M89" s="70"/>
    </row>
    <row r="90" spans="2:13" x14ac:dyDescent="0.35">
      <c r="B90" s="477"/>
      <c r="G90" s="8"/>
      <c r="H90" s="8"/>
      <c r="I90" s="8"/>
      <c r="J90" s="70"/>
      <c r="K90" s="70"/>
      <c r="L90" s="70"/>
      <c r="M90" s="70"/>
    </row>
    <row r="91" spans="2:13" x14ac:dyDescent="0.35">
      <c r="B91" s="477"/>
      <c r="G91" s="8"/>
      <c r="H91" s="8"/>
      <c r="I91" s="8"/>
      <c r="J91" s="70"/>
      <c r="K91" s="70"/>
      <c r="L91" s="70"/>
      <c r="M91" s="70"/>
    </row>
    <row r="92" spans="2:13" x14ac:dyDescent="0.35">
      <c r="B92" s="477"/>
      <c r="G92" s="8"/>
      <c r="H92" s="8"/>
      <c r="I92" s="8"/>
      <c r="J92" s="70"/>
      <c r="K92" s="70"/>
      <c r="L92" s="70"/>
      <c r="M92" s="70"/>
    </row>
    <row r="93" spans="2:13" x14ac:dyDescent="0.35">
      <c r="B93" s="477"/>
      <c r="G93" s="8"/>
      <c r="H93" s="8"/>
      <c r="I93" s="8"/>
      <c r="J93" s="70"/>
      <c r="K93" s="70"/>
      <c r="L93" s="70"/>
      <c r="M93" s="70"/>
    </row>
    <row r="94" spans="2:13" x14ac:dyDescent="0.35">
      <c r="B94" s="477"/>
      <c r="G94" s="8"/>
      <c r="H94" s="8"/>
      <c r="I94" s="8"/>
      <c r="J94" s="70"/>
      <c r="K94" s="70"/>
      <c r="L94" s="70"/>
      <c r="M94" s="70"/>
    </row>
    <row r="95" spans="2:13" x14ac:dyDescent="0.35">
      <c r="B95" s="477"/>
      <c r="G95" s="8"/>
      <c r="H95" s="8"/>
      <c r="I95" s="8"/>
      <c r="J95" s="70"/>
      <c r="K95" s="70"/>
      <c r="L95" s="70"/>
      <c r="M95" s="70"/>
    </row>
    <row r="96" spans="2:13" x14ac:dyDescent="0.35">
      <c r="B96" s="477"/>
      <c r="G96" s="8"/>
      <c r="H96" s="8"/>
      <c r="I96" s="8"/>
      <c r="J96" s="70"/>
      <c r="K96" s="70"/>
      <c r="L96" s="70"/>
      <c r="M96" s="70"/>
    </row>
    <row r="97" spans="2:13" x14ac:dyDescent="0.35">
      <c r="B97" s="477"/>
      <c r="G97" s="8"/>
      <c r="H97" s="8"/>
      <c r="I97" s="8"/>
      <c r="J97" s="70"/>
      <c r="K97" s="70"/>
      <c r="L97" s="70"/>
      <c r="M97" s="70"/>
    </row>
    <row r="98" spans="2:13" x14ac:dyDescent="0.35">
      <c r="B98" s="477"/>
      <c r="G98" s="8"/>
      <c r="H98" s="8"/>
      <c r="I98" s="8"/>
      <c r="J98" s="70"/>
      <c r="K98" s="70"/>
      <c r="L98" s="70"/>
      <c r="M98" s="70"/>
    </row>
    <row r="99" spans="2:13" x14ac:dyDescent="0.35">
      <c r="B99" s="477"/>
      <c r="G99" s="8"/>
      <c r="H99" s="8"/>
      <c r="I99" s="8"/>
      <c r="J99" s="70"/>
      <c r="K99" s="70"/>
      <c r="L99" s="70"/>
      <c r="M99" s="70"/>
    </row>
    <row r="100" spans="2:13" x14ac:dyDescent="0.35">
      <c r="B100" s="477"/>
      <c r="G100" s="8"/>
      <c r="H100" s="8"/>
      <c r="I100" s="8"/>
      <c r="J100" s="70"/>
      <c r="K100" s="70"/>
      <c r="L100" s="70"/>
      <c r="M100" s="70"/>
    </row>
    <row r="101" spans="2:13" x14ac:dyDescent="0.35">
      <c r="B101" s="477"/>
      <c r="G101" s="8"/>
      <c r="H101" s="8"/>
      <c r="I101" s="8"/>
      <c r="J101" s="70"/>
      <c r="K101" s="70"/>
      <c r="L101" s="70"/>
      <c r="M101" s="70"/>
    </row>
    <row r="102" spans="2:13" x14ac:dyDescent="0.35">
      <c r="B102" s="477"/>
      <c r="G102" s="8"/>
      <c r="H102" s="8"/>
      <c r="I102" s="8"/>
      <c r="J102" s="70"/>
      <c r="K102" s="70"/>
      <c r="L102" s="70"/>
      <c r="M102" s="70"/>
    </row>
    <row r="103" spans="2:13" x14ac:dyDescent="0.35">
      <c r="B103" s="477"/>
      <c r="G103" s="8"/>
      <c r="H103" s="8"/>
      <c r="I103" s="8"/>
      <c r="J103" s="70"/>
      <c r="K103" s="70"/>
      <c r="L103" s="70"/>
      <c r="M103" s="70"/>
    </row>
    <row r="104" spans="2:13" x14ac:dyDescent="0.35">
      <c r="B104" s="477"/>
      <c r="G104" s="8"/>
      <c r="H104" s="8"/>
      <c r="I104" s="8"/>
      <c r="J104" s="70"/>
      <c r="K104" s="70"/>
      <c r="L104" s="70"/>
      <c r="M104" s="70"/>
    </row>
    <row r="105" spans="2:13" x14ac:dyDescent="0.35">
      <c r="G105" s="8"/>
      <c r="H105" s="8"/>
      <c r="I105" s="8"/>
      <c r="J105" s="70"/>
      <c r="K105" s="70"/>
      <c r="L105" s="70"/>
      <c r="M105" s="70"/>
    </row>
    <row r="106" spans="2:13" x14ac:dyDescent="0.35">
      <c r="G106" s="8"/>
      <c r="H106" s="8"/>
      <c r="I106" s="8"/>
      <c r="J106" s="70"/>
      <c r="K106" s="70"/>
      <c r="L106" s="70"/>
      <c r="M106" s="70"/>
    </row>
    <row r="107" spans="2:13" x14ac:dyDescent="0.35">
      <c r="G107" s="8"/>
      <c r="H107" s="8"/>
      <c r="I107" s="8"/>
      <c r="J107" s="70"/>
      <c r="K107" s="70"/>
      <c r="L107" s="70"/>
      <c r="M107" s="70"/>
    </row>
    <row r="108" spans="2:13" x14ac:dyDescent="0.35">
      <c r="G108" s="8"/>
      <c r="H108" s="8"/>
      <c r="I108" s="8"/>
      <c r="J108" s="70"/>
      <c r="K108" s="70"/>
      <c r="L108" s="70"/>
      <c r="M108" s="70"/>
    </row>
    <row r="109" spans="2:13" x14ac:dyDescent="0.35">
      <c r="G109" s="8"/>
      <c r="H109" s="8"/>
      <c r="I109" s="8"/>
      <c r="J109" s="70"/>
      <c r="K109" s="70"/>
      <c r="L109" s="70"/>
      <c r="M109" s="70"/>
    </row>
    <row r="110" spans="2:13" x14ac:dyDescent="0.35">
      <c r="G110" s="8"/>
      <c r="H110" s="8"/>
      <c r="I110" s="8"/>
      <c r="J110" s="70"/>
      <c r="K110" s="70"/>
      <c r="L110" s="70"/>
      <c r="M110" s="70"/>
    </row>
    <row r="111" spans="2:13" x14ac:dyDescent="0.35">
      <c r="G111" s="8"/>
      <c r="H111" s="8"/>
      <c r="I111" s="8"/>
      <c r="J111" s="70"/>
      <c r="K111" s="70"/>
      <c r="L111" s="70"/>
      <c r="M111" s="70"/>
    </row>
    <row r="112" spans="2:13" x14ac:dyDescent="0.35">
      <c r="G112" s="8"/>
      <c r="H112" s="8"/>
      <c r="I112" s="8"/>
      <c r="J112" s="70"/>
      <c r="K112" s="70"/>
      <c r="L112" s="70"/>
      <c r="M112" s="70"/>
    </row>
    <row r="113" spans="7:13" x14ac:dyDescent="0.35">
      <c r="G113" s="8"/>
      <c r="H113" s="8"/>
      <c r="I113" s="8"/>
      <c r="J113" s="70"/>
      <c r="K113" s="70"/>
      <c r="L113" s="70"/>
      <c r="M113" s="70"/>
    </row>
    <row r="114" spans="7:13" x14ac:dyDescent="0.35">
      <c r="G114" s="8"/>
      <c r="H114" s="8"/>
      <c r="I114" s="8"/>
      <c r="J114" s="70"/>
      <c r="K114" s="70"/>
      <c r="L114" s="70"/>
      <c r="M114" s="70"/>
    </row>
    <row r="115" spans="7:13" x14ac:dyDescent="0.35">
      <c r="G115" s="8"/>
      <c r="H115" s="8"/>
      <c r="I115" s="8"/>
      <c r="J115" s="70"/>
      <c r="K115" s="70"/>
      <c r="L115" s="70"/>
      <c r="M115" s="70"/>
    </row>
    <row r="116" spans="7:13" x14ac:dyDescent="0.35">
      <c r="G116" s="8"/>
      <c r="H116" s="8"/>
      <c r="I116" s="8"/>
      <c r="J116" s="70"/>
      <c r="K116" s="70"/>
      <c r="L116" s="70"/>
      <c r="M116" s="70"/>
    </row>
    <row r="117" spans="7:13" x14ac:dyDescent="0.35">
      <c r="G117" s="8"/>
      <c r="H117" s="8"/>
      <c r="I117" s="8"/>
      <c r="J117" s="70"/>
      <c r="K117" s="70"/>
      <c r="L117" s="70"/>
      <c r="M117" s="70"/>
    </row>
    <row r="118" spans="7:13" x14ac:dyDescent="0.35">
      <c r="G118" s="8"/>
      <c r="H118" s="8"/>
      <c r="I118" s="8"/>
      <c r="J118" s="70"/>
      <c r="K118" s="70"/>
      <c r="L118" s="70"/>
      <c r="M118" s="70"/>
    </row>
    <row r="119" spans="7:13" x14ac:dyDescent="0.35">
      <c r="G119" s="8"/>
      <c r="H119" s="8"/>
      <c r="I119" s="8"/>
      <c r="J119" s="70"/>
      <c r="K119" s="70"/>
      <c r="L119" s="70"/>
      <c r="M119" s="70"/>
    </row>
    <row r="120" spans="7:13" x14ac:dyDescent="0.35">
      <c r="G120" s="8"/>
      <c r="H120" s="8"/>
      <c r="I120" s="8"/>
      <c r="J120" s="70"/>
      <c r="K120" s="70"/>
      <c r="L120" s="70"/>
      <c r="M120" s="70"/>
    </row>
    <row r="121" spans="7:13" x14ac:dyDescent="0.35">
      <c r="G121" s="8"/>
      <c r="H121" s="8"/>
      <c r="I121" s="8"/>
      <c r="J121" s="70"/>
      <c r="K121" s="70"/>
      <c r="L121" s="70"/>
      <c r="M121" s="70"/>
    </row>
    <row r="122" spans="7:13" x14ac:dyDescent="0.35">
      <c r="G122" s="8"/>
      <c r="H122" s="8"/>
      <c r="I122" s="8"/>
      <c r="J122" s="70"/>
      <c r="K122" s="70"/>
      <c r="L122" s="70"/>
      <c r="M122" s="70"/>
    </row>
    <row r="123" spans="7:13" x14ac:dyDescent="0.35">
      <c r="G123" s="8"/>
      <c r="H123" s="8"/>
      <c r="I123" s="8"/>
      <c r="J123" s="70"/>
      <c r="K123" s="70"/>
      <c r="L123" s="70"/>
      <c r="M123" s="70"/>
    </row>
    <row r="124" spans="7:13" x14ac:dyDescent="0.35">
      <c r="G124" s="8"/>
      <c r="H124" s="8"/>
      <c r="I124" s="8"/>
      <c r="J124" s="70"/>
      <c r="K124" s="70"/>
      <c r="L124" s="70"/>
      <c r="M124" s="70"/>
    </row>
    <row r="125" spans="7:13" x14ac:dyDescent="0.35">
      <c r="G125" s="8"/>
      <c r="H125" s="8"/>
      <c r="I125" s="8"/>
      <c r="J125" s="70"/>
      <c r="K125" s="70"/>
      <c r="L125" s="70"/>
      <c r="M125" s="70"/>
    </row>
    <row r="126" spans="7:13" x14ac:dyDescent="0.35">
      <c r="G126" s="8"/>
      <c r="H126" s="8"/>
      <c r="I126" s="8"/>
      <c r="J126" s="70"/>
      <c r="K126" s="70"/>
      <c r="L126" s="70"/>
      <c r="M126" s="70"/>
    </row>
    <row r="127" spans="7:13" x14ac:dyDescent="0.35">
      <c r="G127" s="8"/>
      <c r="H127" s="8"/>
      <c r="I127" s="8"/>
      <c r="J127" s="70"/>
      <c r="K127" s="70"/>
      <c r="L127" s="70"/>
      <c r="M127" s="70"/>
    </row>
    <row r="128" spans="7:13" x14ac:dyDescent="0.35">
      <c r="G128" s="8"/>
      <c r="H128" s="8"/>
      <c r="I128" s="8"/>
      <c r="J128" s="70"/>
      <c r="K128" s="70"/>
      <c r="L128" s="70"/>
      <c r="M128" s="70"/>
    </row>
    <row r="129" spans="7:13" x14ac:dyDescent="0.35">
      <c r="G129" s="8"/>
      <c r="H129" s="8"/>
      <c r="I129" s="8"/>
      <c r="J129" s="70"/>
      <c r="K129" s="70"/>
      <c r="L129" s="70"/>
      <c r="M129" s="70"/>
    </row>
    <row r="130" spans="7:13" x14ac:dyDescent="0.35">
      <c r="G130" s="8"/>
      <c r="H130" s="8"/>
      <c r="I130" s="8"/>
      <c r="J130" s="70"/>
      <c r="K130" s="70"/>
      <c r="L130" s="70"/>
      <c r="M130" s="70"/>
    </row>
    <row r="131" spans="7:13" x14ac:dyDescent="0.35">
      <c r="G131" s="8"/>
      <c r="H131" s="8"/>
      <c r="I131" s="8"/>
      <c r="J131" s="70"/>
      <c r="K131" s="70"/>
      <c r="L131" s="70"/>
      <c r="M131" s="70"/>
    </row>
    <row r="132" spans="7:13" x14ac:dyDescent="0.35">
      <c r="G132" s="8"/>
      <c r="H132" s="8"/>
      <c r="I132" s="8"/>
      <c r="J132" s="70"/>
      <c r="K132" s="70"/>
      <c r="L132" s="70"/>
      <c r="M132" s="70"/>
    </row>
    <row r="133" spans="7:13" x14ac:dyDescent="0.35">
      <c r="G133" s="8"/>
      <c r="H133" s="8"/>
      <c r="I133" s="8"/>
      <c r="J133" s="70"/>
      <c r="K133" s="70"/>
      <c r="L133" s="70"/>
      <c r="M133" s="70"/>
    </row>
    <row r="134" spans="7:13" x14ac:dyDescent="0.35">
      <c r="G134" s="8"/>
      <c r="H134" s="8"/>
      <c r="I134" s="8"/>
      <c r="J134" s="70"/>
      <c r="K134" s="70"/>
      <c r="L134" s="70"/>
      <c r="M134" s="70"/>
    </row>
    <row r="135" spans="7:13" x14ac:dyDescent="0.35">
      <c r="G135" s="8"/>
      <c r="H135" s="8"/>
      <c r="I135" s="8"/>
      <c r="J135" s="70"/>
      <c r="K135" s="70"/>
      <c r="L135" s="70"/>
      <c r="M135" s="70"/>
    </row>
    <row r="136" spans="7:13" x14ac:dyDescent="0.35">
      <c r="G136" s="8"/>
      <c r="H136" s="8"/>
      <c r="I136" s="8"/>
      <c r="J136" s="70"/>
      <c r="K136" s="70"/>
      <c r="L136" s="70"/>
      <c r="M136" s="70"/>
    </row>
    <row r="137" spans="7:13" x14ac:dyDescent="0.35">
      <c r="G137" s="8"/>
      <c r="H137" s="8"/>
      <c r="I137" s="8"/>
      <c r="J137" s="70"/>
      <c r="K137" s="70"/>
      <c r="L137" s="70"/>
      <c r="M137" s="70"/>
    </row>
    <row r="138" spans="7:13" x14ac:dyDescent="0.35">
      <c r="G138" s="8"/>
      <c r="H138" s="8"/>
      <c r="I138" s="8"/>
      <c r="J138" s="70"/>
      <c r="K138" s="70"/>
      <c r="L138" s="70"/>
      <c r="M138" s="70"/>
    </row>
    <row r="139" spans="7:13" x14ac:dyDescent="0.35">
      <c r="G139" s="8"/>
      <c r="H139" s="8"/>
      <c r="I139" s="8"/>
      <c r="J139" s="70"/>
      <c r="K139" s="70"/>
      <c r="L139" s="70"/>
      <c r="M139" s="70"/>
    </row>
    <row r="140" spans="7:13" x14ac:dyDescent="0.35">
      <c r="G140" s="8"/>
      <c r="H140" s="8"/>
      <c r="I140" s="8"/>
      <c r="J140" s="70"/>
      <c r="K140" s="70"/>
      <c r="L140" s="70"/>
      <c r="M140" s="70"/>
    </row>
    <row r="141" spans="7:13" x14ac:dyDescent="0.35">
      <c r="G141" s="8"/>
      <c r="H141" s="8"/>
      <c r="I141" s="8"/>
      <c r="J141" s="70"/>
      <c r="K141" s="70"/>
      <c r="L141" s="70"/>
      <c r="M141" s="70"/>
    </row>
    <row r="142" spans="7:13" x14ac:dyDescent="0.35">
      <c r="G142" s="8"/>
      <c r="H142" s="8"/>
      <c r="I142" s="8"/>
      <c r="J142" s="70"/>
      <c r="K142" s="70"/>
      <c r="L142" s="70"/>
      <c r="M142" s="70"/>
    </row>
    <row r="143" spans="7:13" x14ac:dyDescent="0.35">
      <c r="G143" s="8"/>
      <c r="H143" s="8"/>
      <c r="I143" s="8"/>
      <c r="J143" s="70"/>
      <c r="K143" s="70"/>
      <c r="L143" s="70"/>
      <c r="M143" s="70"/>
    </row>
    <row r="144" spans="7:13" x14ac:dyDescent="0.35">
      <c r="G144" s="8"/>
      <c r="H144" s="8"/>
      <c r="I144" s="8"/>
      <c r="J144" s="70"/>
      <c r="K144" s="70"/>
      <c r="L144" s="70"/>
      <c r="M144" s="70"/>
    </row>
    <row r="145" spans="7:13" x14ac:dyDescent="0.35">
      <c r="G145" s="8"/>
      <c r="H145" s="8"/>
      <c r="I145" s="8"/>
      <c r="J145" s="70"/>
      <c r="K145" s="70"/>
      <c r="L145" s="70"/>
      <c r="M145" s="70"/>
    </row>
    <row r="146" spans="7:13" x14ac:dyDescent="0.35">
      <c r="G146" s="8"/>
      <c r="H146" s="8"/>
      <c r="I146" s="8"/>
      <c r="J146" s="70"/>
      <c r="K146" s="70"/>
      <c r="L146" s="70"/>
      <c r="M146" s="70"/>
    </row>
    <row r="147" spans="7:13" x14ac:dyDescent="0.35">
      <c r="G147" s="8"/>
      <c r="H147" s="8"/>
      <c r="I147" s="8"/>
      <c r="J147" s="70"/>
      <c r="K147" s="70"/>
      <c r="L147" s="70"/>
      <c r="M147" s="70"/>
    </row>
    <row r="148" spans="7:13" x14ac:dyDescent="0.35">
      <c r="G148" s="8"/>
      <c r="H148" s="8"/>
      <c r="I148" s="8"/>
      <c r="J148" s="70"/>
      <c r="K148" s="70"/>
      <c r="L148" s="70"/>
      <c r="M148" s="70"/>
    </row>
    <row r="149" spans="7:13" x14ac:dyDescent="0.35">
      <c r="G149" s="8"/>
      <c r="H149" s="8"/>
      <c r="I149" s="8"/>
      <c r="J149" s="70"/>
      <c r="K149" s="70"/>
      <c r="L149" s="70"/>
      <c r="M149" s="70"/>
    </row>
    <row r="150" spans="7:13" x14ac:dyDescent="0.35">
      <c r="G150" s="8"/>
      <c r="H150" s="8"/>
      <c r="I150" s="8"/>
      <c r="J150" s="70"/>
      <c r="K150" s="70"/>
      <c r="L150" s="70"/>
      <c r="M150" s="70"/>
    </row>
    <row r="151" spans="7:13" x14ac:dyDescent="0.35">
      <c r="G151" s="8"/>
      <c r="H151" s="8"/>
      <c r="I151" s="8"/>
      <c r="J151" s="70"/>
      <c r="K151" s="70"/>
      <c r="L151" s="70"/>
      <c r="M151" s="70"/>
    </row>
    <row r="152" spans="7:13" x14ac:dyDescent="0.35">
      <c r="G152" s="8"/>
      <c r="H152" s="8"/>
      <c r="I152" s="8"/>
      <c r="J152" s="70"/>
      <c r="K152" s="70"/>
      <c r="L152" s="70"/>
      <c r="M152" s="70"/>
    </row>
    <row r="153" spans="7:13" x14ac:dyDescent="0.35">
      <c r="G153" s="8"/>
      <c r="H153" s="8"/>
      <c r="I153" s="8"/>
      <c r="J153" s="70"/>
      <c r="K153" s="70"/>
      <c r="L153" s="70"/>
      <c r="M153" s="70"/>
    </row>
    <row r="154" spans="7:13" x14ac:dyDescent="0.35">
      <c r="G154" s="8"/>
      <c r="H154" s="8"/>
      <c r="I154" s="8"/>
      <c r="J154" s="70"/>
      <c r="K154" s="70"/>
      <c r="L154" s="70"/>
      <c r="M154" s="70"/>
    </row>
    <row r="155" spans="7:13" x14ac:dyDescent="0.35">
      <c r="G155" s="8"/>
      <c r="H155" s="8"/>
      <c r="I155" s="8"/>
      <c r="J155" s="70"/>
      <c r="K155" s="70"/>
      <c r="L155" s="70"/>
      <c r="M155" s="70"/>
    </row>
    <row r="156" spans="7:13" x14ac:dyDescent="0.35">
      <c r="G156" s="8"/>
      <c r="H156" s="8"/>
      <c r="I156" s="8"/>
      <c r="J156" s="70"/>
      <c r="K156" s="70"/>
      <c r="L156" s="70"/>
      <c r="M156" s="70"/>
    </row>
    <row r="157" spans="7:13" x14ac:dyDescent="0.35">
      <c r="G157" s="8"/>
      <c r="H157" s="8"/>
      <c r="I157" s="8"/>
      <c r="J157" s="70"/>
      <c r="K157" s="70"/>
      <c r="L157" s="70"/>
      <c r="M157" s="70"/>
    </row>
    <row r="158" spans="7:13" x14ac:dyDescent="0.35">
      <c r="G158" s="8"/>
      <c r="H158" s="8"/>
      <c r="I158" s="8"/>
      <c r="J158" s="70"/>
      <c r="K158" s="70"/>
      <c r="L158" s="70"/>
      <c r="M158" s="70"/>
    </row>
    <row r="159" spans="7:13" x14ac:dyDescent="0.35">
      <c r="G159" s="8"/>
      <c r="H159" s="8"/>
      <c r="I159" s="8"/>
      <c r="J159" s="70"/>
      <c r="K159" s="70"/>
      <c r="L159" s="70"/>
      <c r="M159" s="70"/>
    </row>
    <row r="160" spans="7:13" x14ac:dyDescent="0.35">
      <c r="G160" s="8"/>
      <c r="H160" s="8"/>
      <c r="I160" s="8"/>
      <c r="J160" s="70"/>
      <c r="K160" s="70"/>
      <c r="L160" s="70"/>
      <c r="M160" s="70"/>
    </row>
    <row r="161" spans="7:13" x14ac:dyDescent="0.35">
      <c r="G161" s="8"/>
      <c r="H161" s="8"/>
      <c r="I161" s="8"/>
      <c r="J161" s="70"/>
      <c r="K161" s="70"/>
      <c r="L161" s="70"/>
      <c r="M161" s="70"/>
    </row>
    <row r="162" spans="7:13" x14ac:dyDescent="0.35">
      <c r="G162" s="8"/>
      <c r="H162" s="8"/>
      <c r="I162" s="8"/>
      <c r="J162" s="70"/>
      <c r="K162" s="70"/>
      <c r="L162" s="70"/>
      <c r="M162" s="70"/>
    </row>
    <row r="163" spans="7:13" x14ac:dyDescent="0.35">
      <c r="G163" s="8"/>
      <c r="H163" s="8"/>
      <c r="I163" s="8"/>
      <c r="J163" s="70"/>
      <c r="K163" s="70"/>
      <c r="L163" s="70"/>
      <c r="M163" s="70"/>
    </row>
    <row r="164" spans="7:13" x14ac:dyDescent="0.35">
      <c r="G164" s="8"/>
      <c r="H164" s="8"/>
      <c r="I164" s="8"/>
      <c r="J164" s="70"/>
      <c r="K164" s="70"/>
      <c r="L164" s="70"/>
      <c r="M164" s="70"/>
    </row>
    <row r="165" spans="7:13" x14ac:dyDescent="0.35">
      <c r="G165" s="8"/>
      <c r="H165" s="8"/>
      <c r="I165" s="8"/>
      <c r="J165" s="70"/>
      <c r="K165" s="70"/>
      <c r="L165" s="70"/>
      <c r="M165" s="70"/>
    </row>
    <row r="166" spans="7:13" x14ac:dyDescent="0.35">
      <c r="G166" s="8"/>
      <c r="H166" s="8"/>
      <c r="I166" s="8"/>
      <c r="J166" s="70"/>
      <c r="K166" s="70"/>
      <c r="L166" s="70"/>
      <c r="M166" s="70"/>
    </row>
    <row r="167" spans="7:13" x14ac:dyDescent="0.35">
      <c r="G167" s="8"/>
      <c r="H167" s="8"/>
      <c r="I167" s="8"/>
      <c r="J167" s="70"/>
      <c r="K167" s="70"/>
      <c r="L167" s="70"/>
      <c r="M167" s="70"/>
    </row>
    <row r="168" spans="7:13" x14ac:dyDescent="0.35">
      <c r="G168" s="8"/>
      <c r="H168" s="8"/>
      <c r="I168" s="8"/>
      <c r="J168" s="70"/>
      <c r="K168" s="70"/>
      <c r="L168" s="70"/>
      <c r="M168" s="70"/>
    </row>
    <row r="169" spans="7:13" x14ac:dyDescent="0.35">
      <c r="G169" s="8"/>
      <c r="H169" s="8"/>
      <c r="I169" s="8"/>
      <c r="J169" s="70"/>
      <c r="K169" s="70"/>
      <c r="L169" s="70"/>
      <c r="M169" s="70"/>
    </row>
    <row r="170" spans="7:13" x14ac:dyDescent="0.35">
      <c r="G170" s="8"/>
      <c r="H170" s="8"/>
      <c r="I170" s="8"/>
      <c r="J170" s="70"/>
      <c r="K170" s="70"/>
      <c r="L170" s="70"/>
      <c r="M170" s="70"/>
    </row>
    <row r="171" spans="7:13" x14ac:dyDescent="0.35">
      <c r="G171" s="8"/>
      <c r="H171" s="8"/>
      <c r="I171" s="8"/>
      <c r="J171" s="70"/>
      <c r="K171" s="70"/>
      <c r="L171" s="70"/>
      <c r="M171" s="70"/>
    </row>
    <row r="172" spans="7:13" x14ac:dyDescent="0.35">
      <c r="G172" s="8"/>
      <c r="H172" s="8"/>
      <c r="I172" s="8"/>
      <c r="J172" s="70"/>
      <c r="K172" s="70"/>
      <c r="L172" s="70"/>
      <c r="M172" s="70"/>
    </row>
    <row r="173" spans="7:13" x14ac:dyDescent="0.35">
      <c r="G173" s="8"/>
      <c r="H173" s="8"/>
      <c r="I173" s="8"/>
      <c r="J173" s="70"/>
      <c r="K173" s="70"/>
      <c r="L173" s="70"/>
      <c r="M173" s="70"/>
    </row>
    <row r="174" spans="7:13" x14ac:dyDescent="0.35">
      <c r="G174" s="8"/>
      <c r="H174" s="8"/>
      <c r="I174" s="8"/>
      <c r="J174" s="70"/>
      <c r="K174" s="70"/>
      <c r="L174" s="70"/>
      <c r="M174" s="70"/>
    </row>
    <row r="175" spans="7:13" x14ac:dyDescent="0.35">
      <c r="G175" s="8"/>
      <c r="H175" s="8"/>
      <c r="I175" s="8"/>
      <c r="J175" s="70"/>
      <c r="K175" s="70"/>
      <c r="L175" s="70"/>
      <c r="M175" s="70"/>
    </row>
    <row r="176" spans="7:13" x14ac:dyDescent="0.35">
      <c r="G176" s="8"/>
      <c r="H176" s="8"/>
      <c r="I176" s="8"/>
      <c r="J176" s="70"/>
      <c r="K176" s="70"/>
      <c r="L176" s="70"/>
      <c r="M176" s="70"/>
    </row>
    <row r="177" spans="7:13" x14ac:dyDescent="0.35">
      <c r="G177" s="8"/>
      <c r="H177" s="8"/>
      <c r="I177" s="8"/>
      <c r="J177" s="70"/>
      <c r="K177" s="70"/>
      <c r="L177" s="70"/>
      <c r="M177" s="70"/>
    </row>
  </sheetData>
  <mergeCells count="12">
    <mergeCell ref="O21:P21"/>
    <mergeCell ref="D22:D23"/>
    <mergeCell ref="O22:O23"/>
    <mergeCell ref="P22:P23"/>
    <mergeCell ref="B63:D63"/>
    <mergeCell ref="K21:M21"/>
    <mergeCell ref="B68:D68"/>
    <mergeCell ref="A3:H3"/>
    <mergeCell ref="B10:J10"/>
    <mergeCell ref="B11:J11"/>
    <mergeCell ref="D14:J14"/>
    <mergeCell ref="G21:I21"/>
  </mergeCells>
  <dataValidations count="5">
    <dataValidation type="list" allowBlank="1" showInputMessage="1" showErrorMessage="1" sqref="D24" xr:uid="{19589B8E-056F-43DB-A5E3-5669DE710DD6}">
      <formula1>"per device per 30 days, per kWh, per kW, per kVA"</formula1>
    </dataValidation>
    <dataValidation type="list" allowBlank="1" showInputMessage="1" showErrorMessage="1" sqref="D17" xr:uid="{F863BC7A-22FE-4374-B1E8-6B54D1B80B85}">
      <formula1>"TOU, non-TOU"</formula1>
    </dataValidation>
    <dataValidation type="list" allowBlank="1" showInputMessage="1" showErrorMessage="1" prompt="Select Charge Unit - per 30 days, per kWh, per kW, per kVA." sqref="D45:D46 D48:D58 D37:D43 D25:D35" xr:uid="{580BD955-5847-4C50-9D9E-025259CE8501}">
      <formula1>"per 30 days, per kWh, per kW, per kVA"</formula1>
    </dataValidation>
    <dataValidation type="list" allowBlank="1" showInputMessage="1" showErrorMessage="1" sqref="E45:E46 E37:E43 E69 E64 E48:E59 E24:E35" xr:uid="{3B69C43F-C2ED-441E-A4A6-6F6EB0ADAF6D}">
      <formula1>#REF!</formula1>
    </dataValidation>
    <dataValidation type="list" allowBlank="1" showInputMessage="1" showErrorMessage="1" prompt="Select Charge Unit - monthly, per kWh, per kW" sqref="D69 D64 D59" xr:uid="{40E31E35-981C-4485-9C01-1AFFCAD4A285}">
      <formula1>"Monthly, per kWh, per kW"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6" fitToHeight="0" orientation="landscape" r:id="rId1"/>
  <headerFooter scaleWithDoc="0">
    <oddHeader xml:space="preserve">&amp;R&amp;7Toronto Hydro-Electric System Limited 
EB-2020-0057
Tab 5
Schedule 1
ORIGINAL
Page &amp;P of &amp;N
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10</xdr:col>
                    <xdr:colOff>374650</xdr:colOff>
                    <xdr:row>17</xdr:row>
                    <xdr:rowOff>95250</xdr:rowOff>
                  </from>
                  <to>
                    <xdr:col>17</xdr:col>
                    <xdr:colOff>25400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698500</xdr:colOff>
                    <xdr:row>18</xdr:row>
                    <xdr:rowOff>12700</xdr:rowOff>
                  </from>
                  <to>
                    <xdr:col>10</xdr:col>
                    <xdr:colOff>679450</xdr:colOff>
                    <xdr:row>19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4A2F-E3A8-447F-9C3D-6268EDD60184}">
  <sheetPr>
    <tabColor theme="0"/>
    <pageSetUpPr fitToPage="1"/>
  </sheetPr>
  <dimension ref="A1:Q135"/>
  <sheetViews>
    <sheetView showGridLines="0" zoomScale="70" zoomScaleNormal="70" zoomScaleSheetLayoutView="75" workbookViewId="0">
      <selection activeCell="B44" sqref="B44"/>
    </sheetView>
  </sheetViews>
  <sheetFormatPr defaultColWidth="9.1796875" defaultRowHeight="14.5" x14ac:dyDescent="0.35"/>
  <cols>
    <col min="1" max="1" width="1.81640625" style="180" customWidth="1"/>
    <col min="2" max="2" width="137.81640625" style="180" customWidth="1"/>
    <col min="3" max="3" width="1.08984375" style="180" customWidth="1"/>
    <col min="4" max="4" width="26.7265625" style="312" customWidth="1"/>
    <col min="5" max="6" width="1.08984375" style="180" customWidth="1"/>
    <col min="7" max="9" width="12.26953125" style="180" customWidth="1"/>
    <col min="10" max="10" width="1.08984375" style="180" customWidth="1"/>
    <col min="11" max="13" width="12.26953125" style="180" customWidth="1"/>
    <col min="14" max="14" width="1.08984375" style="180" customWidth="1"/>
    <col min="15" max="16" width="12.26953125" style="180" customWidth="1"/>
    <col min="17" max="17" width="1.26953125" style="180" customWidth="1"/>
    <col min="18" max="16384" width="9.1796875" style="180"/>
  </cols>
  <sheetData>
    <row r="1" spans="1:17" ht="20" x14ac:dyDescent="0.35">
      <c r="A1" s="177"/>
      <c r="B1" s="178"/>
      <c r="C1" s="178"/>
      <c r="D1" s="179"/>
      <c r="E1" s="178"/>
      <c r="F1" s="178"/>
      <c r="G1" s="178"/>
      <c r="H1" s="178"/>
      <c r="I1" s="177"/>
      <c r="J1" s="177"/>
      <c r="N1" s="180">
        <v>1</v>
      </c>
      <c r="O1" s="180">
        <v>1</v>
      </c>
    </row>
    <row r="2" spans="1:17" ht="17.5" x14ac:dyDescent="0.35">
      <c r="A2" s="182"/>
      <c r="B2" s="182"/>
      <c r="C2" s="182"/>
      <c r="D2" s="183"/>
      <c r="E2" s="182"/>
      <c r="F2" s="182"/>
      <c r="G2" s="182"/>
      <c r="H2" s="182"/>
      <c r="I2" s="177"/>
      <c r="J2" s="177"/>
    </row>
    <row r="3" spans="1:17" ht="17.5" x14ac:dyDescent="0.35">
      <c r="A3" s="500"/>
      <c r="B3" s="500"/>
      <c r="C3" s="500"/>
      <c r="D3" s="500"/>
      <c r="E3" s="500"/>
      <c r="F3" s="500"/>
      <c r="G3" s="500"/>
      <c r="H3" s="500"/>
      <c r="I3" s="177"/>
      <c r="J3" s="177"/>
    </row>
    <row r="4" spans="1:17" ht="17.5" x14ac:dyDescent="0.35">
      <c r="A4" s="182"/>
      <c r="B4" s="182"/>
      <c r="C4" s="182"/>
      <c r="D4" s="183"/>
      <c r="E4" s="182"/>
      <c r="F4" s="184"/>
      <c r="G4" s="184"/>
      <c r="H4" s="184"/>
      <c r="I4" s="177"/>
      <c r="J4" s="177"/>
    </row>
    <row r="5" spans="1:17" ht="15.5" x14ac:dyDescent="0.35">
      <c r="A5" s="177"/>
      <c r="B5" s="177"/>
      <c r="C5" s="185"/>
      <c r="D5" s="186"/>
      <c r="E5" s="185"/>
      <c r="F5" s="177"/>
      <c r="G5" s="177"/>
      <c r="H5" s="177"/>
      <c r="I5" s="177"/>
      <c r="J5" s="177"/>
    </row>
    <row r="6" spans="1:17" x14ac:dyDescent="0.35">
      <c r="A6" s="177"/>
      <c r="B6" s="177"/>
      <c r="C6" s="177"/>
      <c r="D6" s="187"/>
      <c r="E6" s="177"/>
      <c r="F6" s="177"/>
      <c r="G6" s="177"/>
      <c r="H6" s="177"/>
      <c r="I6" s="177"/>
      <c r="J6" s="177"/>
    </row>
    <row r="7" spans="1:17" x14ac:dyDescent="0.35">
      <c r="A7" s="177"/>
      <c r="B7" s="177"/>
      <c r="C7" s="177"/>
      <c r="D7" s="187"/>
      <c r="E7" s="177"/>
      <c r="F7" s="177"/>
      <c r="G7" s="177"/>
      <c r="H7" s="177"/>
      <c r="I7" s="177"/>
      <c r="J7" s="177"/>
    </row>
    <row r="8" spans="1:17" x14ac:dyDescent="0.35">
      <c r="A8" s="188"/>
      <c r="B8" s="177"/>
      <c r="C8" s="177"/>
      <c r="D8" s="187"/>
      <c r="E8" s="177"/>
      <c r="F8" s="177"/>
      <c r="G8" s="177"/>
      <c r="H8" s="177"/>
      <c r="I8" s="177"/>
      <c r="J8" s="177"/>
    </row>
    <row r="9" spans="1:17" x14ac:dyDescent="0.35">
      <c r="A9" s="189"/>
      <c r="B9" s="189"/>
      <c r="C9" s="189"/>
      <c r="D9" s="190"/>
      <c r="E9" s="189"/>
      <c r="F9" s="189"/>
      <c r="G9" s="189"/>
      <c r="H9" s="189"/>
    </row>
    <row r="10" spans="1:17" ht="18" x14ac:dyDescent="0.4">
      <c r="A10" s="189"/>
      <c r="B10" s="501"/>
      <c r="C10" s="501"/>
      <c r="D10" s="501"/>
      <c r="E10" s="501"/>
      <c r="F10" s="501"/>
      <c r="G10" s="501"/>
      <c r="H10" s="501"/>
      <c r="I10" s="501"/>
      <c r="J10" s="501"/>
    </row>
    <row r="11" spans="1:17" ht="18" x14ac:dyDescent="0.4">
      <c r="A11" s="189"/>
      <c r="B11" s="501" t="s">
        <v>0</v>
      </c>
      <c r="C11" s="501"/>
      <c r="D11" s="501"/>
      <c r="E11" s="501"/>
      <c r="F11" s="501"/>
      <c r="G11" s="501"/>
      <c r="H11" s="501"/>
      <c r="I11" s="501"/>
      <c r="J11" s="501"/>
    </row>
    <row r="12" spans="1:17" x14ac:dyDescent="0.35">
      <c r="A12" s="189"/>
      <c r="B12" s="189"/>
      <c r="C12" s="189"/>
      <c r="D12" s="190"/>
      <c r="E12" s="189"/>
      <c r="F12" s="189"/>
      <c r="G12" s="189"/>
      <c r="H12" s="189"/>
    </row>
    <row r="13" spans="1:17" x14ac:dyDescent="0.35">
      <c r="A13" s="189"/>
      <c r="B13" s="189"/>
      <c r="C13" s="189"/>
      <c r="D13" s="190"/>
      <c r="E13" s="189"/>
      <c r="F13" s="189"/>
      <c r="G13" s="189"/>
      <c r="H13" s="189"/>
    </row>
    <row r="14" spans="1:17" ht="15.5" x14ac:dyDescent="0.35">
      <c r="A14" s="189"/>
      <c r="B14" s="193" t="s">
        <v>4</v>
      </c>
      <c r="C14" s="189"/>
      <c r="D14" s="502" t="s">
        <v>93</v>
      </c>
      <c r="E14" s="502"/>
      <c r="F14" s="502"/>
      <c r="G14" s="502"/>
      <c r="H14" s="502"/>
      <c r="I14" s="502"/>
      <c r="J14" s="502"/>
      <c r="M14" s="478"/>
    </row>
    <row r="15" spans="1:17" ht="15.5" x14ac:dyDescent="0.35">
      <c r="A15" s="189"/>
      <c r="B15" s="195"/>
      <c r="C15" s="189"/>
      <c r="D15" s="196"/>
      <c r="E15" s="196"/>
      <c r="F15" s="197"/>
      <c r="G15" s="197"/>
      <c r="H15" s="197"/>
      <c r="I15" s="197"/>
      <c r="J15" s="197"/>
      <c r="K15" s="198"/>
      <c r="L15" s="198"/>
      <c r="M15" s="197"/>
      <c r="N15" s="198"/>
      <c r="O15" s="198"/>
      <c r="P15" s="198"/>
      <c r="Q15" s="198"/>
    </row>
    <row r="16" spans="1:17" ht="15.5" x14ac:dyDescent="0.35">
      <c r="A16" s="189"/>
      <c r="B16" s="193" t="s">
        <v>6</v>
      </c>
      <c r="C16" s="189"/>
      <c r="D16" s="199" t="s">
        <v>70</v>
      </c>
      <c r="E16" s="196"/>
      <c r="F16" s="197"/>
      <c r="G16" s="479" t="s">
        <v>94</v>
      </c>
      <c r="H16" s="197"/>
      <c r="I16" s="200"/>
      <c r="J16" s="197"/>
      <c r="K16" s="201"/>
      <c r="L16" s="198"/>
      <c r="M16" s="200"/>
      <c r="N16" s="198"/>
      <c r="O16" s="202"/>
      <c r="P16" s="203"/>
      <c r="Q16" s="198"/>
    </row>
    <row r="17" spans="1:17" ht="15.5" x14ac:dyDescent="0.35">
      <c r="A17" s="189"/>
      <c r="B17" s="195"/>
      <c r="C17" s="189"/>
      <c r="D17" s="196"/>
      <c r="E17" s="196"/>
      <c r="F17" s="196"/>
      <c r="G17" s="424">
        <v>1</v>
      </c>
      <c r="H17" s="422" t="s">
        <v>95</v>
      </c>
      <c r="I17" s="196"/>
      <c r="J17" s="196"/>
    </row>
    <row r="18" spans="1:17" x14ac:dyDescent="0.35">
      <c r="A18" s="189"/>
      <c r="B18" s="204"/>
      <c r="C18" s="189"/>
      <c r="D18" s="205" t="s">
        <v>8</v>
      </c>
      <c r="E18" s="206"/>
      <c r="F18" s="189"/>
      <c r="G18" s="424">
        <v>285</v>
      </c>
      <c r="H18" s="206" t="s">
        <v>9</v>
      </c>
      <c r="I18" s="189"/>
      <c r="J18" s="189"/>
    </row>
    <row r="19" spans="1:17" x14ac:dyDescent="0.35">
      <c r="A19" s="189"/>
      <c r="B19" s="472"/>
      <c r="C19" s="189"/>
      <c r="E19" s="189"/>
      <c r="F19" s="189"/>
      <c r="G19" s="189"/>
      <c r="H19" s="189"/>
      <c r="I19" s="189"/>
      <c r="J19" s="189"/>
      <c r="M19" s="425"/>
    </row>
    <row r="20" spans="1:17" s="8" customFormat="1" x14ac:dyDescent="0.35">
      <c r="A20" s="18"/>
      <c r="B20" s="43"/>
      <c r="C20" s="18"/>
      <c r="D20" s="52"/>
      <c r="E20" s="50"/>
      <c r="F20" s="18"/>
      <c r="G20" s="503" t="s">
        <v>10</v>
      </c>
      <c r="H20" s="504"/>
      <c r="I20" s="505"/>
      <c r="J20" s="18"/>
      <c r="K20" s="503" t="s">
        <v>11</v>
      </c>
      <c r="L20" s="504"/>
      <c r="M20" s="505"/>
      <c r="N20" s="95"/>
      <c r="O20" s="503" t="s">
        <v>12</v>
      </c>
      <c r="P20" s="505"/>
      <c r="Q20" s="209"/>
    </row>
    <row r="21" spans="1:17" x14ac:dyDescent="0.35">
      <c r="A21" s="189"/>
      <c r="B21" s="446"/>
      <c r="C21" s="189"/>
      <c r="D21" s="514" t="s">
        <v>13</v>
      </c>
      <c r="E21" s="381"/>
      <c r="F21" s="189"/>
      <c r="G21" s="382" t="s">
        <v>14</v>
      </c>
      <c r="H21" s="383" t="s">
        <v>15</v>
      </c>
      <c r="I21" s="384" t="s">
        <v>16</v>
      </c>
      <c r="J21" s="189"/>
      <c r="K21" s="382" t="s">
        <v>14</v>
      </c>
      <c r="L21" s="383" t="s">
        <v>15</v>
      </c>
      <c r="M21" s="384" t="s">
        <v>16</v>
      </c>
      <c r="N21" s="189"/>
      <c r="O21" s="515" t="s">
        <v>17</v>
      </c>
      <c r="P21" s="516" t="s">
        <v>18</v>
      </c>
      <c r="Q21" s="215"/>
    </row>
    <row r="22" spans="1:17" x14ac:dyDescent="0.35">
      <c r="A22" s="189"/>
      <c r="B22" s="446"/>
      <c r="C22" s="189"/>
      <c r="D22" s="507"/>
      <c r="E22" s="381"/>
      <c r="F22" s="189"/>
      <c r="G22" s="385" t="s">
        <v>19</v>
      </c>
      <c r="H22" s="386"/>
      <c r="I22" s="386" t="s">
        <v>19</v>
      </c>
      <c r="J22" s="189"/>
      <c r="K22" s="385" t="s">
        <v>19</v>
      </c>
      <c r="L22" s="386"/>
      <c r="M22" s="386" t="s">
        <v>19</v>
      </c>
      <c r="N22" s="189"/>
      <c r="O22" s="509"/>
      <c r="P22" s="511"/>
      <c r="Q22" s="215"/>
    </row>
    <row r="23" spans="1:17" x14ac:dyDescent="0.35">
      <c r="A23" s="189"/>
      <c r="B23" s="220" t="s">
        <v>20</v>
      </c>
      <c r="C23" s="239"/>
      <c r="D23" s="222" t="s">
        <v>21</v>
      </c>
      <c r="E23" s="221"/>
      <c r="F23" s="240"/>
      <c r="G23" s="237">
        <v>6.06</v>
      </c>
      <c r="H23" s="480">
        <v>1</v>
      </c>
      <c r="I23" s="243">
        <f t="shared" ref="I23:I36" si="0">H23*G23</f>
        <v>6.06</v>
      </c>
      <c r="J23" s="240"/>
      <c r="K23" s="114">
        <v>6.33</v>
      </c>
      <c r="L23" s="480">
        <v>1</v>
      </c>
      <c r="M23" s="243">
        <f t="shared" ref="M23:M36" si="1">L23*K23</f>
        <v>6.33</v>
      </c>
      <c r="N23" s="240"/>
      <c r="O23" s="228">
        <f t="shared" ref="O23:O30" si="2">M23-I23</f>
        <v>0.27000000000000046</v>
      </c>
      <c r="P23" s="229">
        <f t="shared" ref="P23:P30" si="3">IF(OR(I23=0,M23=0),"",(O23/I23))</f>
        <v>4.4554455445544636E-2</v>
      </c>
      <c r="Q23" s="215"/>
    </row>
    <row r="24" spans="1:17" x14ac:dyDescent="0.35">
      <c r="A24" s="189"/>
      <c r="B24" s="220" t="s">
        <v>96</v>
      </c>
      <c r="C24" s="239"/>
      <c r="D24" s="222" t="s">
        <v>97</v>
      </c>
      <c r="E24" s="221"/>
      <c r="F24" s="240"/>
      <c r="G24" s="237">
        <v>0.63</v>
      </c>
      <c r="H24" s="480">
        <v>1</v>
      </c>
      <c r="I24" s="243">
        <f t="shared" si="0"/>
        <v>0.63</v>
      </c>
      <c r="J24" s="240"/>
      <c r="K24" s="114">
        <v>0.66</v>
      </c>
      <c r="L24" s="480">
        <v>1</v>
      </c>
      <c r="M24" s="243">
        <f t="shared" si="1"/>
        <v>0.66</v>
      </c>
      <c r="N24" s="240"/>
      <c r="O24" s="228">
        <f t="shared" si="2"/>
        <v>3.0000000000000027E-2</v>
      </c>
      <c r="P24" s="229">
        <f t="shared" si="3"/>
        <v>4.7619047619047658E-2</v>
      </c>
      <c r="Q24" s="215"/>
    </row>
    <row r="25" spans="1:17" x14ac:dyDescent="0.35">
      <c r="A25" s="189"/>
      <c r="B25" s="220" t="s">
        <v>22</v>
      </c>
      <c r="C25" s="221"/>
      <c r="D25" s="222" t="s">
        <v>34</v>
      </c>
      <c r="E25" s="221"/>
      <c r="F25" s="223"/>
      <c r="G25" s="236">
        <v>1.07E-3</v>
      </c>
      <c r="H25" s="225">
        <f t="shared" ref="H25:H32" si="4">$G$18</f>
        <v>285</v>
      </c>
      <c r="I25" s="226">
        <f t="shared" si="0"/>
        <v>0.30495</v>
      </c>
      <c r="J25" s="223"/>
      <c r="K25" s="325">
        <v>0</v>
      </c>
      <c r="L25" s="326">
        <f t="shared" ref="L25:L32" si="5">$G$18</f>
        <v>285</v>
      </c>
      <c r="M25" s="226">
        <f t="shared" si="1"/>
        <v>0</v>
      </c>
      <c r="N25" s="223"/>
      <c r="O25" s="228">
        <f t="shared" si="2"/>
        <v>-0.30495</v>
      </c>
      <c r="P25" s="229" t="str">
        <f t="shared" si="3"/>
        <v/>
      </c>
      <c r="Q25" s="215"/>
    </row>
    <row r="26" spans="1:17" x14ac:dyDescent="0.35">
      <c r="A26" s="189"/>
      <c r="B26" s="220" t="s">
        <v>23</v>
      </c>
      <c r="C26" s="221"/>
      <c r="D26" s="222" t="s">
        <v>34</v>
      </c>
      <c r="E26" s="221"/>
      <c r="F26" s="223"/>
      <c r="G26" s="236">
        <v>9.7000000000000005E-4</v>
      </c>
      <c r="H26" s="225">
        <f t="shared" si="4"/>
        <v>285</v>
      </c>
      <c r="I26" s="226">
        <f t="shared" si="0"/>
        <v>0.27645000000000003</v>
      </c>
      <c r="J26" s="223"/>
      <c r="K26" s="325">
        <v>0</v>
      </c>
      <c r="L26" s="326">
        <f t="shared" si="5"/>
        <v>285</v>
      </c>
      <c r="M26" s="226">
        <f t="shared" si="1"/>
        <v>0</v>
      </c>
      <c r="N26" s="223"/>
      <c r="O26" s="228">
        <f t="shared" si="2"/>
        <v>-0.27645000000000003</v>
      </c>
      <c r="P26" s="229" t="str">
        <f t="shared" si="3"/>
        <v/>
      </c>
      <c r="Q26" s="215"/>
    </row>
    <row r="27" spans="1:17" x14ac:dyDescent="0.35">
      <c r="A27" s="189"/>
      <c r="B27" s="220" t="s">
        <v>26</v>
      </c>
      <c r="C27" s="221"/>
      <c r="D27" s="222" t="s">
        <v>34</v>
      </c>
      <c r="E27" s="221"/>
      <c r="F27" s="223"/>
      <c r="G27" s="236">
        <v>-5.0499999999999998E-3</v>
      </c>
      <c r="H27" s="225">
        <f t="shared" si="4"/>
        <v>285</v>
      </c>
      <c r="I27" s="226">
        <f t="shared" si="0"/>
        <v>-1.4392499999999999</v>
      </c>
      <c r="J27" s="223"/>
      <c r="K27" s="325">
        <v>-5.0499999999999998E-3</v>
      </c>
      <c r="L27" s="326">
        <f t="shared" si="5"/>
        <v>285</v>
      </c>
      <c r="M27" s="226">
        <f t="shared" si="1"/>
        <v>-1.4392499999999999</v>
      </c>
      <c r="N27" s="223"/>
      <c r="O27" s="228">
        <f t="shared" si="2"/>
        <v>0</v>
      </c>
      <c r="P27" s="229">
        <f t="shared" si="3"/>
        <v>0</v>
      </c>
      <c r="Q27" s="215"/>
    </row>
    <row r="28" spans="1:17" x14ac:dyDescent="0.35">
      <c r="A28" s="189"/>
      <c r="B28" s="220" t="s">
        <v>27</v>
      </c>
      <c r="C28" s="221"/>
      <c r="D28" s="222" t="s">
        <v>34</v>
      </c>
      <c r="E28" s="221"/>
      <c r="F28" s="223"/>
      <c r="G28" s="236">
        <v>-8.0999999999999996E-4</v>
      </c>
      <c r="H28" s="225">
        <f t="shared" si="4"/>
        <v>285</v>
      </c>
      <c r="I28" s="226">
        <f t="shared" si="0"/>
        <v>-0.23085</v>
      </c>
      <c r="J28" s="223"/>
      <c r="K28" s="325">
        <v>-8.0999999999999996E-4</v>
      </c>
      <c r="L28" s="326">
        <f t="shared" si="5"/>
        <v>285</v>
      </c>
      <c r="M28" s="226">
        <f t="shared" si="1"/>
        <v>-0.23085</v>
      </c>
      <c r="N28" s="223"/>
      <c r="O28" s="228">
        <f t="shared" si="2"/>
        <v>0</v>
      </c>
      <c r="P28" s="229">
        <f t="shared" si="3"/>
        <v>0</v>
      </c>
      <c r="Q28" s="215"/>
    </row>
    <row r="29" spans="1:17" x14ac:dyDescent="0.35">
      <c r="A29" s="189"/>
      <c r="B29" s="220" t="s">
        <v>28</v>
      </c>
      <c r="C29" s="221"/>
      <c r="D29" s="222" t="s">
        <v>34</v>
      </c>
      <c r="E29" s="221"/>
      <c r="F29" s="223"/>
      <c r="G29" s="236">
        <v>0</v>
      </c>
      <c r="H29" s="225">
        <f t="shared" si="4"/>
        <v>285</v>
      </c>
      <c r="I29" s="226">
        <f t="shared" si="0"/>
        <v>0</v>
      </c>
      <c r="J29" s="223"/>
      <c r="K29" s="325">
        <v>-3.0000000000000001E-5</v>
      </c>
      <c r="L29" s="326">
        <f t="shared" si="5"/>
        <v>285</v>
      </c>
      <c r="M29" s="226">
        <f t="shared" si="1"/>
        <v>-8.5500000000000003E-3</v>
      </c>
      <c r="N29" s="223"/>
      <c r="O29" s="228">
        <f t="shared" si="2"/>
        <v>-8.5500000000000003E-3</v>
      </c>
      <c r="P29" s="229" t="str">
        <f t="shared" si="3"/>
        <v/>
      </c>
      <c r="Q29" s="215"/>
    </row>
    <row r="30" spans="1:17" x14ac:dyDescent="0.35">
      <c r="A30" s="189"/>
      <c r="B30" s="220" t="s">
        <v>29</v>
      </c>
      <c r="C30" s="221"/>
      <c r="D30" s="222" t="s">
        <v>34</v>
      </c>
      <c r="E30" s="221"/>
      <c r="F30" s="223"/>
      <c r="G30" s="236">
        <v>-2.4000000000000001E-4</v>
      </c>
      <c r="H30" s="225">
        <f t="shared" si="4"/>
        <v>285</v>
      </c>
      <c r="I30" s="226">
        <f t="shared" si="0"/>
        <v>-6.8400000000000002E-2</v>
      </c>
      <c r="J30" s="223"/>
      <c r="K30" s="325">
        <v>0</v>
      </c>
      <c r="L30" s="326">
        <f t="shared" si="5"/>
        <v>285</v>
      </c>
      <c r="M30" s="226">
        <f t="shared" si="1"/>
        <v>0</v>
      </c>
      <c r="N30" s="223"/>
      <c r="O30" s="228">
        <f t="shared" si="2"/>
        <v>6.8400000000000002E-2</v>
      </c>
      <c r="P30" s="229" t="str">
        <f t="shared" si="3"/>
        <v/>
      </c>
      <c r="Q30" s="215"/>
    </row>
    <row r="31" spans="1:17" x14ac:dyDescent="0.35">
      <c r="A31" s="189"/>
      <c r="B31" s="220" t="s">
        <v>30</v>
      </c>
      <c r="C31" s="221"/>
      <c r="D31" s="222" t="s">
        <v>34</v>
      </c>
      <c r="E31" s="221"/>
      <c r="F31" s="223"/>
      <c r="G31" s="236">
        <v>-4.8000000000000001E-4</v>
      </c>
      <c r="H31" s="225">
        <f t="shared" si="4"/>
        <v>285</v>
      </c>
      <c r="I31" s="226">
        <f t="shared" si="0"/>
        <v>-0.1368</v>
      </c>
      <c r="J31" s="223"/>
      <c r="K31" s="325">
        <v>0</v>
      </c>
      <c r="L31" s="326">
        <f t="shared" si="5"/>
        <v>285</v>
      </c>
      <c r="M31" s="226">
        <f t="shared" si="1"/>
        <v>0</v>
      </c>
      <c r="N31" s="223"/>
      <c r="O31" s="228">
        <f>M31-I31</f>
        <v>0.1368</v>
      </c>
      <c r="P31" s="229" t="str">
        <f>IF(OR(I31=0,M31=0),"",(O31/I31))</f>
        <v/>
      </c>
      <c r="Q31" s="215"/>
    </row>
    <row r="32" spans="1:17" x14ac:dyDescent="0.35">
      <c r="A32" s="189"/>
      <c r="B32" s="220" t="s">
        <v>76</v>
      </c>
      <c r="C32" s="221"/>
      <c r="D32" s="222" t="s">
        <v>34</v>
      </c>
      <c r="E32" s="221"/>
      <c r="F32" s="223"/>
      <c r="G32" s="236">
        <v>0</v>
      </c>
      <c r="H32" s="225">
        <f t="shared" si="4"/>
        <v>285</v>
      </c>
      <c r="I32" s="226">
        <f t="shared" si="0"/>
        <v>0</v>
      </c>
      <c r="J32" s="223"/>
      <c r="K32" s="325">
        <v>-8.1999999999999998E-4</v>
      </c>
      <c r="L32" s="326">
        <f t="shared" si="5"/>
        <v>285</v>
      </c>
      <c r="M32" s="226">
        <f t="shared" si="1"/>
        <v>-0.23369999999999999</v>
      </c>
      <c r="N32" s="223"/>
      <c r="O32" s="228">
        <f>M32-I32</f>
        <v>-0.23369999999999999</v>
      </c>
      <c r="P32" s="229" t="str">
        <f>IF(OR(I32=0,M32=0),"",(O32/I32))</f>
        <v/>
      </c>
      <c r="Q32" s="215"/>
    </row>
    <row r="33" spans="1:17" x14ac:dyDescent="0.35">
      <c r="A33" s="189"/>
      <c r="B33" s="220" t="s">
        <v>32</v>
      </c>
      <c r="C33" s="221"/>
      <c r="D33" s="222" t="s">
        <v>21</v>
      </c>
      <c r="E33" s="221"/>
      <c r="F33" s="223"/>
      <c r="G33" s="238">
        <v>-0.1</v>
      </c>
      <c r="H33" s="227">
        <v>1</v>
      </c>
      <c r="I33" s="243">
        <f t="shared" si="0"/>
        <v>-0.1</v>
      </c>
      <c r="J33" s="223"/>
      <c r="K33" s="224">
        <v>-0.1</v>
      </c>
      <c r="L33" s="227">
        <v>1</v>
      </c>
      <c r="M33" s="226">
        <f t="shared" si="1"/>
        <v>-0.1</v>
      </c>
      <c r="N33" s="223"/>
      <c r="O33" s="228">
        <f t="shared" ref="O33:O59" si="6">M33-I33</f>
        <v>0</v>
      </c>
      <c r="P33" s="229">
        <f t="shared" ref="P33:P59" si="7">IF(OR(I33=0,M33=0),"",(O33/I33))</f>
        <v>0</v>
      </c>
      <c r="Q33" s="215"/>
    </row>
    <row r="34" spans="1:17" x14ac:dyDescent="0.35">
      <c r="A34" s="189"/>
      <c r="B34" s="220" t="s">
        <v>98</v>
      </c>
      <c r="C34" s="221"/>
      <c r="D34" s="222" t="s">
        <v>97</v>
      </c>
      <c r="E34" s="221"/>
      <c r="F34" s="223"/>
      <c r="G34" s="238">
        <v>-0.01</v>
      </c>
      <c r="H34" s="227">
        <v>1</v>
      </c>
      <c r="I34" s="243">
        <f t="shared" si="0"/>
        <v>-0.01</v>
      </c>
      <c r="J34" s="223"/>
      <c r="K34" s="224">
        <v>-0.01</v>
      </c>
      <c r="L34" s="227">
        <v>1</v>
      </c>
      <c r="M34" s="226">
        <f t="shared" si="1"/>
        <v>-0.01</v>
      </c>
      <c r="N34" s="223"/>
      <c r="O34" s="228">
        <f t="shared" si="6"/>
        <v>0</v>
      </c>
      <c r="P34" s="229">
        <f t="shared" si="7"/>
        <v>0</v>
      </c>
      <c r="Q34" s="215"/>
    </row>
    <row r="35" spans="1:17" x14ac:dyDescent="0.35">
      <c r="A35" s="189"/>
      <c r="B35" s="220" t="s">
        <v>32</v>
      </c>
      <c r="C35" s="221"/>
      <c r="D35" s="222" t="s">
        <v>34</v>
      </c>
      <c r="E35" s="221"/>
      <c r="F35" s="223"/>
      <c r="G35" s="236">
        <v>-1.2099999999999999E-3</v>
      </c>
      <c r="H35" s="326">
        <f t="shared" ref="H35" si="8">$G$18</f>
        <v>285</v>
      </c>
      <c r="I35" s="243">
        <f t="shared" si="0"/>
        <v>-0.34484999999999999</v>
      </c>
      <c r="J35" s="223"/>
      <c r="K35" s="325">
        <v>-1.2099999999999999E-3</v>
      </c>
      <c r="L35" s="326">
        <f t="shared" ref="L35" si="9">$G$18</f>
        <v>285</v>
      </c>
      <c r="M35" s="226">
        <f t="shared" si="1"/>
        <v>-0.34484999999999999</v>
      </c>
      <c r="N35" s="223"/>
      <c r="O35" s="228">
        <f t="shared" si="6"/>
        <v>0</v>
      </c>
      <c r="P35" s="229">
        <f t="shared" si="7"/>
        <v>0</v>
      </c>
      <c r="Q35" s="215"/>
    </row>
    <row r="36" spans="1:17" x14ac:dyDescent="0.35">
      <c r="A36" s="189"/>
      <c r="B36" s="220" t="s">
        <v>33</v>
      </c>
      <c r="C36" s="239"/>
      <c r="D36" s="222" t="s">
        <v>34</v>
      </c>
      <c r="E36" s="221"/>
      <c r="F36" s="240"/>
      <c r="G36" s="325">
        <v>7.6179999999999998E-2</v>
      </c>
      <c r="H36" s="326">
        <f t="shared" ref="H36" si="10">+$G$18</f>
        <v>285</v>
      </c>
      <c r="I36" s="243">
        <f t="shared" si="0"/>
        <v>21.711299999999998</v>
      </c>
      <c r="J36" s="240"/>
      <c r="K36" s="241">
        <v>7.9630000000000006E-2</v>
      </c>
      <c r="L36" s="326">
        <f t="shared" ref="L36" si="11">+$G$18</f>
        <v>285</v>
      </c>
      <c r="M36" s="243">
        <f t="shared" si="1"/>
        <v>22.694550000000003</v>
      </c>
      <c r="N36" s="240"/>
      <c r="O36" s="228">
        <f t="shared" si="6"/>
        <v>0.98325000000000529</v>
      </c>
      <c r="P36" s="229">
        <f t="shared" si="7"/>
        <v>4.5287477028091612E-2</v>
      </c>
      <c r="Q36" s="215"/>
    </row>
    <row r="37" spans="1:17" x14ac:dyDescent="0.35">
      <c r="A37" s="231"/>
      <c r="B37" s="328" t="s">
        <v>35</v>
      </c>
      <c r="C37" s="387"/>
      <c r="D37" s="388"/>
      <c r="E37" s="387"/>
      <c r="F37" s="389"/>
      <c r="G37" s="390"/>
      <c r="H37" s="391"/>
      <c r="I37" s="392">
        <f>SUM(I23:I36)</f>
        <v>26.652549999999998</v>
      </c>
      <c r="J37" s="389"/>
      <c r="K37" s="390"/>
      <c r="L37" s="391"/>
      <c r="M37" s="392">
        <f>SUM(M23:M36)</f>
        <v>27.317350000000005</v>
      </c>
      <c r="N37" s="389"/>
      <c r="O37" s="393">
        <f t="shared" si="6"/>
        <v>0.66480000000000672</v>
      </c>
      <c r="P37" s="394">
        <f t="shared" si="7"/>
        <v>2.4943204308781216E-2</v>
      </c>
      <c r="Q37" s="215"/>
    </row>
    <row r="38" spans="1:17" x14ac:dyDescent="0.35">
      <c r="A38" s="189"/>
      <c r="B38" s="76" t="s">
        <v>36</v>
      </c>
      <c r="C38" s="239"/>
      <c r="D38" s="222" t="s">
        <v>34</v>
      </c>
      <c r="E38" s="221"/>
      <c r="F38" s="240"/>
      <c r="G38" s="236">
        <f>+$G$56</f>
        <v>0.11899999999999999</v>
      </c>
      <c r="H38" s="242">
        <f>$G$18*(1+G67)-$G$18</f>
        <v>8.4075000000000273</v>
      </c>
      <c r="I38" s="226">
        <f>H38*G38</f>
        <v>1.0004925000000031</v>
      </c>
      <c r="J38" s="240"/>
      <c r="K38" s="236">
        <f>+$G$56</f>
        <v>0.11899999999999999</v>
      </c>
      <c r="L38" s="242">
        <f>$G$18*(1+K67)-$G$18</f>
        <v>8.4075000000000273</v>
      </c>
      <c r="M38" s="226">
        <f>L38*K38</f>
        <v>1.0004925000000031</v>
      </c>
      <c r="N38" s="240"/>
      <c r="O38" s="228">
        <f t="shared" si="6"/>
        <v>0</v>
      </c>
      <c r="P38" s="229">
        <f t="shared" si="7"/>
        <v>0</v>
      </c>
      <c r="Q38" s="215"/>
    </row>
    <row r="39" spans="1:17" s="99" customFormat="1" x14ac:dyDescent="0.35">
      <c r="A39" s="95"/>
      <c r="B39" s="79" t="str">
        <f>+RESIDENTIAL!$B$39</f>
        <v>Rate Rider for Disposition of Deferral/Variance Accounts (2021) - effective until Dec 31, 2021</v>
      </c>
      <c r="C39" s="61"/>
      <c r="D39" s="60" t="s">
        <v>34</v>
      </c>
      <c r="E39" s="61"/>
      <c r="F39" s="51"/>
      <c r="G39" s="96"/>
      <c r="H39" s="97"/>
      <c r="I39" s="98">
        <f>H39*G39</f>
        <v>0</v>
      </c>
      <c r="J39" s="74"/>
      <c r="K39" s="96">
        <v>2.7E-4</v>
      </c>
      <c r="L39" s="78">
        <f>+$G$18</f>
        <v>285</v>
      </c>
      <c r="M39" s="73">
        <f>L39*K39</f>
        <v>7.6950000000000005E-2</v>
      </c>
      <c r="N39" s="74"/>
      <c r="O39" s="66">
        <f>M39-I39</f>
        <v>7.6950000000000005E-2</v>
      </c>
      <c r="P39" s="67" t="str">
        <f>IF(OR(I39=0,M39=0),"",(O39/I39))</f>
        <v/>
      </c>
      <c r="Q39" s="68"/>
    </row>
    <row r="40" spans="1:17" s="99" customFormat="1" x14ac:dyDescent="0.35">
      <c r="A40" s="95"/>
      <c r="B40" s="79" t="str">
        <f>+RESIDENTIAL!$B$40</f>
        <v>Rate Rider for Disposition of Deferral/Variance Accounts (2020) - effective until Dec 31, 2021</v>
      </c>
      <c r="C40" s="61"/>
      <c r="D40" s="60" t="s">
        <v>34</v>
      </c>
      <c r="E40" s="61"/>
      <c r="F40" s="51"/>
      <c r="G40" s="96">
        <v>4.0000000000000002E-4</v>
      </c>
      <c r="H40" s="78">
        <f>+$G$18</f>
        <v>285</v>
      </c>
      <c r="I40" s="98">
        <f t="shared" ref="I40:I44" si="12">H40*G40</f>
        <v>0.114</v>
      </c>
      <c r="J40" s="74"/>
      <c r="K40" s="96">
        <v>4.0000000000000002E-4</v>
      </c>
      <c r="L40" s="78">
        <f>+$G$18</f>
        <v>285</v>
      </c>
      <c r="M40" s="73">
        <f t="shared" ref="M40:M44" si="13">L40*K40</f>
        <v>0.114</v>
      </c>
      <c r="N40" s="74"/>
      <c r="O40" s="66">
        <f t="shared" ref="O40:O44" si="14">M40-I40</f>
        <v>0</v>
      </c>
      <c r="P40" s="67">
        <f t="shared" ref="P40:P44" si="15">IF(OR(I40=0,M40=0),"",(O40/I40))</f>
        <v>0</v>
      </c>
      <c r="Q40" s="68"/>
    </row>
    <row r="41" spans="1:17" s="99" customFormat="1" x14ac:dyDescent="0.35">
      <c r="A41" s="95"/>
      <c r="B41" s="79" t="str">
        <f>+RESIDENTIAL!$B$41</f>
        <v>Rate Rider for Disposition of Capacity Based Recovery Account (2021) - Applicable only for Class B Customers - effective until Dec 31, 2021</v>
      </c>
      <c r="C41" s="61"/>
      <c r="D41" s="60" t="s">
        <v>34</v>
      </c>
      <c r="E41" s="61"/>
      <c r="F41" s="51"/>
      <c r="G41" s="96"/>
      <c r="H41" s="97"/>
      <c r="I41" s="98">
        <f t="shared" si="12"/>
        <v>0</v>
      </c>
      <c r="J41" s="74"/>
      <c r="K41" s="96">
        <v>-9.0000000000000006E-5</v>
      </c>
      <c r="L41" s="78">
        <f>+$G$18</f>
        <v>285</v>
      </c>
      <c r="M41" s="73">
        <f>L41*K41</f>
        <v>-2.5650000000000003E-2</v>
      </c>
      <c r="N41" s="74"/>
      <c r="O41" s="66">
        <f>M41-I41</f>
        <v>-2.5650000000000003E-2</v>
      </c>
      <c r="P41" s="67" t="str">
        <f>IF(OR(I41=0,M41=0),"",(O41/I41))</f>
        <v/>
      </c>
      <c r="Q41" s="68"/>
    </row>
    <row r="42" spans="1:17" s="99" customFormat="1" x14ac:dyDescent="0.35">
      <c r="A42" s="95"/>
      <c r="B42" s="79" t="str">
        <f>+RESIDENTIAL!$B$42</f>
        <v>Rate Rider for Disposition of Capacity Based Recovery Account (2020) - Applicable only for Class B Customers - effective until Dec 31, 2021</v>
      </c>
      <c r="C42" s="61"/>
      <c r="D42" s="60" t="s">
        <v>34</v>
      </c>
      <c r="E42" s="61"/>
      <c r="F42" s="51"/>
      <c r="G42" s="96">
        <v>-2.0000000000000002E-5</v>
      </c>
      <c r="H42" s="78">
        <f>+$G$18</f>
        <v>285</v>
      </c>
      <c r="I42" s="98">
        <f t="shared" si="12"/>
        <v>-5.7000000000000002E-3</v>
      </c>
      <c r="J42" s="74"/>
      <c r="K42" s="96">
        <v>-2.0000000000000002E-5</v>
      </c>
      <c r="L42" s="78">
        <f>+$G$18</f>
        <v>285</v>
      </c>
      <c r="M42" s="73">
        <f t="shared" si="13"/>
        <v>-5.7000000000000002E-3</v>
      </c>
      <c r="N42" s="74"/>
      <c r="O42" s="66">
        <f t="shared" si="14"/>
        <v>0</v>
      </c>
      <c r="P42" s="67">
        <f t="shared" si="15"/>
        <v>0</v>
      </c>
      <c r="Q42" s="68"/>
    </row>
    <row r="43" spans="1:17" s="99" customFormat="1" x14ac:dyDescent="0.35">
      <c r="A43" s="95"/>
      <c r="B43" s="79" t="str">
        <f>+RESIDENTIAL!$B$43</f>
        <v>Rate Rider for Disposition of Global Adjustment Account (2021) - Applicable only for Non-RPP Customers - effective until Dec 31, 2021</v>
      </c>
      <c r="C43" s="61"/>
      <c r="D43" s="60" t="s">
        <v>34</v>
      </c>
      <c r="E43" s="61"/>
      <c r="F43" s="51"/>
      <c r="G43" s="96"/>
      <c r="H43" s="97"/>
      <c r="I43" s="98"/>
      <c r="J43" s="74"/>
      <c r="K43" s="96">
        <v>2.3900000000000002E-3</v>
      </c>
      <c r="L43" s="78">
        <v>0</v>
      </c>
      <c r="M43" s="73">
        <f t="shared" si="13"/>
        <v>0</v>
      </c>
      <c r="N43" s="74"/>
      <c r="O43" s="66">
        <f>M43-I43</f>
        <v>0</v>
      </c>
      <c r="P43" s="67" t="str">
        <f>IF(OR(I43=0,M43=0),"",(O43/I43))</f>
        <v/>
      </c>
      <c r="Q43" s="68"/>
    </row>
    <row r="44" spans="1:17" s="99" customFormat="1" x14ac:dyDescent="0.35">
      <c r="A44" s="95"/>
      <c r="B44" s="79" t="str">
        <f>+RESIDENTIAL!$B$44</f>
        <v>Rate Rider for Disposition of Global Adjustment Account (2020) - Applicable only for Non-RPP Customers - effective until Dec 31, 2021</v>
      </c>
      <c r="C44" s="61"/>
      <c r="D44" s="60" t="s">
        <v>34</v>
      </c>
      <c r="E44" s="61"/>
      <c r="F44" s="51"/>
      <c r="G44" s="96">
        <v>-1.5900000000000001E-3</v>
      </c>
      <c r="H44" s="97"/>
      <c r="I44" s="98">
        <f t="shared" si="12"/>
        <v>0</v>
      </c>
      <c r="J44" s="74"/>
      <c r="K44" s="96">
        <v>-1.5900000000000001E-3</v>
      </c>
      <c r="L44" s="78">
        <v>0</v>
      </c>
      <c r="M44" s="73">
        <f t="shared" si="13"/>
        <v>0</v>
      </c>
      <c r="N44" s="74"/>
      <c r="O44" s="66">
        <f t="shared" si="14"/>
        <v>0</v>
      </c>
      <c r="P44" s="67" t="str">
        <f t="shared" si="15"/>
        <v/>
      </c>
      <c r="Q44" s="68"/>
    </row>
    <row r="45" spans="1:17" x14ac:dyDescent="0.35">
      <c r="A45" s="189"/>
      <c r="B45" s="395" t="s">
        <v>44</v>
      </c>
      <c r="C45" s="396"/>
      <c r="D45" s="397"/>
      <c r="E45" s="396"/>
      <c r="F45" s="389"/>
      <c r="G45" s="398"/>
      <c r="H45" s="399"/>
      <c r="I45" s="400">
        <f>SUM(I38:I44)+I37</f>
        <v>27.761342500000001</v>
      </c>
      <c r="J45" s="389"/>
      <c r="K45" s="398"/>
      <c r="L45" s="399"/>
      <c r="M45" s="400">
        <f>SUM(M38:M44)+M37</f>
        <v>28.477442500000009</v>
      </c>
      <c r="N45" s="389"/>
      <c r="O45" s="393">
        <f t="shared" si="6"/>
        <v>0.71610000000000795</v>
      </c>
      <c r="P45" s="394">
        <f t="shared" si="7"/>
        <v>2.5794862046027059E-2</v>
      </c>
      <c r="Q45" s="215"/>
    </row>
    <row r="46" spans="1:17" x14ac:dyDescent="0.35">
      <c r="A46" s="189"/>
      <c r="B46" s="264" t="s">
        <v>99</v>
      </c>
      <c r="C46" s="240"/>
      <c r="D46" s="222" t="s">
        <v>34</v>
      </c>
      <c r="E46" s="223"/>
      <c r="F46" s="240"/>
      <c r="G46" s="241">
        <v>5.4900000000000001E-3</v>
      </c>
      <c r="H46" s="255">
        <f>$G$18*(1+G67)</f>
        <v>293.40750000000003</v>
      </c>
      <c r="I46" s="243">
        <f>H46*G46</f>
        <v>1.6108071750000001</v>
      </c>
      <c r="J46" s="240"/>
      <c r="K46" s="241">
        <v>4.9699999999999996E-3</v>
      </c>
      <c r="L46" s="255">
        <f>$G$18*(1+K67)</f>
        <v>293.40750000000003</v>
      </c>
      <c r="M46" s="243">
        <f>L46*K46</f>
        <v>1.4582352750000001</v>
      </c>
      <c r="N46" s="240"/>
      <c r="O46" s="228">
        <f t="shared" si="6"/>
        <v>-0.15257190000000009</v>
      </c>
      <c r="P46" s="229">
        <f t="shared" si="7"/>
        <v>-9.4717668488160336E-2</v>
      </c>
      <c r="Q46" s="215"/>
    </row>
    <row r="47" spans="1:17" x14ac:dyDescent="0.35">
      <c r="A47" s="189"/>
      <c r="B47" s="265" t="s">
        <v>100</v>
      </c>
      <c r="C47" s="240"/>
      <c r="D47" s="222" t="s">
        <v>34</v>
      </c>
      <c r="E47" s="223"/>
      <c r="F47" s="240"/>
      <c r="G47" s="241">
        <v>4.6499999999999996E-3</v>
      </c>
      <c r="H47" s="326">
        <f>+H46</f>
        <v>293.40750000000003</v>
      </c>
      <c r="I47" s="243">
        <f>H47*G47</f>
        <v>1.364344875</v>
      </c>
      <c r="J47" s="240"/>
      <c r="K47" s="241">
        <v>4.1799999999999997E-3</v>
      </c>
      <c r="L47" s="326">
        <f>+L46</f>
        <v>293.40750000000003</v>
      </c>
      <c r="M47" s="243">
        <f>L47*K47</f>
        <v>1.22644335</v>
      </c>
      <c r="N47" s="240"/>
      <c r="O47" s="228">
        <f t="shared" si="6"/>
        <v>-0.13790152499999997</v>
      </c>
      <c r="P47" s="229">
        <f t="shared" si="7"/>
        <v>-0.10107526881720427</v>
      </c>
      <c r="Q47" s="215"/>
    </row>
    <row r="48" spans="1:17" x14ac:dyDescent="0.35">
      <c r="A48" s="189"/>
      <c r="B48" s="395" t="s">
        <v>47</v>
      </c>
      <c r="C48" s="387"/>
      <c r="D48" s="401"/>
      <c r="E48" s="387"/>
      <c r="F48" s="402"/>
      <c r="G48" s="403"/>
      <c r="H48" s="398"/>
      <c r="I48" s="400">
        <f>SUM(I45:I47)</f>
        <v>30.736494550000003</v>
      </c>
      <c r="J48" s="402"/>
      <c r="K48" s="403"/>
      <c r="L48" s="398"/>
      <c r="M48" s="400">
        <f>SUM(M45:M47)</f>
        <v>31.162121125000009</v>
      </c>
      <c r="N48" s="402"/>
      <c r="O48" s="393">
        <f t="shared" si="6"/>
        <v>0.42562657500000611</v>
      </c>
      <c r="P48" s="394">
        <f t="shared" si="7"/>
        <v>1.3847596521055003E-2</v>
      </c>
      <c r="Q48" s="215"/>
    </row>
    <row r="49" spans="1:17" x14ac:dyDescent="0.35">
      <c r="A49" s="189"/>
      <c r="B49" s="265" t="s">
        <v>64</v>
      </c>
      <c r="C49" s="240"/>
      <c r="D49" s="222" t="s">
        <v>34</v>
      </c>
      <c r="E49" s="223"/>
      <c r="F49" s="240"/>
      <c r="G49" s="270">
        <f>+RESIDENTIAL!$G$50</f>
        <v>3.0000000000000001E-3</v>
      </c>
      <c r="H49" s="326">
        <f>+H46</f>
        <v>293.40750000000003</v>
      </c>
      <c r="I49" s="243">
        <f t="shared" ref="I49:I59" si="16">H49*G49</f>
        <v>0.88022250000000013</v>
      </c>
      <c r="J49" s="240"/>
      <c r="K49" s="270">
        <f>+RESIDENTIAL!$G$50</f>
        <v>3.0000000000000001E-3</v>
      </c>
      <c r="L49" s="326">
        <f>+L46</f>
        <v>293.40750000000003</v>
      </c>
      <c r="M49" s="243">
        <f t="shared" ref="M49:M59" si="17">L49*K49</f>
        <v>0.88022250000000013</v>
      </c>
      <c r="N49" s="240"/>
      <c r="O49" s="228">
        <f t="shared" si="6"/>
        <v>0</v>
      </c>
      <c r="P49" s="229">
        <f t="shared" si="7"/>
        <v>0</v>
      </c>
      <c r="Q49" s="215"/>
    </row>
    <row r="50" spans="1:17" x14ac:dyDescent="0.35">
      <c r="A50" s="189"/>
      <c r="B50" s="265" t="s">
        <v>65</v>
      </c>
      <c r="C50" s="240"/>
      <c r="D50" s="222" t="s">
        <v>34</v>
      </c>
      <c r="E50" s="223"/>
      <c r="F50" s="240"/>
      <c r="G50" s="270">
        <f>+RESIDENTIAL!$G$51</f>
        <v>5.0000000000000001E-4</v>
      </c>
      <c r="H50" s="326">
        <f>+H46</f>
        <v>293.40750000000003</v>
      </c>
      <c r="I50" s="243">
        <f t="shared" si="16"/>
        <v>0.14670375000000002</v>
      </c>
      <c r="J50" s="240"/>
      <c r="K50" s="270">
        <f>+RESIDENTIAL!$G$51</f>
        <v>5.0000000000000001E-4</v>
      </c>
      <c r="L50" s="326">
        <f>+L46</f>
        <v>293.40750000000003</v>
      </c>
      <c r="M50" s="243">
        <f t="shared" si="17"/>
        <v>0.14670375000000002</v>
      </c>
      <c r="N50" s="240"/>
      <c r="O50" s="228">
        <f t="shared" si="6"/>
        <v>0</v>
      </c>
      <c r="P50" s="229">
        <f t="shared" si="7"/>
        <v>0</v>
      </c>
      <c r="Q50" s="215"/>
    </row>
    <row r="51" spans="1:17" x14ac:dyDescent="0.35">
      <c r="A51" s="189"/>
      <c r="B51" s="265" t="s">
        <v>50</v>
      </c>
      <c r="C51" s="240"/>
      <c r="D51" s="222" t="s">
        <v>34</v>
      </c>
      <c r="E51" s="223"/>
      <c r="F51" s="240"/>
      <c r="G51" s="270">
        <f>+RESIDENTIAL!$G$52</f>
        <v>4.0000000000000002E-4</v>
      </c>
      <c r="H51" s="326">
        <f>+H46</f>
        <v>293.40750000000003</v>
      </c>
      <c r="I51" s="243">
        <f t="shared" si="16"/>
        <v>0.11736300000000002</v>
      </c>
      <c r="J51" s="240"/>
      <c r="K51" s="270">
        <f>+RESIDENTIAL!$G$52</f>
        <v>4.0000000000000002E-4</v>
      </c>
      <c r="L51" s="326">
        <f>+L46</f>
        <v>293.40750000000003</v>
      </c>
      <c r="M51" s="243">
        <f t="shared" si="17"/>
        <v>0.11736300000000002</v>
      </c>
      <c r="N51" s="240"/>
      <c r="O51" s="228">
        <f t="shared" si="6"/>
        <v>0</v>
      </c>
      <c r="P51" s="229">
        <f t="shared" si="7"/>
        <v>0</v>
      </c>
      <c r="Q51" s="215"/>
    </row>
    <row r="52" spans="1:17" x14ac:dyDescent="0.35">
      <c r="A52" s="189"/>
      <c r="B52" s="239" t="s">
        <v>66</v>
      </c>
      <c r="C52" s="239"/>
      <c r="D52" s="222" t="s">
        <v>21</v>
      </c>
      <c r="E52" s="221"/>
      <c r="F52" s="240"/>
      <c r="G52" s="237">
        <f>+RESIDENTIAL!$G$53</f>
        <v>0.25</v>
      </c>
      <c r="H52" s="230">
        <v>1</v>
      </c>
      <c r="I52" s="243">
        <f t="shared" si="16"/>
        <v>0.25</v>
      </c>
      <c r="J52" s="240"/>
      <c r="K52" s="237">
        <f>+RESIDENTIAL!$G$53</f>
        <v>0.25</v>
      </c>
      <c r="L52" s="256">
        <v>1</v>
      </c>
      <c r="M52" s="243">
        <f t="shared" si="17"/>
        <v>0.25</v>
      </c>
      <c r="N52" s="240"/>
      <c r="O52" s="228">
        <f t="shared" si="6"/>
        <v>0</v>
      </c>
      <c r="P52" s="229">
        <f t="shared" si="7"/>
        <v>0</v>
      </c>
      <c r="Q52" s="215"/>
    </row>
    <row r="53" spans="1:17" s="99" customFormat="1" x14ac:dyDescent="0.35">
      <c r="A53" s="95"/>
      <c r="B53" s="61" t="s">
        <v>1</v>
      </c>
      <c r="C53" s="61"/>
      <c r="D53" s="60" t="s">
        <v>34</v>
      </c>
      <c r="E53" s="61"/>
      <c r="F53" s="51"/>
      <c r="G53" s="113">
        <f>+RESIDENTIAL!$G$54</f>
        <v>0.128</v>
      </c>
      <c r="H53" s="97">
        <f>0.65*$G$18</f>
        <v>185.25</v>
      </c>
      <c r="I53" s="64">
        <f t="shared" si="16"/>
        <v>23.712</v>
      </c>
      <c r="J53" s="74"/>
      <c r="K53" s="113">
        <f>+RESIDENTIAL!$G$54</f>
        <v>0.128</v>
      </c>
      <c r="L53" s="97">
        <f>0.65*$G$18</f>
        <v>185.25</v>
      </c>
      <c r="M53" s="98">
        <f t="shared" si="17"/>
        <v>23.712</v>
      </c>
      <c r="N53" s="74"/>
      <c r="O53" s="66">
        <f t="shared" si="6"/>
        <v>0</v>
      </c>
      <c r="P53" s="67">
        <f t="shared" si="7"/>
        <v>0</v>
      </c>
      <c r="Q53" s="68"/>
    </row>
    <row r="54" spans="1:17" s="99" customFormat="1" x14ac:dyDescent="0.35">
      <c r="A54" s="95"/>
      <c r="B54" s="61" t="s">
        <v>2</v>
      </c>
      <c r="C54" s="61"/>
      <c r="D54" s="60" t="s">
        <v>34</v>
      </c>
      <c r="E54" s="61"/>
      <c r="F54" s="51"/>
      <c r="G54" s="113">
        <f>+RESIDENTIAL!$G$55</f>
        <v>0.128</v>
      </c>
      <c r="H54" s="97">
        <f>0.17*$G$18</f>
        <v>48.45</v>
      </c>
      <c r="I54" s="64">
        <f t="shared" si="16"/>
        <v>6.2016000000000009</v>
      </c>
      <c r="J54" s="74"/>
      <c r="K54" s="113">
        <f>+RESIDENTIAL!$G$55</f>
        <v>0.128</v>
      </c>
      <c r="L54" s="97">
        <f>0.17*$G$18</f>
        <v>48.45</v>
      </c>
      <c r="M54" s="98">
        <f t="shared" si="17"/>
        <v>6.2016000000000009</v>
      </c>
      <c r="N54" s="74"/>
      <c r="O54" s="66">
        <f t="shared" si="6"/>
        <v>0</v>
      </c>
      <c r="P54" s="67">
        <f t="shared" si="7"/>
        <v>0</v>
      </c>
      <c r="Q54" s="68"/>
    </row>
    <row r="55" spans="1:17" s="99" customFormat="1" x14ac:dyDescent="0.35">
      <c r="A55" s="95"/>
      <c r="B55" s="61" t="s">
        <v>3</v>
      </c>
      <c r="C55" s="61"/>
      <c r="D55" s="60" t="s">
        <v>34</v>
      </c>
      <c r="E55" s="61"/>
      <c r="F55" s="51"/>
      <c r="G55" s="113">
        <f>+RESIDENTIAL!$G$56</f>
        <v>0.128</v>
      </c>
      <c r="H55" s="97">
        <f>0.18*$G$18</f>
        <v>51.3</v>
      </c>
      <c r="I55" s="64">
        <f t="shared" si="16"/>
        <v>6.5663999999999998</v>
      </c>
      <c r="J55" s="74"/>
      <c r="K55" s="113">
        <f>+RESIDENTIAL!$G$56</f>
        <v>0.128</v>
      </c>
      <c r="L55" s="97">
        <f>0.18*$G$18</f>
        <v>51.3</v>
      </c>
      <c r="M55" s="98">
        <f t="shared" si="17"/>
        <v>6.5663999999999998</v>
      </c>
      <c r="N55" s="74"/>
      <c r="O55" s="66">
        <f t="shared" si="6"/>
        <v>0</v>
      </c>
      <c r="P55" s="67">
        <f t="shared" si="7"/>
        <v>0</v>
      </c>
      <c r="Q55" s="68"/>
    </row>
    <row r="56" spans="1:17" s="99" customFormat="1" x14ac:dyDescent="0.35">
      <c r="A56" s="95"/>
      <c r="B56" s="61" t="s">
        <v>52</v>
      </c>
      <c r="C56" s="61"/>
      <c r="D56" s="60" t="s">
        <v>34</v>
      </c>
      <c r="E56" s="61"/>
      <c r="F56" s="51"/>
      <c r="G56" s="113">
        <f>+RESIDENTIAL!$G$57</f>
        <v>0.11899999999999999</v>
      </c>
      <c r="H56" s="97">
        <f>IF(AND($N$1=1, $G$18&gt;=750), 750, IF(AND($N$1=1, AND($G$18&lt;750, $G$18&gt;=0)), $G$18, IF(AND($N$1=2, $G$18&gt;=750), 750, IF(AND($N$1=2, AND($G$18&lt;750, $G$18&gt;=0)), $G$18))))</f>
        <v>285</v>
      </c>
      <c r="I56" s="64">
        <f t="shared" si="16"/>
        <v>33.914999999999999</v>
      </c>
      <c r="J56" s="74"/>
      <c r="K56" s="113">
        <f>+RESIDENTIAL!$G$57</f>
        <v>0.11899999999999999</v>
      </c>
      <c r="L56" s="97">
        <f>IF(AND($N$1=1, $G$18&gt;=750), 750, IF(AND($N$1=1, AND($G$18&lt;750, $G$18&gt;=0)), $G$18, IF(AND($N$1=2, $G$18&gt;=750), 750, IF(AND($N$1=2, AND($G$18&lt;750, $G$18&gt;=0)), $G$18))))</f>
        <v>285</v>
      </c>
      <c r="M56" s="98">
        <f t="shared" si="17"/>
        <v>33.914999999999999</v>
      </c>
      <c r="N56" s="74"/>
      <c r="O56" s="66">
        <f t="shared" si="6"/>
        <v>0</v>
      </c>
      <c r="P56" s="67">
        <f t="shared" si="7"/>
        <v>0</v>
      </c>
      <c r="Q56" s="68"/>
    </row>
    <row r="57" spans="1:17" s="99" customFormat="1" x14ac:dyDescent="0.35">
      <c r="A57" s="95"/>
      <c r="B57" s="61" t="s">
        <v>53</v>
      </c>
      <c r="C57" s="61"/>
      <c r="D57" s="60" t="s">
        <v>34</v>
      </c>
      <c r="E57" s="61"/>
      <c r="F57" s="51"/>
      <c r="G57" s="113">
        <f>+RESIDENTIAL!$G$58</f>
        <v>0.13900000000000001</v>
      </c>
      <c r="H57" s="97">
        <f>IF(AND($N$1=1, $G$18&gt;=750), $G$18-750, IF(AND($N$1=1, AND($G$18&lt;750, $G$18&gt;=0)), 0, IF(AND($N$1=2, $G$18&gt;=750), $G$18-750, IF(AND($N$1=2, AND($G$18&lt;750, $G$18&gt;=0)), 0))))</f>
        <v>0</v>
      </c>
      <c r="I57" s="64">
        <f t="shared" si="16"/>
        <v>0</v>
      </c>
      <c r="J57" s="74"/>
      <c r="K57" s="113">
        <f>+RESIDENTIAL!$G$58</f>
        <v>0.13900000000000001</v>
      </c>
      <c r="L57" s="97">
        <f>IF(AND($N$1=1, $G$18&gt;=750), $G$18-750, IF(AND($N$1=1, AND($G$18&lt;750, $G$18&gt;=0)), 0, IF(AND($N$1=2, $G$18&gt;=750), $G$18-750, IF(AND($N$1=2, AND($G$18&lt;750, $G$18&gt;=0)), 0))))</f>
        <v>0</v>
      </c>
      <c r="M57" s="98">
        <f t="shared" si="17"/>
        <v>0</v>
      </c>
      <c r="N57" s="74"/>
      <c r="O57" s="66">
        <f t="shared" si="6"/>
        <v>0</v>
      </c>
      <c r="P57" s="67" t="str">
        <f t="shared" si="7"/>
        <v/>
      </c>
      <c r="Q57" s="68"/>
    </row>
    <row r="58" spans="1:17" s="99" customFormat="1" x14ac:dyDescent="0.35">
      <c r="A58" s="95"/>
      <c r="B58" s="61" t="s">
        <v>54</v>
      </c>
      <c r="C58" s="61"/>
      <c r="D58" s="60" t="s">
        <v>34</v>
      </c>
      <c r="E58" s="61"/>
      <c r="F58" s="51"/>
      <c r="G58" s="113">
        <f>+RESIDENTIAL!$G$59</f>
        <v>0.1368</v>
      </c>
      <c r="H58" s="97">
        <v>0</v>
      </c>
      <c r="I58" s="64">
        <f t="shared" si="16"/>
        <v>0</v>
      </c>
      <c r="J58" s="74"/>
      <c r="K58" s="113">
        <f>+RESIDENTIAL!$G$59</f>
        <v>0.1368</v>
      </c>
      <c r="L58" s="97">
        <v>0</v>
      </c>
      <c r="M58" s="98">
        <f t="shared" si="17"/>
        <v>0</v>
      </c>
      <c r="N58" s="74"/>
      <c r="O58" s="66">
        <f t="shared" si="6"/>
        <v>0</v>
      </c>
      <c r="P58" s="67" t="str">
        <f t="shared" si="7"/>
        <v/>
      </c>
      <c r="Q58" s="68"/>
    </row>
    <row r="59" spans="1:17" s="99" customFormat="1" ht="15" thickBot="1" x14ac:dyDescent="0.4">
      <c r="A59" s="95"/>
      <c r="B59" s="61" t="s">
        <v>55</v>
      </c>
      <c r="C59" s="61"/>
      <c r="D59" s="60" t="s">
        <v>34</v>
      </c>
      <c r="E59" s="61"/>
      <c r="F59" s="51"/>
      <c r="G59" s="113">
        <f>+RESIDENTIAL!$G$60</f>
        <v>0.1368</v>
      </c>
      <c r="H59" s="97">
        <v>0</v>
      </c>
      <c r="I59" s="64">
        <f t="shared" si="16"/>
        <v>0</v>
      </c>
      <c r="J59" s="74"/>
      <c r="K59" s="113">
        <f>+RESIDENTIAL!$G$60</f>
        <v>0.1368</v>
      </c>
      <c r="L59" s="97">
        <v>0</v>
      </c>
      <c r="M59" s="98">
        <f t="shared" si="17"/>
        <v>0</v>
      </c>
      <c r="N59" s="74"/>
      <c r="O59" s="66">
        <f t="shared" si="6"/>
        <v>0</v>
      </c>
      <c r="P59" s="67" t="str">
        <f t="shared" si="7"/>
        <v/>
      </c>
      <c r="Q59" s="68"/>
    </row>
    <row r="60" spans="1:17" ht="15" thickBot="1" x14ac:dyDescent="0.4">
      <c r="A60" s="189"/>
      <c r="B60" s="273"/>
      <c r="C60" s="274"/>
      <c r="D60" s="275"/>
      <c r="E60" s="274"/>
      <c r="F60" s="276"/>
      <c r="G60" s="277"/>
      <c r="H60" s="278"/>
      <c r="I60" s="279"/>
      <c r="J60" s="276"/>
      <c r="K60" s="277"/>
      <c r="L60" s="278"/>
      <c r="M60" s="279"/>
      <c r="N60" s="276"/>
      <c r="O60" s="280"/>
      <c r="P60" s="281"/>
      <c r="Q60" s="215"/>
    </row>
    <row r="61" spans="1:17" x14ac:dyDescent="0.35">
      <c r="A61" s="189"/>
      <c r="B61" s="358" t="s">
        <v>67</v>
      </c>
      <c r="C61" s="239"/>
      <c r="D61" s="283"/>
      <c r="E61" s="239"/>
      <c r="F61" s="284"/>
      <c r="G61" s="285"/>
      <c r="H61" s="285"/>
      <c r="I61" s="286">
        <f>SUM(I48:I52,I56)</f>
        <v>66.045783800000009</v>
      </c>
      <c r="J61" s="287"/>
      <c r="K61" s="285"/>
      <c r="L61" s="285"/>
      <c r="M61" s="286">
        <f>SUM(M48:M52,M56)</f>
        <v>66.471410375000005</v>
      </c>
      <c r="N61" s="287"/>
      <c r="O61" s="288">
        <f>M61-I61</f>
        <v>0.42562657499999546</v>
      </c>
      <c r="P61" s="289">
        <f>IF(OR(I61=0,M61=0),"",(O61/I61))</f>
        <v>6.444417046951533E-3</v>
      </c>
      <c r="Q61" s="215"/>
    </row>
    <row r="62" spans="1:17" x14ac:dyDescent="0.35">
      <c r="A62" s="189"/>
      <c r="B62" s="282" t="s">
        <v>57</v>
      </c>
      <c r="C62" s="239"/>
      <c r="D62" s="283"/>
      <c r="E62" s="239"/>
      <c r="F62" s="284"/>
      <c r="G62" s="290">
        <f>+RESIDENTIAL!$G$63</f>
        <v>-0.318</v>
      </c>
      <c r="H62" s="291"/>
      <c r="I62" s="233">
        <f>I61*G62</f>
        <v>-21.002559248400004</v>
      </c>
      <c r="J62" s="287"/>
      <c r="K62" s="481">
        <f>$G62</f>
        <v>-0.318</v>
      </c>
      <c r="L62" s="291"/>
      <c r="M62" s="452">
        <f>M61*K62</f>
        <v>-21.137908499250003</v>
      </c>
      <c r="N62" s="287"/>
      <c r="O62" s="228">
        <f>M62-I62</f>
        <v>-0.13534925084999827</v>
      </c>
      <c r="P62" s="229">
        <f>IF(OR(I62=0,M62=0),"",(O62/I62))</f>
        <v>6.4444170469515191E-3</v>
      </c>
      <c r="Q62" s="215"/>
    </row>
    <row r="63" spans="1:17" x14ac:dyDescent="0.35">
      <c r="A63" s="189"/>
      <c r="B63" s="365" t="s">
        <v>58</v>
      </c>
      <c r="C63" s="239"/>
      <c r="D63" s="283"/>
      <c r="E63" s="239"/>
      <c r="F63" s="227"/>
      <c r="G63" s="482">
        <v>0.13</v>
      </c>
      <c r="H63" s="227"/>
      <c r="I63" s="233">
        <f>I61*G63</f>
        <v>8.5859518940000008</v>
      </c>
      <c r="J63" s="294"/>
      <c r="K63" s="293">
        <v>0.13</v>
      </c>
      <c r="L63" s="227"/>
      <c r="M63" s="233">
        <f>M61*K63</f>
        <v>8.6412833487500009</v>
      </c>
      <c r="N63" s="294"/>
      <c r="O63" s="228">
        <f>M63-I63</f>
        <v>5.533145475000012E-2</v>
      </c>
      <c r="P63" s="229">
        <f>IF(OR(I63=0,M63=0),"",(O63/I63))</f>
        <v>6.4444170469516162E-3</v>
      </c>
      <c r="Q63" s="215"/>
    </row>
    <row r="64" spans="1:17" ht="15" thickBot="1" x14ac:dyDescent="0.4">
      <c r="A64" s="189"/>
      <c r="B64" s="513" t="s">
        <v>82</v>
      </c>
      <c r="C64" s="513"/>
      <c r="D64" s="513"/>
      <c r="E64" s="295"/>
      <c r="F64" s="296"/>
      <c r="G64" s="296"/>
      <c r="H64" s="296"/>
      <c r="I64" s="348">
        <f>SUM(I61:I63)</f>
        <v>53.62917644560001</v>
      </c>
      <c r="J64" s="298"/>
      <c r="K64" s="296"/>
      <c r="L64" s="296"/>
      <c r="M64" s="297">
        <f>SUM(M61:M63)</f>
        <v>53.974785224500003</v>
      </c>
      <c r="N64" s="298"/>
      <c r="O64" s="349">
        <f>M64-I64</f>
        <v>0.34560877889999375</v>
      </c>
      <c r="P64" s="350">
        <f>IF(OR(I64=0,M64=0),"",(O64/I64))</f>
        <v>6.4444170469514853E-3</v>
      </c>
      <c r="Q64" s="215"/>
    </row>
    <row r="65" spans="1:17" ht="15" thickBot="1" x14ac:dyDescent="0.4">
      <c r="A65" s="301"/>
      <c r="B65" s="439"/>
      <c r="C65" s="352"/>
      <c r="D65" s="353"/>
      <c r="E65" s="352"/>
      <c r="F65" s="354"/>
      <c r="G65" s="277"/>
      <c r="H65" s="355"/>
      <c r="I65" s="279"/>
      <c r="J65" s="354"/>
      <c r="K65" s="277"/>
      <c r="L65" s="355"/>
      <c r="M65" s="356"/>
      <c r="N65" s="354"/>
      <c r="O65" s="357"/>
      <c r="P65" s="281"/>
      <c r="Q65" s="215"/>
    </row>
    <row r="66" spans="1:17" x14ac:dyDescent="0.35">
      <c r="A66" s="189"/>
      <c r="B66" s="189"/>
      <c r="C66" s="189"/>
      <c r="D66" s="190"/>
      <c r="E66" s="189"/>
      <c r="F66" s="189"/>
      <c r="G66" s="189"/>
      <c r="H66" s="189"/>
      <c r="I66" s="208"/>
      <c r="J66" s="189"/>
      <c r="K66" s="483"/>
      <c r="L66" s="483"/>
      <c r="M66" s="484"/>
      <c r="N66" s="483"/>
      <c r="O66" s="483"/>
      <c r="P66" s="485"/>
      <c r="Q66" s="215"/>
    </row>
    <row r="67" spans="1:17" x14ac:dyDescent="0.35">
      <c r="A67" s="189"/>
      <c r="B67" s="206" t="s">
        <v>61</v>
      </c>
      <c r="C67" s="189"/>
      <c r="D67" s="190"/>
      <c r="E67" s="189"/>
      <c r="F67" s="189"/>
      <c r="G67" s="311">
        <f>+RESIDENTIAL!$K$68</f>
        <v>2.9499999999999998E-2</v>
      </c>
      <c r="H67" s="189"/>
      <c r="I67" s="189"/>
      <c r="J67" s="189"/>
      <c r="K67" s="311">
        <f>+RESIDENTIAL!$K$68</f>
        <v>2.9499999999999998E-2</v>
      </c>
      <c r="L67" s="189"/>
      <c r="M67" s="189"/>
      <c r="N67" s="189"/>
      <c r="O67" s="189"/>
      <c r="P67" s="457"/>
      <c r="Q67" s="215"/>
    </row>
    <row r="68" spans="1:17" x14ac:dyDescent="0.35">
      <c r="A68" s="189"/>
      <c r="B68" s="189"/>
      <c r="C68" s="189"/>
      <c r="D68" s="190"/>
      <c r="E68" s="189"/>
      <c r="F68" s="189"/>
      <c r="G68" s="189"/>
      <c r="H68" s="189"/>
      <c r="I68" s="189"/>
      <c r="J68" s="189"/>
      <c r="K68" s="215"/>
      <c r="L68" s="215"/>
      <c r="M68" s="215"/>
      <c r="N68" s="215"/>
      <c r="O68" s="215"/>
      <c r="P68" s="476"/>
      <c r="Q68" s="215"/>
    </row>
    <row r="69" spans="1:17" x14ac:dyDescent="0.35">
      <c r="A69" s="189"/>
      <c r="B69" s="189"/>
      <c r="C69" s="189"/>
      <c r="D69" s="190"/>
      <c r="E69" s="189"/>
      <c r="F69" s="189"/>
      <c r="G69" s="189"/>
      <c r="H69" s="189"/>
      <c r="I69" s="189"/>
      <c r="J69" s="189"/>
      <c r="P69" s="458"/>
    </row>
    <row r="70" spans="1:17" x14ac:dyDescent="0.35">
      <c r="A70" s="189"/>
      <c r="B70" s="189"/>
      <c r="C70" s="189"/>
      <c r="D70" s="190"/>
      <c r="E70" s="189"/>
      <c r="F70" s="189"/>
      <c r="G70" s="189"/>
      <c r="H70" s="189"/>
      <c r="I70" s="189"/>
      <c r="J70" s="189"/>
    </row>
    <row r="71" spans="1:17" x14ac:dyDescent="0.35">
      <c r="D71" s="190"/>
      <c r="E71" s="189"/>
      <c r="F71" s="189"/>
      <c r="G71" s="189"/>
    </row>
    <row r="72" spans="1:17" x14ac:dyDescent="0.35">
      <c r="D72" s="486"/>
      <c r="E72" s="8"/>
      <c r="F72" s="8"/>
      <c r="G72" s="8"/>
      <c r="H72" s="8"/>
      <c r="I72" s="8"/>
    </row>
    <row r="73" spans="1:17" x14ac:dyDescent="0.35">
      <c r="D73" s="486"/>
      <c r="E73" s="8"/>
      <c r="F73" s="8"/>
      <c r="G73" s="70"/>
      <c r="H73" s="70"/>
      <c r="I73" s="70"/>
      <c r="J73" s="70"/>
    </row>
    <row r="74" spans="1:17" x14ac:dyDescent="0.35">
      <c r="D74" s="486"/>
      <c r="E74" s="8"/>
      <c r="F74" s="8"/>
      <c r="G74" s="70"/>
      <c r="H74" s="70"/>
      <c r="I74" s="70"/>
      <c r="J74" s="70"/>
    </row>
    <row r="75" spans="1:17" x14ac:dyDescent="0.35">
      <c r="D75" s="486"/>
      <c r="E75" s="8"/>
      <c r="F75" s="8"/>
      <c r="G75" s="70"/>
      <c r="H75" s="70"/>
      <c r="I75" s="70"/>
      <c r="J75" s="70"/>
    </row>
    <row r="76" spans="1:17" x14ac:dyDescent="0.35">
      <c r="D76" s="486"/>
      <c r="E76" s="8"/>
      <c r="F76" s="8"/>
      <c r="G76" s="70"/>
      <c r="H76" s="70"/>
      <c r="I76" s="70"/>
      <c r="J76" s="70"/>
    </row>
    <row r="77" spans="1:17" x14ac:dyDescent="0.35">
      <c r="D77" s="486"/>
      <c r="E77" s="8"/>
      <c r="F77" s="8"/>
      <c r="G77" s="70"/>
      <c r="H77" s="70"/>
      <c r="I77" s="70"/>
      <c r="J77" s="70"/>
    </row>
    <row r="78" spans="1:17" x14ac:dyDescent="0.35">
      <c r="D78" s="486"/>
      <c r="E78" s="8"/>
      <c r="F78" s="8"/>
      <c r="G78" s="70"/>
      <c r="H78" s="70"/>
      <c r="I78" s="70"/>
      <c r="J78" s="70"/>
    </row>
    <row r="79" spans="1:17" x14ac:dyDescent="0.35">
      <c r="D79" s="486"/>
      <c r="E79" s="8"/>
      <c r="F79" s="8"/>
      <c r="G79" s="70"/>
      <c r="H79" s="70"/>
      <c r="I79" s="70"/>
      <c r="J79" s="70"/>
    </row>
    <row r="80" spans="1:17" x14ac:dyDescent="0.35">
      <c r="D80" s="486"/>
      <c r="E80" s="8"/>
      <c r="F80" s="8"/>
      <c r="G80" s="70"/>
      <c r="H80" s="70"/>
      <c r="I80" s="70"/>
      <c r="J80" s="70"/>
    </row>
    <row r="81" spans="2:10" x14ac:dyDescent="0.35">
      <c r="D81" s="486"/>
      <c r="E81" s="8"/>
      <c r="F81" s="8"/>
      <c r="G81" s="70"/>
      <c r="H81" s="70"/>
      <c r="I81" s="70"/>
      <c r="J81" s="70"/>
    </row>
    <row r="82" spans="2:10" x14ac:dyDescent="0.35">
      <c r="D82" s="486"/>
      <c r="E82" s="8"/>
      <c r="F82" s="8"/>
      <c r="G82" s="70"/>
      <c r="H82" s="70"/>
      <c r="I82" s="70"/>
    </row>
    <row r="83" spans="2:10" x14ac:dyDescent="0.35">
      <c r="D83" s="486"/>
      <c r="E83" s="8"/>
      <c r="F83" s="8"/>
      <c r="G83" s="70"/>
      <c r="H83" s="70"/>
      <c r="I83" s="70"/>
    </row>
    <row r="84" spans="2:10" x14ac:dyDescent="0.35">
      <c r="B84" s="477"/>
      <c r="D84" s="486"/>
      <c r="E84" s="8"/>
      <c r="F84" s="8"/>
      <c r="G84" s="70"/>
      <c r="H84" s="70"/>
      <c r="I84" s="70"/>
    </row>
    <row r="85" spans="2:10" x14ac:dyDescent="0.35">
      <c r="B85" s="477"/>
      <c r="D85" s="486"/>
      <c r="E85" s="8"/>
      <c r="F85" s="8"/>
      <c r="G85" s="70"/>
      <c r="H85" s="70"/>
      <c r="I85" s="70"/>
    </row>
    <row r="86" spans="2:10" x14ac:dyDescent="0.35">
      <c r="B86" s="477"/>
      <c r="D86" s="486"/>
      <c r="E86" s="8"/>
      <c r="F86" s="8"/>
      <c r="G86" s="70"/>
      <c r="H86" s="70"/>
      <c r="I86" s="70"/>
    </row>
    <row r="87" spans="2:10" x14ac:dyDescent="0.35">
      <c r="B87" s="477"/>
      <c r="D87" s="486"/>
      <c r="E87" s="8"/>
      <c r="F87" s="8"/>
      <c r="G87" s="70"/>
      <c r="H87" s="70"/>
      <c r="I87" s="70"/>
    </row>
    <row r="88" spans="2:10" x14ac:dyDescent="0.35">
      <c r="B88" s="477"/>
      <c r="D88" s="486"/>
      <c r="E88" s="8"/>
      <c r="F88" s="8"/>
      <c r="G88" s="70"/>
      <c r="H88" s="70"/>
      <c r="I88" s="70"/>
    </row>
    <row r="89" spans="2:10" x14ac:dyDescent="0.35">
      <c r="B89" s="477"/>
      <c r="D89" s="486"/>
      <c r="E89" s="8"/>
      <c r="F89" s="8"/>
      <c r="G89" s="70"/>
      <c r="H89" s="70"/>
      <c r="I89" s="70"/>
    </row>
    <row r="90" spans="2:10" x14ac:dyDescent="0.35">
      <c r="B90" s="477"/>
      <c r="D90" s="486"/>
      <c r="E90" s="8"/>
      <c r="F90" s="8"/>
      <c r="G90" s="70"/>
      <c r="H90" s="70"/>
      <c r="I90" s="70"/>
    </row>
    <row r="91" spans="2:10" x14ac:dyDescent="0.35">
      <c r="B91" s="477"/>
      <c r="D91" s="486"/>
      <c r="E91" s="8"/>
      <c r="F91" s="8"/>
      <c r="G91" s="70"/>
      <c r="H91" s="70"/>
      <c r="I91" s="70"/>
    </row>
    <row r="92" spans="2:10" x14ac:dyDescent="0.35">
      <c r="B92" s="477"/>
      <c r="D92" s="486"/>
      <c r="E92" s="8"/>
      <c r="F92" s="8"/>
      <c r="G92" s="70"/>
      <c r="H92" s="70"/>
      <c r="I92" s="70"/>
    </row>
    <row r="93" spans="2:10" x14ac:dyDescent="0.35">
      <c r="B93" s="477"/>
      <c r="D93" s="486"/>
      <c r="E93" s="8"/>
      <c r="F93" s="8"/>
      <c r="G93" s="70"/>
      <c r="H93" s="70"/>
      <c r="I93" s="70"/>
    </row>
    <row r="94" spans="2:10" x14ac:dyDescent="0.35">
      <c r="B94" s="477"/>
      <c r="D94" s="486"/>
      <c r="E94" s="8"/>
      <c r="F94" s="8"/>
      <c r="G94" s="70"/>
      <c r="H94" s="70"/>
      <c r="I94" s="70"/>
    </row>
    <row r="95" spans="2:10" x14ac:dyDescent="0.35">
      <c r="B95" s="477"/>
      <c r="D95" s="486"/>
      <c r="E95" s="8"/>
      <c r="F95" s="8"/>
      <c r="G95" s="70"/>
      <c r="H95" s="70"/>
      <c r="I95" s="70"/>
    </row>
    <row r="96" spans="2:10" x14ac:dyDescent="0.35">
      <c r="B96" s="477"/>
      <c r="D96" s="486"/>
      <c r="E96" s="8"/>
      <c r="F96" s="8"/>
      <c r="G96" s="70"/>
      <c r="H96" s="70"/>
      <c r="I96" s="70"/>
    </row>
    <row r="97" spans="2:9" x14ac:dyDescent="0.35">
      <c r="B97" s="477"/>
      <c r="D97" s="486"/>
      <c r="E97" s="8"/>
      <c r="F97" s="8"/>
      <c r="G97" s="70"/>
      <c r="H97" s="70"/>
      <c r="I97" s="70"/>
    </row>
    <row r="98" spans="2:9" x14ac:dyDescent="0.35">
      <c r="B98" s="477"/>
      <c r="D98" s="486"/>
      <c r="E98" s="8"/>
      <c r="F98" s="8"/>
      <c r="G98" s="70"/>
      <c r="H98" s="70"/>
      <c r="I98" s="70"/>
    </row>
    <row r="99" spans="2:9" x14ac:dyDescent="0.35">
      <c r="B99" s="477"/>
      <c r="D99" s="486"/>
      <c r="E99" s="8"/>
      <c r="F99" s="8"/>
      <c r="G99" s="70"/>
      <c r="H99" s="70"/>
      <c r="I99" s="70"/>
    </row>
    <row r="100" spans="2:9" x14ac:dyDescent="0.35">
      <c r="B100" s="477"/>
      <c r="D100" s="486"/>
      <c r="E100" s="8"/>
      <c r="F100" s="8"/>
      <c r="G100" s="70"/>
      <c r="H100" s="70"/>
      <c r="I100" s="70"/>
    </row>
    <row r="101" spans="2:9" x14ac:dyDescent="0.35">
      <c r="B101" s="477"/>
      <c r="D101" s="486"/>
      <c r="E101" s="8"/>
      <c r="F101" s="8"/>
      <c r="G101" s="70"/>
      <c r="H101" s="70"/>
      <c r="I101" s="70"/>
    </row>
    <row r="102" spans="2:9" x14ac:dyDescent="0.35">
      <c r="B102" s="477"/>
      <c r="D102" s="486"/>
      <c r="E102" s="8"/>
      <c r="F102" s="8"/>
      <c r="G102" s="70"/>
      <c r="H102" s="70"/>
      <c r="I102" s="70"/>
    </row>
    <row r="103" spans="2:9" x14ac:dyDescent="0.35">
      <c r="D103" s="486"/>
      <c r="E103" s="8"/>
      <c r="F103" s="8"/>
      <c r="G103" s="70"/>
      <c r="H103" s="70"/>
      <c r="I103" s="70"/>
    </row>
    <row r="104" spans="2:9" x14ac:dyDescent="0.35">
      <c r="D104" s="486"/>
      <c r="E104" s="8"/>
      <c r="F104" s="8"/>
      <c r="G104" s="70"/>
      <c r="H104" s="70"/>
      <c r="I104" s="70"/>
    </row>
    <row r="105" spans="2:9" x14ac:dyDescent="0.35">
      <c r="D105" s="486"/>
      <c r="E105" s="8"/>
      <c r="F105" s="8"/>
      <c r="G105" s="70"/>
      <c r="H105" s="70"/>
      <c r="I105" s="70"/>
    </row>
    <row r="106" spans="2:9" x14ac:dyDescent="0.35">
      <c r="D106" s="486"/>
      <c r="E106" s="8"/>
      <c r="F106" s="8"/>
      <c r="G106" s="70"/>
      <c r="H106" s="70"/>
      <c r="I106" s="70"/>
    </row>
    <row r="107" spans="2:9" x14ac:dyDescent="0.35">
      <c r="D107" s="486"/>
      <c r="E107" s="8"/>
      <c r="F107" s="8"/>
      <c r="G107" s="70"/>
      <c r="H107" s="70"/>
      <c r="I107" s="70"/>
    </row>
    <row r="108" spans="2:9" x14ac:dyDescent="0.35">
      <c r="D108" s="486"/>
      <c r="E108" s="8"/>
      <c r="F108" s="8"/>
      <c r="G108" s="70"/>
      <c r="H108" s="70"/>
      <c r="I108" s="70"/>
    </row>
    <row r="109" spans="2:9" x14ac:dyDescent="0.35">
      <c r="D109" s="486"/>
      <c r="E109" s="8"/>
      <c r="F109" s="8"/>
      <c r="G109" s="70"/>
      <c r="H109" s="70"/>
      <c r="I109" s="70"/>
    </row>
    <row r="110" spans="2:9" x14ac:dyDescent="0.35">
      <c r="D110" s="486"/>
      <c r="E110" s="8"/>
      <c r="F110" s="8"/>
      <c r="G110" s="70"/>
      <c r="H110" s="70"/>
      <c r="I110" s="70"/>
    </row>
    <row r="111" spans="2:9" x14ac:dyDescent="0.35">
      <c r="D111" s="486"/>
      <c r="E111" s="8"/>
      <c r="F111" s="8"/>
      <c r="G111" s="70"/>
      <c r="H111" s="70"/>
      <c r="I111" s="70"/>
    </row>
    <row r="112" spans="2:9" x14ac:dyDescent="0.35">
      <c r="D112" s="486"/>
      <c r="E112" s="8"/>
      <c r="F112" s="8"/>
      <c r="G112" s="70"/>
      <c r="H112" s="70"/>
      <c r="I112" s="70"/>
    </row>
    <row r="113" spans="4:9" x14ac:dyDescent="0.35">
      <c r="D113" s="486"/>
      <c r="E113" s="8"/>
      <c r="F113" s="8"/>
      <c r="G113" s="70"/>
      <c r="H113" s="70"/>
      <c r="I113" s="70"/>
    </row>
    <row r="114" spans="4:9" x14ac:dyDescent="0.35">
      <c r="D114" s="486"/>
      <c r="E114" s="8"/>
      <c r="F114" s="8"/>
      <c r="G114" s="70"/>
      <c r="H114" s="70"/>
      <c r="I114" s="70"/>
    </row>
    <row r="115" spans="4:9" x14ac:dyDescent="0.35">
      <c r="D115" s="486"/>
      <c r="E115" s="8"/>
      <c r="F115" s="8"/>
      <c r="G115" s="70"/>
      <c r="H115" s="70"/>
      <c r="I115" s="70"/>
    </row>
    <row r="116" spans="4:9" x14ac:dyDescent="0.35">
      <c r="D116" s="486"/>
      <c r="E116" s="8"/>
      <c r="F116" s="8"/>
      <c r="G116" s="70"/>
      <c r="H116" s="70"/>
      <c r="I116" s="70"/>
    </row>
    <row r="117" spans="4:9" x14ac:dyDescent="0.35">
      <c r="D117" s="486"/>
      <c r="E117" s="8"/>
      <c r="F117" s="8"/>
      <c r="G117" s="70"/>
      <c r="H117" s="70"/>
      <c r="I117" s="70"/>
    </row>
    <row r="118" spans="4:9" x14ac:dyDescent="0.35">
      <c r="D118" s="486"/>
      <c r="E118" s="8"/>
      <c r="F118" s="8"/>
      <c r="G118" s="70"/>
      <c r="H118" s="70"/>
      <c r="I118" s="70"/>
    </row>
    <row r="119" spans="4:9" x14ac:dyDescent="0.35">
      <c r="D119" s="486"/>
      <c r="E119" s="8"/>
      <c r="F119" s="8"/>
      <c r="G119" s="70"/>
      <c r="H119" s="70"/>
      <c r="I119" s="70"/>
    </row>
    <row r="120" spans="4:9" x14ac:dyDescent="0.35">
      <c r="D120" s="486"/>
      <c r="E120" s="8"/>
      <c r="F120" s="8"/>
      <c r="G120" s="70"/>
      <c r="H120" s="70"/>
      <c r="I120" s="70"/>
    </row>
    <row r="121" spans="4:9" x14ac:dyDescent="0.35">
      <c r="D121" s="486"/>
      <c r="E121" s="8"/>
      <c r="F121" s="8"/>
      <c r="G121" s="70"/>
      <c r="H121" s="70"/>
      <c r="I121" s="70"/>
    </row>
    <row r="122" spans="4:9" x14ac:dyDescent="0.35">
      <c r="D122" s="486"/>
      <c r="E122" s="8"/>
      <c r="F122" s="8"/>
      <c r="G122" s="70"/>
      <c r="H122" s="70"/>
      <c r="I122" s="70"/>
    </row>
    <row r="123" spans="4:9" x14ac:dyDescent="0.35">
      <c r="D123" s="486"/>
      <c r="E123" s="8"/>
      <c r="F123" s="8"/>
      <c r="G123" s="70"/>
      <c r="H123" s="70"/>
      <c r="I123" s="70"/>
    </row>
    <row r="124" spans="4:9" x14ac:dyDescent="0.35">
      <c r="D124" s="486"/>
      <c r="E124" s="8"/>
      <c r="F124" s="8"/>
      <c r="G124" s="70"/>
      <c r="H124" s="70"/>
      <c r="I124" s="70"/>
    </row>
    <row r="125" spans="4:9" x14ac:dyDescent="0.35">
      <c r="D125" s="486"/>
      <c r="E125" s="8"/>
      <c r="F125" s="8"/>
      <c r="G125" s="70"/>
      <c r="H125" s="70"/>
      <c r="I125" s="70"/>
    </row>
    <row r="126" spans="4:9" x14ac:dyDescent="0.35">
      <c r="D126" s="486"/>
      <c r="E126" s="8"/>
      <c r="F126" s="8"/>
      <c r="G126" s="70"/>
      <c r="H126" s="70"/>
      <c r="I126" s="70"/>
    </row>
    <row r="127" spans="4:9" x14ac:dyDescent="0.35">
      <c r="D127" s="486"/>
      <c r="E127" s="8"/>
      <c r="F127" s="8"/>
      <c r="G127" s="70"/>
      <c r="H127" s="70"/>
      <c r="I127" s="70"/>
    </row>
    <row r="128" spans="4:9" x14ac:dyDescent="0.35">
      <c r="D128" s="486"/>
      <c r="E128" s="8"/>
      <c r="F128" s="8"/>
      <c r="G128" s="70"/>
      <c r="H128" s="70"/>
      <c r="I128" s="70"/>
    </row>
    <row r="129" spans="4:9" x14ac:dyDescent="0.35">
      <c r="D129" s="486"/>
      <c r="E129" s="8"/>
      <c r="F129" s="8"/>
      <c r="G129" s="70"/>
      <c r="H129" s="70"/>
      <c r="I129" s="70"/>
    </row>
    <row r="130" spans="4:9" x14ac:dyDescent="0.35">
      <c r="D130" s="486"/>
      <c r="E130" s="8"/>
      <c r="F130" s="8"/>
      <c r="G130" s="70"/>
      <c r="H130" s="70"/>
      <c r="I130" s="70"/>
    </row>
    <row r="131" spans="4:9" x14ac:dyDescent="0.35">
      <c r="D131" s="486"/>
      <c r="E131" s="8"/>
      <c r="F131" s="8"/>
      <c r="G131" s="70"/>
      <c r="H131" s="70"/>
      <c r="I131" s="70"/>
    </row>
    <row r="132" spans="4:9" x14ac:dyDescent="0.35">
      <c r="D132" s="486"/>
      <c r="E132" s="8"/>
      <c r="F132" s="8"/>
      <c r="G132" s="70"/>
      <c r="H132" s="70"/>
      <c r="I132" s="70"/>
    </row>
    <row r="133" spans="4:9" x14ac:dyDescent="0.35">
      <c r="D133" s="486"/>
      <c r="E133" s="8"/>
      <c r="F133" s="8"/>
      <c r="G133" s="70"/>
      <c r="H133" s="70"/>
      <c r="I133" s="70"/>
    </row>
    <row r="134" spans="4:9" x14ac:dyDescent="0.35">
      <c r="D134" s="486"/>
      <c r="E134" s="8"/>
      <c r="F134" s="8"/>
      <c r="G134" s="70"/>
      <c r="H134" s="70"/>
      <c r="I134" s="70"/>
    </row>
    <row r="135" spans="4:9" x14ac:dyDescent="0.35">
      <c r="D135" s="486"/>
      <c r="E135" s="8"/>
      <c r="F135" s="8"/>
      <c r="G135" s="70"/>
      <c r="H135" s="70"/>
      <c r="I135" s="70"/>
    </row>
  </sheetData>
  <mergeCells count="11">
    <mergeCell ref="O20:P20"/>
    <mergeCell ref="D21:D22"/>
    <mergeCell ref="O21:O22"/>
    <mergeCell ref="P21:P22"/>
    <mergeCell ref="B64:D64"/>
    <mergeCell ref="K20:M20"/>
    <mergeCell ref="A3:H3"/>
    <mergeCell ref="B10:J10"/>
    <mergeCell ref="B11:J11"/>
    <mergeCell ref="D14:J14"/>
    <mergeCell ref="G20:I20"/>
  </mergeCells>
  <dataValidations count="6">
    <dataValidation type="list" allowBlank="1" showInputMessage="1" showErrorMessage="1" sqref="D24 D34" xr:uid="{284B245D-CF26-4DC5-9A3B-52A0071DF3D1}">
      <formula1>"per 30 days, per connection per 30 days, per kWh, per kW, per kVA"</formula1>
    </dataValidation>
    <dataValidation type="list" allowBlank="1" showInputMessage="1" showErrorMessage="1" sqref="D16" xr:uid="{97012A0A-1DEB-4D3E-826D-7B7F19DBD629}">
      <formula1>"TOU, non-TOU"</formula1>
    </dataValidation>
    <dataValidation type="list" allowBlank="1" showInputMessage="1" showErrorMessage="1" sqref="D23" xr:uid="{A539CAC6-91AF-4529-A299-2664602D773D}">
      <formula1>"per 30 days, per kWh, per kW, per kVA"</formula1>
    </dataValidation>
    <dataValidation type="list" allowBlank="1" showInputMessage="1" showErrorMessage="1" prompt="Select Charge Unit - monthly, per kWh, per kW" sqref="D65 D60" xr:uid="{EBAC8B70-B995-4EC0-B5C6-E7EF0C9E73AA}">
      <formula1>"Monthly, per kWh, per kW"</formula1>
    </dataValidation>
    <dataValidation type="list" allowBlank="1" showInputMessage="1" showErrorMessage="1" sqref="E46:E47 E65 E49:E60 E38:E44 E23:E36" xr:uid="{1FFDFABC-9E52-4FD9-AB02-C6938254A675}">
      <formula1>#REF!</formula1>
    </dataValidation>
    <dataValidation type="list" allowBlank="1" showInputMessage="1" showErrorMessage="1" prompt="Select Charge Unit - per 30 days, per kWh, per kW, per kVA." sqref="D46:D47 D49:D59 D38:D44 D25:D33 D35:D36" xr:uid="{3396DB9D-5BFA-4669-AFC5-7A9DC9AB3EFC}">
      <formula1>"per 30 days, per kWh, per kW, per kVA"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5" fitToHeight="0" orientation="landscape" r:id="rId1"/>
  <headerFooter scaleWithDoc="0">
    <oddHeader xml:space="preserve">&amp;R&amp;7Toronto Hydro-Electric System Limited 
EB-2020-0057
Tab 5
Schedule 1
ORIGINAL
Page &amp;P of &amp;N
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10</xdr:col>
                    <xdr:colOff>374650</xdr:colOff>
                    <xdr:row>16</xdr:row>
                    <xdr:rowOff>50800</xdr:rowOff>
                  </from>
                  <to>
                    <xdr:col>16</xdr:col>
                    <xdr:colOff>82550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10</xdr:col>
                    <xdr:colOff>812800</xdr:colOff>
                    <xdr:row>18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072C45-55A4-483C-8397-7800015123BC}">
  <ds:schemaRefs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sharepoint/v3/fields"/>
    <ds:schemaRef ds:uri="http://schemas.microsoft.com/office/infopath/2007/PartnerControls"/>
    <ds:schemaRef ds:uri="12f68b52-648b-46a0-8463-d3282342a499"/>
  </ds:schemaRefs>
</ds:datastoreItem>
</file>

<file path=customXml/itemProps2.xml><?xml version="1.0" encoding="utf-8"?>
<ds:datastoreItem xmlns:ds="http://schemas.openxmlformats.org/officeDocument/2006/customXml" ds:itemID="{10058F6D-1F86-4EB3-9FCB-FC593D31CAE3}"/>
</file>

<file path=customXml/itemProps3.xml><?xml version="1.0" encoding="utf-8"?>
<ds:datastoreItem xmlns:ds="http://schemas.openxmlformats.org/officeDocument/2006/customXml" ds:itemID="{EE442F82-4EB3-487B-A2E2-0164DC019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Bill Impacts 2021CIR</dc:title>
  <dc:creator>Aida Ahadiany</dc:creator>
  <cp:lastModifiedBy>Elissar El-hage</cp:lastModifiedBy>
  <cp:lastPrinted>2020-08-22T20:24:08Z</cp:lastPrinted>
  <dcterms:created xsi:type="dcterms:W3CDTF">2020-08-19T15:34:11Z</dcterms:created>
  <dcterms:modified xsi:type="dcterms:W3CDTF">2020-08-22T20:25:52Z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