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oardSec\8- Janet's Active Cases\EB-2020 CASES\EB-2020-0030 HONI 2021 Dx Annual Update\"/>
    </mc:Choice>
  </mc:AlternateContent>
  <bookViews>
    <workbookView xWindow="-12" yWindow="108" windowWidth="18540" windowHeight="9900" activeTab="1"/>
  </bookViews>
  <sheets>
    <sheet name="2015" sheetId="5" r:id="rId1"/>
    <sheet name="2016" sheetId="6" r:id="rId2"/>
    <sheet name="2017" sheetId="4" r:id="rId3"/>
    <sheet name="2018" sheetId="3" r:id="rId4"/>
    <sheet name="2019" sheetId="2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6" i="6" l="1"/>
  <c r="I86" i="6"/>
  <c r="E86" i="6" l="1"/>
  <c r="F86" i="6"/>
  <c r="C86" i="6"/>
  <c r="D86" i="6"/>
  <c r="H34" i="6"/>
  <c r="G34" i="6"/>
  <c r="H31" i="6"/>
  <c r="H35" i="6"/>
  <c r="H36" i="6"/>
  <c r="H37" i="6"/>
  <c r="H38" i="6"/>
  <c r="H39" i="6"/>
  <c r="G39" i="6"/>
  <c r="G38" i="6"/>
  <c r="G37" i="6"/>
  <c r="G36" i="6"/>
  <c r="G35" i="6"/>
  <c r="G31" i="6"/>
  <c r="H33" i="6" l="1"/>
  <c r="J49" i="6"/>
  <c r="H86" i="6"/>
  <c r="G86" i="6"/>
  <c r="H32" i="6"/>
  <c r="J44" i="6" s="1"/>
  <c r="I51" i="6"/>
  <c r="G33" i="6"/>
  <c r="I45" i="6" s="1"/>
  <c r="I47" i="6"/>
  <c r="J43" i="6"/>
  <c r="I49" i="6"/>
  <c r="J47" i="6"/>
  <c r="I43" i="6"/>
  <c r="J48" i="6"/>
  <c r="J50" i="6"/>
  <c r="I50" i="6"/>
  <c r="I46" i="6"/>
  <c r="J51" i="6"/>
  <c r="G32" i="6"/>
  <c r="I44" i="6" s="1"/>
  <c r="J46" i="6"/>
  <c r="I48" i="6"/>
  <c r="J45" i="6"/>
  <c r="H12" i="5" l="1"/>
  <c r="H11" i="5"/>
  <c r="H10" i="5"/>
  <c r="H8" i="5"/>
  <c r="H7" i="5"/>
  <c r="H6" i="5"/>
  <c r="H5" i="5"/>
  <c r="G11" i="5"/>
  <c r="G7" i="5"/>
  <c r="H9" i="5" l="1"/>
  <c r="G6" i="5"/>
  <c r="G8" i="5"/>
  <c r="G10" i="5"/>
  <c r="G5" i="5"/>
  <c r="G9" i="5"/>
  <c r="G12" i="5"/>
  <c r="E19" i="6" l="1"/>
  <c r="F19" i="6"/>
  <c r="E22" i="6"/>
  <c r="F22" i="6"/>
  <c r="E8" i="6"/>
  <c r="C23" i="6"/>
  <c r="D23" i="6"/>
  <c r="C26" i="6"/>
  <c r="D26" i="6"/>
  <c r="C25" i="6"/>
  <c r="E10" i="6"/>
  <c r="D25" i="6"/>
  <c r="E4" i="6"/>
  <c r="D18" i="6"/>
  <c r="C18" i="6"/>
  <c r="D20" i="6"/>
  <c r="E6" i="6"/>
  <c r="C20" i="6"/>
  <c r="E11" i="6"/>
  <c r="C19" i="6" l="1"/>
  <c r="D19" i="6"/>
  <c r="E5" i="6"/>
  <c r="C24" i="6"/>
  <c r="D24" i="6"/>
  <c r="E26" i="6"/>
  <c r="F26" i="6"/>
  <c r="F20" i="6"/>
  <c r="E20" i="6"/>
  <c r="E23" i="6"/>
  <c r="F23" i="6"/>
  <c r="F25" i="6"/>
  <c r="E25" i="6"/>
  <c r="E18" i="6"/>
  <c r="F18" i="6"/>
  <c r="D22" i="6"/>
  <c r="E7" i="6"/>
  <c r="C22" i="6"/>
  <c r="E24" i="6" l="1"/>
  <c r="F24" i="6"/>
  <c r="E9" i="6"/>
  <c r="G59" i="6" l="1"/>
  <c r="C74" i="6"/>
  <c r="I87" i="6" s="1"/>
  <c r="D74" i="6"/>
  <c r="J87" i="6" s="1"/>
  <c r="J78" i="6"/>
  <c r="H91" i="6" s="1"/>
  <c r="I78" i="6"/>
  <c r="G91" i="6" s="1"/>
  <c r="G74" i="6"/>
  <c r="E87" i="6" s="1"/>
  <c r="H74" i="6"/>
  <c r="F87" i="6" s="1"/>
  <c r="I74" i="6"/>
  <c r="G87" i="6" s="1"/>
  <c r="J74" i="6"/>
  <c r="H87" i="6" s="1"/>
  <c r="I72" i="6"/>
  <c r="G85" i="6" s="1"/>
  <c r="J72" i="6"/>
  <c r="H85" i="6" s="1"/>
  <c r="G78" i="6"/>
  <c r="E91" i="6" s="1"/>
  <c r="H78" i="6"/>
  <c r="F91" i="6" s="1"/>
  <c r="F74" i="6"/>
  <c r="D87" i="6" s="1"/>
  <c r="E74" i="6"/>
  <c r="C87" i="6" s="1"/>
  <c r="G71" i="6" l="1"/>
  <c r="E84" i="6" s="1"/>
  <c r="H71" i="6"/>
  <c r="F84" i="6" s="1"/>
  <c r="J71" i="6"/>
  <c r="H84" i="6" s="1"/>
  <c r="I71" i="6"/>
  <c r="G84" i="6" s="1"/>
  <c r="E70" i="6"/>
  <c r="C83" i="6" s="1"/>
  <c r="F70" i="6"/>
  <c r="D83" i="6" s="1"/>
  <c r="C75" i="6"/>
  <c r="I88" i="6" s="1"/>
  <c r="D75" i="6"/>
  <c r="J88" i="6" s="1"/>
  <c r="G77" i="6"/>
  <c r="E90" i="6" s="1"/>
  <c r="H77" i="6"/>
  <c r="F90" i="6" s="1"/>
  <c r="H70" i="6"/>
  <c r="F83" i="6" s="1"/>
  <c r="G70" i="6"/>
  <c r="E83" i="6" s="1"/>
  <c r="H72" i="6"/>
  <c r="F85" i="6" s="1"/>
  <c r="G72" i="6"/>
  <c r="E85" i="6" s="1"/>
  <c r="J70" i="6"/>
  <c r="H83" i="6" s="1"/>
  <c r="I70" i="6"/>
  <c r="G83" i="6" s="1"/>
  <c r="C70" i="6"/>
  <c r="I83" i="6" s="1"/>
  <c r="G56" i="6"/>
  <c r="D70" i="6"/>
  <c r="J83" i="6" s="1"/>
  <c r="I77" i="6"/>
  <c r="G90" i="6" s="1"/>
  <c r="J77" i="6"/>
  <c r="H90" i="6" s="1"/>
  <c r="F78" i="6"/>
  <c r="D91" i="6" s="1"/>
  <c r="E78" i="6"/>
  <c r="C91" i="6" s="1"/>
  <c r="G57" i="6" l="1"/>
  <c r="C71" i="6"/>
  <c r="I84" i="6" s="1"/>
  <c r="D71" i="6"/>
  <c r="J84" i="6" s="1"/>
  <c r="F71" i="6"/>
  <c r="D84" i="6" s="1"/>
  <c r="E71" i="6"/>
  <c r="C84" i="6" s="1"/>
  <c r="F77" i="6"/>
  <c r="D90" i="6" s="1"/>
  <c r="E77" i="6"/>
  <c r="C90" i="6" s="1"/>
  <c r="G60" i="6"/>
  <c r="F75" i="6"/>
  <c r="D88" i="6" s="1"/>
  <c r="E75" i="6"/>
  <c r="C88" i="6" s="1"/>
  <c r="F72" i="6"/>
  <c r="D85" i="6" s="1"/>
  <c r="E72" i="6"/>
  <c r="C85" i="6" s="1"/>
  <c r="H75" i="6"/>
  <c r="F88" i="6" s="1"/>
  <c r="G75" i="6"/>
  <c r="E88" i="6" s="1"/>
  <c r="G58" i="6"/>
  <c r="D72" i="6"/>
  <c r="J85" i="6" s="1"/>
  <c r="C72" i="6"/>
  <c r="I85" i="6" s="1"/>
  <c r="G63" i="6"/>
  <c r="C78" i="6"/>
  <c r="I91" i="6" s="1"/>
  <c r="D78" i="6"/>
  <c r="J91" i="6" s="1"/>
  <c r="G62" i="6"/>
  <c r="C77" i="6"/>
  <c r="I90" i="6" s="1"/>
  <c r="D77" i="6"/>
  <c r="J90" i="6" s="1"/>
  <c r="J75" i="6"/>
  <c r="H88" i="6" s="1"/>
  <c r="I75" i="6"/>
  <c r="G88" i="6" s="1"/>
  <c r="J76" i="6" l="1"/>
  <c r="H89" i="6" s="1"/>
  <c r="I76" i="6"/>
  <c r="G89" i="6" s="1"/>
  <c r="E76" i="6"/>
  <c r="C89" i="6" s="1"/>
  <c r="F76" i="6"/>
  <c r="D89" i="6" s="1"/>
  <c r="H76" i="6"/>
  <c r="F89" i="6" s="1"/>
  <c r="G76" i="6"/>
  <c r="E89" i="6" s="1"/>
  <c r="G61" i="6"/>
  <c r="D76" i="6"/>
  <c r="J89" i="6" s="1"/>
  <c r="C76" i="6"/>
  <c r="I89" i="6" s="1"/>
  <c r="H20" i="5" l="1"/>
  <c r="H45" i="5" s="1"/>
  <c r="H21" i="5"/>
  <c r="H46" i="5" s="1"/>
  <c r="H22" i="5"/>
  <c r="H47" i="5" s="1"/>
  <c r="H23" i="5"/>
  <c r="H48" i="5" s="1"/>
  <c r="H19" i="5"/>
  <c r="H44" i="5" s="1"/>
  <c r="H17" i="5"/>
  <c r="H42" i="5" s="1"/>
  <c r="H18" i="5"/>
  <c r="H43" i="5" s="1"/>
  <c r="H16" i="5"/>
  <c r="H41" i="5" s="1"/>
  <c r="G20" i="5"/>
  <c r="G45" i="5" s="1"/>
  <c r="G21" i="5"/>
  <c r="G46" i="5" s="1"/>
  <c r="G22" i="5"/>
  <c r="G47" i="5" s="1"/>
  <c r="G23" i="5"/>
  <c r="G19" i="5"/>
  <c r="G44" i="5" s="1"/>
  <c r="G17" i="5"/>
  <c r="G42" i="5" s="1"/>
  <c r="G18" i="5"/>
  <c r="G43" i="5" s="1"/>
  <c r="G16" i="5"/>
  <c r="G41" i="5" s="1"/>
  <c r="F41" i="5" l="1"/>
  <c r="D54" i="5" s="1"/>
  <c r="E41" i="5"/>
  <c r="C54" i="5" s="1"/>
  <c r="E27" i="5"/>
  <c r="D41" i="5"/>
  <c r="F54" i="5" s="1"/>
  <c r="C41" i="5"/>
  <c r="E54" i="5" s="1"/>
  <c r="E28" i="5" l="1"/>
  <c r="D42" i="5"/>
  <c r="F55" i="5" s="1"/>
  <c r="C42" i="5"/>
  <c r="E55" i="5" s="1"/>
  <c r="F42" i="5"/>
  <c r="D55" i="5" s="1"/>
  <c r="E42" i="5"/>
  <c r="C55" i="5" s="1"/>
  <c r="E34" i="5"/>
  <c r="D48" i="5"/>
  <c r="F61" i="5" s="1"/>
  <c r="E30" i="5"/>
  <c r="C44" i="5"/>
  <c r="E57" i="5" s="1"/>
  <c r="D44" i="5"/>
  <c r="F57" i="5" s="1"/>
  <c r="F48" i="5"/>
  <c r="D61" i="5" s="1"/>
  <c r="F43" i="5"/>
  <c r="D56" i="5" s="1"/>
  <c r="E43" i="5"/>
  <c r="C56" i="5" s="1"/>
  <c r="E44" i="5"/>
  <c r="C57" i="5" s="1"/>
  <c r="F44" i="5"/>
  <c r="D57" i="5" s="1"/>
  <c r="E29" i="5"/>
  <c r="D43" i="5"/>
  <c r="F56" i="5" s="1"/>
  <c r="C43" i="5"/>
  <c r="E56" i="5" s="1"/>
  <c r="E31" i="5" l="1"/>
  <c r="C45" i="5"/>
  <c r="E58" i="5" s="1"/>
  <c r="D45" i="5"/>
  <c r="F58" i="5" s="1"/>
  <c r="E45" i="5"/>
  <c r="C58" i="5" s="1"/>
  <c r="F45" i="5"/>
  <c r="D58" i="5" s="1"/>
  <c r="E33" i="5"/>
  <c r="D47" i="5"/>
  <c r="F60" i="5" s="1"/>
  <c r="C47" i="5"/>
  <c r="E60" i="5" s="1"/>
  <c r="F47" i="5"/>
  <c r="D60" i="5" s="1"/>
  <c r="E47" i="5"/>
  <c r="C60" i="5" s="1"/>
  <c r="F46" i="5" l="1"/>
  <c r="D59" i="5" s="1"/>
  <c r="E46" i="5"/>
  <c r="C59" i="5" s="1"/>
  <c r="E32" i="5"/>
  <c r="C46" i="5"/>
  <c r="E59" i="5" s="1"/>
  <c r="D46" i="5"/>
  <c r="F59" i="5" s="1"/>
  <c r="F17" i="4" l="1"/>
  <c r="F30" i="4"/>
  <c r="F29" i="3"/>
  <c r="F17" i="3"/>
  <c r="F16" i="3"/>
  <c r="F28" i="3"/>
  <c r="C19" i="4"/>
  <c r="C32" i="4"/>
  <c r="G3" i="3"/>
  <c r="C28" i="3"/>
  <c r="C16" i="3"/>
  <c r="G6" i="4"/>
  <c r="C35" i="3"/>
  <c r="E35" i="3"/>
  <c r="D35" i="3"/>
  <c r="E28" i="3"/>
  <c r="E16" i="3"/>
  <c r="F29" i="4"/>
  <c r="F16" i="4"/>
  <c r="E18" i="4"/>
  <c r="E31" i="4"/>
  <c r="C23" i="4"/>
  <c r="C36" i="4"/>
  <c r="D29" i="4"/>
  <c r="D16" i="4"/>
  <c r="C31" i="3"/>
  <c r="C19" i="3"/>
  <c r="F35" i="3"/>
  <c r="E16" i="4"/>
  <c r="E29" i="4"/>
  <c r="D28" i="3"/>
  <c r="D16" i="3"/>
  <c r="G3" i="4"/>
  <c r="C16" i="4"/>
  <c r="C29" i="4"/>
  <c r="E18" i="3"/>
  <c r="E30" i="3"/>
  <c r="D17" i="4" l="1"/>
  <c r="D30" i="4"/>
  <c r="G4" i="3"/>
  <c r="C29" i="3"/>
  <c r="C17" i="3"/>
  <c r="G4" i="4"/>
  <c r="C17" i="4"/>
  <c r="C30" i="4"/>
  <c r="E17" i="3"/>
  <c r="E29" i="3"/>
  <c r="E30" i="4"/>
  <c r="E17" i="4"/>
  <c r="D17" i="3"/>
  <c r="D29" i="3"/>
  <c r="F31" i="3"/>
  <c r="F19" i="3"/>
  <c r="G9" i="4"/>
  <c r="C35" i="4"/>
  <c r="C22" i="4"/>
  <c r="D22" i="4"/>
  <c r="D35" i="4"/>
  <c r="G6" i="3"/>
  <c r="F22" i="3"/>
  <c r="F34" i="3"/>
  <c r="G9" i="3"/>
  <c r="C34" i="3"/>
  <c r="C22" i="3"/>
  <c r="D36" i="4"/>
  <c r="D23" i="4"/>
  <c r="G10" i="3"/>
  <c r="D31" i="4"/>
  <c r="D18" i="4"/>
  <c r="E31" i="3"/>
  <c r="E19" i="3"/>
  <c r="G5" i="3"/>
  <c r="C30" i="3"/>
  <c r="C18" i="3"/>
  <c r="F31" i="4"/>
  <c r="F18" i="4"/>
  <c r="F32" i="4"/>
  <c r="F19" i="4"/>
  <c r="D34" i="3"/>
  <c r="D22" i="3"/>
  <c r="E22" i="4"/>
  <c r="E35" i="4"/>
  <c r="F35" i="4"/>
  <c r="F22" i="4"/>
  <c r="D19" i="3"/>
  <c r="D31" i="3"/>
  <c r="D18" i="3"/>
  <c r="D30" i="3"/>
  <c r="E19" i="4"/>
  <c r="E32" i="4"/>
  <c r="F23" i="4"/>
  <c r="F36" i="4"/>
  <c r="E22" i="3"/>
  <c r="E34" i="3"/>
  <c r="G10" i="4"/>
  <c r="G5" i="4"/>
  <c r="C31" i="4"/>
  <c r="C18" i="4"/>
  <c r="E23" i="4"/>
  <c r="E36" i="4"/>
  <c r="D32" i="4"/>
  <c r="D19" i="4"/>
  <c r="F30" i="3"/>
  <c r="F18" i="3"/>
  <c r="F23" i="3"/>
  <c r="D23" i="3"/>
  <c r="C23" i="3"/>
  <c r="E23" i="3"/>
  <c r="G8" i="3" l="1"/>
  <c r="C33" i="3"/>
  <c r="C21" i="3"/>
  <c r="D33" i="3"/>
  <c r="D21" i="3"/>
  <c r="E33" i="4"/>
  <c r="E20" i="4"/>
  <c r="D20" i="3"/>
  <c r="D32" i="3"/>
  <c r="G7" i="3"/>
  <c r="C20" i="3"/>
  <c r="C32" i="3"/>
  <c r="F21" i="4"/>
  <c r="F34" i="4"/>
  <c r="E21" i="4"/>
  <c r="E34" i="4"/>
  <c r="D20" i="4"/>
  <c r="D33" i="4"/>
  <c r="G8" i="4"/>
  <c r="C21" i="4"/>
  <c r="C34" i="4"/>
  <c r="F33" i="4"/>
  <c r="F20" i="4"/>
  <c r="G7" i="4"/>
  <c r="C20" i="4"/>
  <c r="C33" i="4"/>
  <c r="F21" i="3"/>
  <c r="F33" i="3"/>
  <c r="E33" i="3"/>
  <c r="E21" i="3"/>
  <c r="F32" i="3"/>
  <c r="F20" i="3"/>
  <c r="D21" i="4"/>
  <c r="D34" i="4"/>
  <c r="E20" i="3"/>
  <c r="E32" i="3"/>
  <c r="D17" i="2" l="1"/>
  <c r="D28" i="2"/>
  <c r="C28" i="2"/>
  <c r="G4" i="2"/>
  <c r="C17" i="2"/>
  <c r="F28" i="2"/>
  <c r="F17" i="2"/>
  <c r="E28" i="2"/>
  <c r="E17" i="2"/>
  <c r="F34" i="2"/>
  <c r="F23" i="2"/>
  <c r="F29" i="2"/>
  <c r="F18" i="2"/>
  <c r="D30" i="2"/>
  <c r="D19" i="2"/>
  <c r="F16" i="2"/>
  <c r="F27" i="2"/>
  <c r="D33" i="2" l="1"/>
  <c r="D22" i="2"/>
  <c r="E30" i="2"/>
  <c r="E19" i="2"/>
  <c r="D27" i="2"/>
  <c r="D16" i="2"/>
  <c r="D18" i="2"/>
  <c r="D29" i="2"/>
  <c r="C27" i="2"/>
  <c r="G3" i="2"/>
  <c r="C16" i="2"/>
  <c r="C18" i="2"/>
  <c r="G5" i="2"/>
  <c r="C29" i="2"/>
  <c r="E34" i="2"/>
  <c r="E23" i="2"/>
  <c r="C19" i="2"/>
  <c r="G6" i="2"/>
  <c r="C30" i="2"/>
  <c r="F19" i="2"/>
  <c r="F30" i="2"/>
  <c r="G10" i="2"/>
  <c r="C34" i="2"/>
  <c r="C23" i="2"/>
  <c r="E27" i="2"/>
  <c r="E16" i="2"/>
  <c r="D34" i="2"/>
  <c r="D23" i="2"/>
  <c r="E29" i="2"/>
  <c r="E18" i="2"/>
  <c r="E22" i="2" l="1"/>
  <c r="E33" i="2"/>
  <c r="E31" i="2"/>
  <c r="E20" i="2"/>
  <c r="F22" i="2"/>
  <c r="F33" i="2"/>
  <c r="D31" i="2"/>
  <c r="D20" i="2"/>
  <c r="C32" i="2"/>
  <c r="C21" i="2"/>
  <c r="C33" i="2"/>
  <c r="G9" i="2"/>
  <c r="C22" i="2"/>
  <c r="C31" i="2"/>
  <c r="C20" i="2"/>
  <c r="G7" i="2"/>
  <c r="F20" i="2"/>
  <c r="F31" i="2"/>
  <c r="G8" i="2" l="1"/>
  <c r="F32" i="2"/>
  <c r="F21" i="2"/>
  <c r="E32" i="2"/>
  <c r="E21" i="2"/>
  <c r="D21" i="2"/>
  <c r="D32" i="2"/>
  <c r="E48" i="5" l="1"/>
  <c r="C61" i="5" s="1"/>
  <c r="C48" i="5"/>
  <c r="E61" i="5" s="1"/>
</calcChain>
</file>

<file path=xl/sharedStrings.xml><?xml version="1.0" encoding="utf-8"?>
<sst xmlns="http://schemas.openxmlformats.org/spreadsheetml/2006/main" count="421" uniqueCount="97">
  <si>
    <t>USofA</t>
  </si>
  <si>
    <t>Total</t>
  </si>
  <si>
    <t>LV Variance Account</t>
  </si>
  <si>
    <t>Smart Metering Entity Charge Variance Account</t>
  </si>
  <si>
    <t>RSVA - Wholesale Market Service Charge</t>
  </si>
  <si>
    <t>Variance WMS – Sub-account CBR Class B</t>
  </si>
  <si>
    <t>1580-B</t>
  </si>
  <si>
    <t>RSVA - Retail Transmission Network Charge</t>
  </si>
  <si>
    <t>RSVA - Retail Transmission Connection Charge</t>
  </si>
  <si>
    <t>RSVA - Power (excluding Global Adjustment)</t>
  </si>
  <si>
    <t>RSVA - Global Adjustment</t>
  </si>
  <si>
    <t>Deferral Varinace Account (DVA)</t>
  </si>
  <si>
    <r>
      <t>% Share of Total Consumption (2019)</t>
    </r>
    <r>
      <rPr>
        <b/>
        <vertAlign val="superscript"/>
        <sz val="11"/>
        <color theme="1"/>
        <rFont val="Times New Roman"/>
        <family val="1"/>
      </rPr>
      <t>1</t>
    </r>
  </si>
  <si>
    <r>
      <rPr>
        <vertAlign val="superscript"/>
        <sz val="9"/>
        <color theme="1"/>
        <rFont val="Times New Roman"/>
        <family val="1"/>
      </rPr>
      <t>2</t>
    </r>
    <r>
      <rPr>
        <sz val="9"/>
        <color theme="1"/>
        <rFont val="Times New Roman"/>
        <family val="1"/>
      </rPr>
      <t xml:space="preserve"> % shown for 1551 (SME Charge) is the share of number of residential and general service &lt; 50 kW customers</t>
    </r>
  </si>
  <si>
    <r>
      <rPr>
        <vertAlign val="superscript"/>
        <sz val="9"/>
        <color theme="1"/>
        <rFont val="Times New Roman"/>
        <family val="1"/>
      </rPr>
      <t>1</t>
    </r>
    <r>
      <rPr>
        <sz val="9"/>
        <color theme="1"/>
        <rFont val="Times New Roman"/>
        <family val="1"/>
      </rPr>
      <t xml:space="preserve"> % share varies between USofAs since it's based on group of customers that contribute to the particular variance account (for eg. Only non-RPP, non-WMP, non-Class A customers contribute to the Global Adjustment variance account (1589) while all customers contribute to Retail Transmission Rates variance accounts (1584 and 1586))</t>
    </r>
  </si>
  <si>
    <r>
      <t>% Share of Total Consumption (2018)</t>
    </r>
    <r>
      <rPr>
        <b/>
        <vertAlign val="superscript"/>
        <sz val="11"/>
        <color theme="1"/>
        <rFont val="Times New Roman"/>
        <family val="1"/>
      </rPr>
      <t>1</t>
    </r>
  </si>
  <si>
    <r>
      <rPr>
        <vertAlign val="superscript"/>
        <sz val="9"/>
        <color theme="1"/>
        <rFont val="Times New Roman"/>
        <family val="1"/>
      </rPr>
      <t>2</t>
    </r>
    <r>
      <rPr>
        <sz val="9"/>
        <color theme="1"/>
        <rFont val="Times New Roman"/>
        <family val="1"/>
      </rPr>
      <t xml:space="preserve"> % shown for account 1551 (SME Charge) is the share of number of residential and general service &lt; 50 kW customers</t>
    </r>
  </si>
  <si>
    <r>
      <t>% Share of Total Consumption (2017)</t>
    </r>
    <r>
      <rPr>
        <b/>
        <vertAlign val="superscript"/>
        <sz val="11"/>
        <color theme="1"/>
        <rFont val="Times New Roman"/>
        <family val="1"/>
      </rPr>
      <t>1</t>
    </r>
  </si>
  <si>
    <r>
      <t>Smart Metering Entity Charge Variance Account</t>
    </r>
    <r>
      <rPr>
        <vertAlign val="superscript"/>
        <sz val="11"/>
        <color theme="1"/>
        <rFont val="Times New Roman"/>
        <family val="1"/>
      </rPr>
      <t>2</t>
    </r>
  </si>
  <si>
    <r>
      <t>% Share of Total Consumption (Sept-Dec 2015)</t>
    </r>
    <r>
      <rPr>
        <b/>
        <vertAlign val="superscript"/>
        <sz val="11"/>
        <color theme="1"/>
        <rFont val="Times New Roman"/>
        <family val="1"/>
      </rPr>
      <t>1</t>
    </r>
  </si>
  <si>
    <t>Pre-integration Utility Specific Transactions during Jan-Aug 2015</t>
  </si>
  <si>
    <t>Principal</t>
  </si>
  <si>
    <t>Interest</t>
  </si>
  <si>
    <t>HONI DX (A)</t>
  </si>
  <si>
    <t>NPDI (B)</t>
  </si>
  <si>
    <t>Total (C)</t>
  </si>
  <si>
    <t>Post-Integration Consolidated Transactions (Sept-Dec 2015) (F = D-E-C)</t>
  </si>
  <si>
    <t>HONI DX (G)</t>
  </si>
  <si>
    <t>NPDI (H)</t>
  </si>
  <si>
    <t>HONI DX (I = G*F)</t>
  </si>
  <si>
    <t>Consolidated (F)</t>
  </si>
  <si>
    <t>Pre-integration Utility Specific Transactions during Jan-Aug 2016</t>
  </si>
  <si>
    <t>Variance WMS – Sub-account CBR Class A</t>
  </si>
  <si>
    <t>1580-A</t>
  </si>
  <si>
    <r>
      <t>% Share of Total Consumption (Sept-Dec 2016)</t>
    </r>
    <r>
      <rPr>
        <b/>
        <vertAlign val="superscript"/>
        <sz val="11"/>
        <color theme="1"/>
        <rFont val="Times New Roman"/>
        <family val="1"/>
      </rPr>
      <t>1</t>
    </r>
  </si>
  <si>
    <r>
      <t>% Share of Total Consumption (Jan-Aug 2016)</t>
    </r>
    <r>
      <rPr>
        <b/>
        <vertAlign val="superscript"/>
        <sz val="11"/>
        <color theme="1"/>
        <rFont val="Times New Roman"/>
        <family val="1"/>
      </rPr>
      <t>1</t>
    </r>
  </si>
  <si>
    <t>NPDI's YE 2014 Closing  Balances (E)</t>
  </si>
  <si>
    <t>Consolidated Transactions during 2015 (D)</t>
  </si>
  <si>
    <t>Consolidated (HONI DX+NPDI+HCHI+WSHI) Transactions during entire 2016 (I)</t>
  </si>
  <si>
    <t>HCHI's YE 2015 Closing  Balances (J)</t>
  </si>
  <si>
    <t>WHSI's YE 2015 Closing  Balances (K)</t>
  </si>
  <si>
    <t>HONI DX (M)</t>
  </si>
  <si>
    <t>NPDI (N)</t>
  </si>
  <si>
    <t>HCHI (O)</t>
  </si>
  <si>
    <t>WHSI (P)</t>
  </si>
  <si>
    <t>HONI DX (Q = L*M)</t>
  </si>
  <si>
    <t>NPDI (R = L*N)</t>
  </si>
  <si>
    <t>HCHI (S = L*O)</t>
  </si>
  <si>
    <t>WHSI (T = L*P)</t>
  </si>
  <si>
    <t>Consolidated (HONI DX+NPDI) (C)</t>
  </si>
  <si>
    <t>HONI DX (D=A*C)</t>
  </si>
  <si>
    <t>NPDI (E=B*C)</t>
  </si>
  <si>
    <t>HCHI (F)</t>
  </si>
  <si>
    <t>WSHI (G)</t>
  </si>
  <si>
    <t>Total (H)</t>
  </si>
  <si>
    <t>HCHI (C)</t>
  </si>
  <si>
    <t>WHSI (D)</t>
  </si>
  <si>
    <t xml:space="preserve"> Consolidated (E)</t>
  </si>
  <si>
    <t>HONI DX (=A*E)</t>
  </si>
  <si>
    <t>NPDI (=B*E)</t>
  </si>
  <si>
    <t>HCHI (=C*E)</t>
  </si>
  <si>
    <t>WHSI (=D*E)</t>
  </si>
  <si>
    <t xml:space="preserve"> Consolidated (F)</t>
  </si>
  <si>
    <t>HONI DX (=A*F)</t>
  </si>
  <si>
    <t>NPDI (=B*F)</t>
  </si>
  <si>
    <t>WHSI (=D*F)</t>
  </si>
  <si>
    <t>HCHI (=C*F)</t>
  </si>
  <si>
    <r>
      <t xml:space="preserve"> Consolidated (E)</t>
    </r>
    <r>
      <rPr>
        <b/>
        <vertAlign val="superscript"/>
        <sz val="11"/>
        <color theme="1"/>
        <rFont val="Times New Roman"/>
        <family val="1"/>
      </rPr>
      <t>1</t>
    </r>
  </si>
  <si>
    <r>
      <t xml:space="preserve"> Consolidated (F)</t>
    </r>
    <r>
      <rPr>
        <b/>
        <vertAlign val="superscript"/>
        <sz val="11"/>
        <color theme="1"/>
        <rFont val="Times New Roman"/>
        <family val="1"/>
      </rPr>
      <t>1</t>
    </r>
  </si>
  <si>
    <r>
      <t xml:space="preserve"> Consolidated (E)</t>
    </r>
    <r>
      <rPr>
        <b/>
        <vertAlign val="superscript"/>
        <sz val="11"/>
        <color theme="1"/>
        <rFont val="Times New Roman"/>
        <family val="1"/>
      </rPr>
      <t>1,2</t>
    </r>
  </si>
  <si>
    <r>
      <rPr>
        <vertAlign val="superscript"/>
        <sz val="9"/>
        <color theme="1"/>
        <rFont val="Times New Roman"/>
        <family val="1"/>
      </rPr>
      <t>1</t>
    </r>
    <r>
      <rPr>
        <sz val="9"/>
        <color theme="1"/>
        <rFont val="Times New Roman"/>
        <family val="1"/>
      </rPr>
      <t xml:space="preserve"> Consolidted balances for allocation exclude HONI-DX specific adjustments related to Haldimand's 2017 DVA riders for its Embedded Distribution class (where HONI-DX was the sole customer).</t>
    </r>
  </si>
  <si>
    <r>
      <rPr>
        <vertAlign val="superscript"/>
        <sz val="9"/>
        <color theme="1"/>
        <rFont val="Times New Roman"/>
        <family val="1"/>
      </rPr>
      <t>1</t>
    </r>
    <r>
      <rPr>
        <sz val="9"/>
        <color theme="1"/>
        <rFont val="Times New Roman"/>
        <family val="1"/>
      </rPr>
      <t xml:space="preserve"> Consolidted balances for allocation exclude HONI-DX specific adjustments related to Haldimand's 2017 DVA rider for its Embedded Distribution class (where HONI-DX was the sole customer).</t>
    </r>
  </si>
  <si>
    <r>
      <t xml:space="preserve"> Consolidated</t>
    </r>
    <r>
      <rPr>
        <b/>
        <sz val="11"/>
        <color theme="1"/>
        <rFont val="Times New Roman"/>
        <family val="1"/>
      </rPr>
      <t xml:space="preserve"> (F)</t>
    </r>
  </si>
  <si>
    <r>
      <t>Principal</t>
    </r>
    <r>
      <rPr>
        <b/>
        <vertAlign val="superscript"/>
        <sz val="11"/>
        <color theme="1"/>
        <rFont val="Times New Roman"/>
        <family val="1"/>
      </rPr>
      <t>1</t>
    </r>
  </si>
  <si>
    <r>
      <rPr>
        <vertAlign val="superscript"/>
        <sz val="9"/>
        <color theme="1"/>
        <rFont val="Times New Roman"/>
        <family val="1"/>
      </rPr>
      <t>2</t>
    </r>
    <r>
      <rPr>
        <sz val="9"/>
        <color theme="1"/>
        <rFont val="Times New Roman"/>
        <family val="1"/>
      </rPr>
      <t xml:space="preserve"> Consolidated balance for allocation of account 1589 (GA) exclude adjustment of -$60.9M from IESO, which was specific to HONI-DX.</t>
    </r>
  </si>
  <si>
    <r>
      <rPr>
        <vertAlign val="superscript"/>
        <sz val="9"/>
        <color theme="1"/>
        <rFont val="Times New Roman"/>
        <family val="1"/>
      </rPr>
      <t>1</t>
    </r>
    <r>
      <rPr>
        <sz val="9"/>
        <color theme="1"/>
        <rFont val="Times New Roman"/>
        <family val="1"/>
      </rPr>
      <t xml:space="preserve"> Consolidated balance for allocation of account 1589 (GA) exclude adjustment of -$2.2M from IESO, which was specific to HONI-DX.</t>
    </r>
  </si>
  <si>
    <t>Allocated Transcations Debit/(Credit) during Sept-Dec 2015</t>
  </si>
  <si>
    <t>Allocated Transcations Debit/(Credit) during Jan-Aug 2016</t>
  </si>
  <si>
    <t>Allocated Transcations Debit/(Credit) during Sept-Dec 2016</t>
  </si>
  <si>
    <t>Total NPDI's Transactions during 2016 (=R+E)</t>
  </si>
  <si>
    <t>Total HCHI's Transactions during 2016 (=S+F)</t>
  </si>
  <si>
    <t>Total WHSI's Transactions during 2016 (=T+G)</t>
  </si>
  <si>
    <t>Allocated Transcations Debit/(Credit) during 2017</t>
  </si>
  <si>
    <t>Allocated Interest Jan-1 to Dec-31 (2017)</t>
  </si>
  <si>
    <t>Allocated Transcations Debit/(Credit) during 2018</t>
  </si>
  <si>
    <t>Allocated Interest Jan-1 to Dec-31 (2018)</t>
  </si>
  <si>
    <t>Allocated Transcations Debit/(Credit) during 2019</t>
  </si>
  <si>
    <t>Allocated Interest Jan-1 to Dec-31 (2019)</t>
  </si>
  <si>
    <t>Total NPDI's Transactions during 2015 (=B+J)</t>
  </si>
  <si>
    <t>Total HONI DX's Transactions during 2015 (=A+I)</t>
  </si>
  <si>
    <t>Total HONI DX's Transactions during 2016 (=Q+D)</t>
  </si>
  <si>
    <r>
      <rPr>
        <vertAlign val="superscript"/>
        <sz val="9"/>
        <color theme="1"/>
        <rFont val="Times New Roman"/>
        <family val="1"/>
      </rPr>
      <t>1</t>
    </r>
    <r>
      <rPr>
        <sz val="9"/>
        <color theme="1"/>
        <rFont val="Times New Roman"/>
        <family val="1"/>
      </rPr>
      <t xml:space="preserve"> Excludes +$12.6M adjustment (to account 1589)</t>
    </r>
    <r>
      <rPr>
        <sz val="9"/>
        <color rgb="FFFF0000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related to IESO overcharging, which was specific to HONI-DX.</t>
    </r>
  </si>
  <si>
    <t>NPDI (J = H*F)</t>
  </si>
  <si>
    <r>
      <rPr>
        <vertAlign val="superscript"/>
        <sz val="9"/>
        <color theme="1"/>
        <rFont val="Times New Roman"/>
        <family val="1"/>
      </rPr>
      <t>1</t>
    </r>
    <r>
      <rPr>
        <sz val="9"/>
        <color theme="1"/>
        <rFont val="Times New Roman"/>
        <family val="1"/>
      </rPr>
      <t xml:space="preserve"> Excludes +$35.7M adjustment (to account 1589)</t>
    </r>
    <r>
      <rPr>
        <sz val="9"/>
        <color rgb="FFFF0000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related to IESO overcharging, which was specific to HONI-DX.</t>
    </r>
  </si>
  <si>
    <r>
      <t xml:space="preserve">1 </t>
    </r>
    <r>
      <rPr>
        <sz val="9"/>
        <color theme="1"/>
        <rFont val="Times New Roman"/>
        <family val="1"/>
      </rPr>
      <t>Includes +$12.6M adjustment (to account 1589) related to IESO overcharging, which was specific to HONI-DX.</t>
    </r>
  </si>
  <si>
    <r>
      <rPr>
        <vertAlign val="superscript"/>
        <sz val="9"/>
        <color theme="1"/>
        <rFont val="Times New Roman"/>
        <family val="1"/>
      </rPr>
      <t>1</t>
    </r>
    <r>
      <rPr>
        <sz val="9"/>
        <color theme="1"/>
        <rFont val="Times New Roman"/>
        <family val="1"/>
      </rPr>
      <t xml:space="preserve"> Includes +$35.7M adjustment (to account 1589)</t>
    </r>
    <r>
      <rPr>
        <sz val="9"/>
        <color rgb="FFFF0000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related to IESO overcharging, which was specific to HONI-DX.</t>
    </r>
  </si>
  <si>
    <t>Post-Integration Consolidated Transactions (Sept-Dec 2016) (L = I-J-K-H-C)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</si>
</sst>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9"/>
      <color theme="1"/>
      <name val="Times New Roman"/>
      <family val="1"/>
    </font>
    <font>
      <vertAlign val="superscript"/>
      <sz val="9"/>
      <color theme="1"/>
      <name val="Times New Roman"/>
      <family val="1"/>
    </font>
    <font>
      <sz val="9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6" fontId="3" fillId="0" borderId="1" xfId="0" applyNumberFormat="1" applyFont="1" applyBorder="1" applyAlignment="1">
      <alignment horizontal="center"/>
    </xf>
    <xf numFmtId="6" fontId="3" fillId="0" borderId="0" xfId="0" applyNumberFormat="1" applyFont="1"/>
    <xf numFmtId="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164" fontId="3" fillId="0" borderId="0" xfId="1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6" fontId="3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3" fillId="0" borderId="0" xfId="0" applyFont="1" applyAlignment="1">
      <alignment horizontal="left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6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6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6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6" fontId="2" fillId="0" borderId="5" xfId="0" applyNumberFormat="1" applyFont="1" applyBorder="1" applyAlignment="1">
      <alignment horizontal="center" vertical="center" wrapText="1"/>
    </xf>
    <xf numFmtId="6" fontId="2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6" fontId="2" fillId="0" borderId="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2"/>
  <sheetViews>
    <sheetView topLeftCell="A46" zoomScaleNormal="100" zoomScaleSheetLayoutView="85" workbookViewId="0">
      <selection activeCell="D64" sqref="D64"/>
    </sheetView>
  </sheetViews>
  <sheetFormatPr defaultColWidth="8.6640625" defaultRowHeight="13.8" x14ac:dyDescent="0.25"/>
  <cols>
    <col min="1" max="1" width="40.5546875" style="1" bestFit="1" customWidth="1"/>
    <col min="2" max="2" width="8.6640625" style="1"/>
    <col min="3" max="8" width="14.88671875" style="1" customWidth="1"/>
    <col min="9" max="16384" width="8.6640625" style="1"/>
  </cols>
  <sheetData>
    <row r="2" spans="1:8" ht="14.1" customHeight="1" x14ac:dyDescent="0.25">
      <c r="A2" s="32" t="s">
        <v>11</v>
      </c>
      <c r="B2" s="32" t="s">
        <v>0</v>
      </c>
      <c r="C2" s="31" t="s">
        <v>20</v>
      </c>
      <c r="D2" s="31"/>
      <c r="E2" s="31"/>
      <c r="F2" s="31"/>
      <c r="G2" s="31"/>
      <c r="H2" s="31"/>
    </row>
    <row r="3" spans="1:8" x14ac:dyDescent="0.25">
      <c r="A3" s="34"/>
      <c r="B3" s="34"/>
      <c r="C3" s="30" t="s">
        <v>23</v>
      </c>
      <c r="D3" s="30"/>
      <c r="E3" s="30" t="s">
        <v>24</v>
      </c>
      <c r="F3" s="30"/>
      <c r="G3" s="30" t="s">
        <v>25</v>
      </c>
      <c r="H3" s="30"/>
    </row>
    <row r="4" spans="1:8" x14ac:dyDescent="0.25">
      <c r="A4" s="33"/>
      <c r="B4" s="33"/>
      <c r="C4" s="2" t="s">
        <v>21</v>
      </c>
      <c r="D4" s="2" t="s">
        <v>22</v>
      </c>
      <c r="E4" s="2" t="s">
        <v>21</v>
      </c>
      <c r="F4" s="2" t="s">
        <v>22</v>
      </c>
      <c r="G4" s="2" t="s">
        <v>21</v>
      </c>
      <c r="H4" s="2" t="s">
        <v>22</v>
      </c>
    </row>
    <row r="5" spans="1:8" x14ac:dyDescent="0.25">
      <c r="A5" s="3" t="s">
        <v>2</v>
      </c>
      <c r="B5" s="8">
        <v>1550</v>
      </c>
      <c r="C5" s="12">
        <v>1322738.8600000003</v>
      </c>
      <c r="D5" s="12">
        <v>39625.79</v>
      </c>
      <c r="E5" s="12">
        <v>12783.146235510008</v>
      </c>
      <c r="F5" s="12">
        <v>1131.6813863999246</v>
      </c>
      <c r="G5" s="12">
        <f>SUM(C5,E5)</f>
        <v>1335522.0062355103</v>
      </c>
      <c r="H5" s="12">
        <f>D5+F5</f>
        <v>40757.471386399928</v>
      </c>
    </row>
    <row r="6" spans="1:8" x14ac:dyDescent="0.25">
      <c r="A6" s="3" t="s">
        <v>3</v>
      </c>
      <c r="B6" s="8">
        <v>1551</v>
      </c>
      <c r="C6" s="12">
        <v>-125589.07999999999</v>
      </c>
      <c r="D6" s="12">
        <v>2041.5400000000027</v>
      </c>
      <c r="E6" s="12">
        <v>-1832.4400000000005</v>
      </c>
      <c r="F6" s="12">
        <v>23686.77793625</v>
      </c>
      <c r="G6" s="12">
        <f t="shared" ref="G6:G12" si="0">SUM(C6,E6)</f>
        <v>-127421.51999999999</v>
      </c>
      <c r="H6" s="12">
        <f t="shared" ref="H6:H12" si="1">D6+F6</f>
        <v>25728.317936250001</v>
      </c>
    </row>
    <row r="7" spans="1:8" x14ac:dyDescent="0.25">
      <c r="A7" s="3" t="s">
        <v>4</v>
      </c>
      <c r="B7" s="8">
        <v>1580</v>
      </c>
      <c r="C7" s="12">
        <v>-36878504.54999999</v>
      </c>
      <c r="D7" s="12">
        <v>-600730.25996312301</v>
      </c>
      <c r="E7" s="12">
        <v>-510985.64186130639</v>
      </c>
      <c r="F7" s="12">
        <v>-9173.9999072152241</v>
      </c>
      <c r="G7" s="12">
        <f t="shared" si="0"/>
        <v>-37389490.191861294</v>
      </c>
      <c r="H7" s="12">
        <f t="shared" si="1"/>
        <v>-609904.25987033825</v>
      </c>
    </row>
    <row r="8" spans="1:8" x14ac:dyDescent="0.25">
      <c r="A8" s="3" t="s">
        <v>5</v>
      </c>
      <c r="B8" s="8" t="s">
        <v>6</v>
      </c>
      <c r="C8" s="12">
        <v>3081822.8</v>
      </c>
      <c r="D8" s="12">
        <v>3651.2699631232872</v>
      </c>
      <c r="E8" s="12">
        <v>34876.21</v>
      </c>
      <c r="F8" s="12">
        <v>36.25</v>
      </c>
      <c r="G8" s="12">
        <f t="shared" si="0"/>
        <v>3116699.01</v>
      </c>
      <c r="H8" s="12">
        <f t="shared" si="1"/>
        <v>3687.5199631232872</v>
      </c>
    </row>
    <row r="9" spans="1:8" x14ac:dyDescent="0.25">
      <c r="A9" s="3" t="s">
        <v>7</v>
      </c>
      <c r="B9" s="8">
        <v>1584</v>
      </c>
      <c r="C9" s="12">
        <v>2719955.7200000053</v>
      </c>
      <c r="D9" s="12">
        <v>243461.70000000013</v>
      </c>
      <c r="E9" s="12">
        <v>-71748.780709245271</v>
      </c>
      <c r="F9" s="12">
        <v>-514.21093824195395</v>
      </c>
      <c r="G9" s="12">
        <f t="shared" si="0"/>
        <v>2648206.9392907601</v>
      </c>
      <c r="H9" s="12">
        <f t="shared" si="1"/>
        <v>242947.48906175818</v>
      </c>
    </row>
    <row r="10" spans="1:8" x14ac:dyDescent="0.25">
      <c r="A10" s="3" t="s">
        <v>8</v>
      </c>
      <c r="B10" s="8">
        <v>1586</v>
      </c>
      <c r="C10" s="12">
        <v>11106587.719999999</v>
      </c>
      <c r="D10" s="12">
        <v>229808.36</v>
      </c>
      <c r="E10" s="12">
        <v>9096.5434065480949</v>
      </c>
      <c r="F10" s="12">
        <v>-648.37956468252378</v>
      </c>
      <c r="G10" s="12">
        <f t="shared" si="0"/>
        <v>11115684.263406547</v>
      </c>
      <c r="H10" s="12">
        <f t="shared" si="1"/>
        <v>229159.98043531747</v>
      </c>
    </row>
    <row r="11" spans="1:8" x14ac:dyDescent="0.25">
      <c r="A11" s="3" t="s">
        <v>9</v>
      </c>
      <c r="B11" s="8">
        <v>1588</v>
      </c>
      <c r="C11" s="12">
        <v>-1514507.0099999998</v>
      </c>
      <c r="D11" s="12">
        <v>62873.5</v>
      </c>
      <c r="E11" s="12">
        <v>1169040.1243960769</v>
      </c>
      <c r="F11" s="12">
        <v>23138.192971712433</v>
      </c>
      <c r="G11" s="12">
        <f t="shared" si="0"/>
        <v>-345466.88560392288</v>
      </c>
      <c r="H11" s="12">
        <f t="shared" si="1"/>
        <v>86011.692971712429</v>
      </c>
    </row>
    <row r="12" spans="1:8" x14ac:dyDescent="0.25">
      <c r="A12" s="3" t="s">
        <v>10</v>
      </c>
      <c r="B12" s="8">
        <v>1589</v>
      </c>
      <c r="C12" s="12">
        <v>-43280707.870000005</v>
      </c>
      <c r="D12" s="12">
        <v>-177464.47000000009</v>
      </c>
      <c r="E12" s="12">
        <v>-1052499.4442434441</v>
      </c>
      <c r="F12" s="12">
        <v>-12078.925370850468</v>
      </c>
      <c r="G12" s="12">
        <f t="shared" si="0"/>
        <v>-44333207.314243451</v>
      </c>
      <c r="H12" s="12">
        <f t="shared" si="1"/>
        <v>-189543.39537085054</v>
      </c>
    </row>
    <row r="13" spans="1:8" x14ac:dyDescent="0.25">
      <c r="C13" s="6"/>
      <c r="D13" s="6"/>
      <c r="E13" s="6"/>
      <c r="F13" s="6"/>
      <c r="G13" s="6"/>
      <c r="H13" s="6"/>
    </row>
    <row r="14" spans="1:8" ht="45.9" customHeight="1" x14ac:dyDescent="0.25">
      <c r="A14" s="32" t="s">
        <v>11</v>
      </c>
      <c r="B14" s="32" t="s">
        <v>0</v>
      </c>
      <c r="C14" s="35" t="s">
        <v>37</v>
      </c>
      <c r="D14" s="36"/>
      <c r="E14" s="35" t="s">
        <v>36</v>
      </c>
      <c r="F14" s="36"/>
      <c r="G14" s="31" t="s">
        <v>26</v>
      </c>
      <c r="H14" s="31"/>
    </row>
    <row r="15" spans="1:8" ht="18.600000000000001" customHeight="1" x14ac:dyDescent="0.25">
      <c r="A15" s="33"/>
      <c r="B15" s="33"/>
      <c r="C15" s="2" t="s">
        <v>21</v>
      </c>
      <c r="D15" s="2" t="s">
        <v>22</v>
      </c>
      <c r="E15" s="2" t="s">
        <v>21</v>
      </c>
      <c r="F15" s="2" t="s">
        <v>22</v>
      </c>
      <c r="G15" s="2" t="s">
        <v>21</v>
      </c>
      <c r="H15" s="2" t="s">
        <v>22</v>
      </c>
    </row>
    <row r="16" spans="1:8" x14ac:dyDescent="0.25">
      <c r="A16" s="3" t="s">
        <v>2</v>
      </c>
      <c r="B16" s="8">
        <v>1550</v>
      </c>
      <c r="C16" s="12">
        <v>2808757.6900000004</v>
      </c>
      <c r="D16" s="12">
        <v>56090.479839999956</v>
      </c>
      <c r="E16" s="12">
        <v>136582.90376448998</v>
      </c>
      <c r="F16" s="12">
        <v>1742.1886136000753</v>
      </c>
      <c r="G16" s="12">
        <f>C16-E16-G5</f>
        <v>1336652.78</v>
      </c>
      <c r="H16" s="12">
        <f>D16-F16-H5</f>
        <v>13590.819839999953</v>
      </c>
    </row>
    <row r="17" spans="1:8" x14ac:dyDescent="0.25">
      <c r="A17" s="3" t="s">
        <v>3</v>
      </c>
      <c r="B17" s="8">
        <v>1551</v>
      </c>
      <c r="C17" s="12">
        <v>395178.12</v>
      </c>
      <c r="D17" s="12">
        <v>24640.04304</v>
      </c>
      <c r="E17" s="12">
        <v>-7791.67</v>
      </c>
      <c r="F17" s="12">
        <v>24.922063749999992</v>
      </c>
      <c r="G17" s="12">
        <f t="shared" ref="G17:H23" si="2">C17-E17-G6</f>
        <v>530391.30999999994</v>
      </c>
      <c r="H17" s="12">
        <f t="shared" si="2"/>
        <v>-1113.1969600000011</v>
      </c>
    </row>
    <row r="18" spans="1:8" x14ac:dyDescent="0.25">
      <c r="A18" s="3" t="s">
        <v>4</v>
      </c>
      <c r="B18" s="8">
        <v>1580</v>
      </c>
      <c r="C18" s="12">
        <v>-42470500.429999992</v>
      </c>
      <c r="D18" s="12">
        <v>-850841.72093999991</v>
      </c>
      <c r="E18" s="12">
        <v>-993528.02813869354</v>
      </c>
      <c r="F18" s="12">
        <v>-28225.080092784778</v>
      </c>
      <c r="G18" s="12">
        <f t="shared" si="2"/>
        <v>-4087482.2100000009</v>
      </c>
      <c r="H18" s="12">
        <f t="shared" si="2"/>
        <v>-212712.38097687683</v>
      </c>
    </row>
    <row r="19" spans="1:8" x14ac:dyDescent="0.25">
      <c r="A19" s="3" t="s">
        <v>5</v>
      </c>
      <c r="B19" s="8" t="s">
        <v>6</v>
      </c>
      <c r="C19" s="12">
        <v>6034229.1399999997</v>
      </c>
      <c r="D19" s="12">
        <v>19573</v>
      </c>
      <c r="E19" s="12">
        <v>0</v>
      </c>
      <c r="F19" s="12">
        <v>0</v>
      </c>
      <c r="G19" s="12">
        <f t="shared" si="2"/>
        <v>2917530.13</v>
      </c>
      <c r="H19" s="12">
        <f t="shared" si="2"/>
        <v>15885.480036876714</v>
      </c>
    </row>
    <row r="20" spans="1:8" x14ac:dyDescent="0.25">
      <c r="A20" s="3" t="s">
        <v>7</v>
      </c>
      <c r="B20" s="8">
        <v>1584</v>
      </c>
      <c r="C20" s="12">
        <v>11894418.090000004</v>
      </c>
      <c r="D20" s="12">
        <v>270727.48572999984</v>
      </c>
      <c r="E20" s="12">
        <v>-49587.79929075473</v>
      </c>
      <c r="F20" s="12">
        <v>-1440.039061758046</v>
      </c>
      <c r="G20" s="12">
        <f t="shared" si="2"/>
        <v>9295798.9499999974</v>
      </c>
      <c r="H20" s="12">
        <f t="shared" si="2"/>
        <v>29220.035729999683</v>
      </c>
    </row>
    <row r="21" spans="1:8" x14ac:dyDescent="0.25">
      <c r="A21" s="3" t="s">
        <v>8</v>
      </c>
      <c r="B21" s="8">
        <v>1586</v>
      </c>
      <c r="C21" s="12">
        <v>39489751.859999999</v>
      </c>
      <c r="D21" s="12">
        <v>314931.124235</v>
      </c>
      <c r="E21" s="12">
        <v>-89364.653406548096</v>
      </c>
      <c r="F21" s="12">
        <v>-11122.170435317475</v>
      </c>
      <c r="G21" s="12">
        <f t="shared" si="2"/>
        <v>28463432.25</v>
      </c>
      <c r="H21" s="12">
        <f t="shared" si="2"/>
        <v>96893.314235000027</v>
      </c>
    </row>
    <row r="22" spans="1:8" x14ac:dyDescent="0.25">
      <c r="A22" s="3" t="s">
        <v>9</v>
      </c>
      <c r="B22" s="8">
        <v>1588</v>
      </c>
      <c r="C22" s="12">
        <v>24604717.620000001</v>
      </c>
      <c r="D22" s="12">
        <v>122830.06999999999</v>
      </c>
      <c r="E22" s="12">
        <v>2551438.8456039233</v>
      </c>
      <c r="F22" s="12">
        <v>-296.54297171243161</v>
      </c>
      <c r="G22" s="12">
        <f t="shared" si="2"/>
        <v>22398745.66</v>
      </c>
      <c r="H22" s="12">
        <f t="shared" si="2"/>
        <v>37114.92</v>
      </c>
    </row>
    <row r="23" spans="1:8" x14ac:dyDescent="0.25">
      <c r="A23" s="3" t="s">
        <v>10</v>
      </c>
      <c r="B23" s="8">
        <v>1589</v>
      </c>
      <c r="C23" s="12">
        <v>27418492.970000003</v>
      </c>
      <c r="D23" s="12">
        <v>-249851.10977500002</v>
      </c>
      <c r="E23" s="12">
        <v>-1242458.405756556</v>
      </c>
      <c r="F23" s="12">
        <v>4270.4153708504673</v>
      </c>
      <c r="G23" s="12">
        <f t="shared" si="2"/>
        <v>72994158.690000013</v>
      </c>
      <c r="H23" s="12">
        <f t="shared" si="2"/>
        <v>-64578.12977499995</v>
      </c>
    </row>
    <row r="25" spans="1:8" ht="16.8" x14ac:dyDescent="0.25">
      <c r="A25" s="30" t="s">
        <v>11</v>
      </c>
      <c r="B25" s="30" t="s">
        <v>0</v>
      </c>
      <c r="C25" s="30" t="s">
        <v>19</v>
      </c>
      <c r="D25" s="30"/>
      <c r="E25" s="30"/>
      <c r="F25" s="15"/>
      <c r="G25" s="15"/>
      <c r="H25" s="10"/>
    </row>
    <row r="26" spans="1:8" x14ac:dyDescent="0.25">
      <c r="A26" s="30"/>
      <c r="B26" s="30"/>
      <c r="C26" s="2" t="s">
        <v>27</v>
      </c>
      <c r="D26" s="2" t="s">
        <v>28</v>
      </c>
      <c r="E26" s="2" t="s">
        <v>1</v>
      </c>
      <c r="F26" s="10"/>
      <c r="G26" s="10"/>
      <c r="H26" s="11"/>
    </row>
    <row r="27" spans="1:8" x14ac:dyDescent="0.25">
      <c r="A27" s="3" t="s">
        <v>2</v>
      </c>
      <c r="B27" s="8">
        <v>1550</v>
      </c>
      <c r="C27" s="5">
        <v>0.99086821910722689</v>
      </c>
      <c r="D27" s="5">
        <v>9.1317808927731271E-3</v>
      </c>
      <c r="E27" s="5">
        <f t="shared" ref="E27:E34" si="3">SUM(C27:D27)</f>
        <v>1</v>
      </c>
      <c r="F27" s="16"/>
      <c r="G27" s="16"/>
      <c r="H27" s="17"/>
    </row>
    <row r="28" spans="1:8" ht="16.8" x14ac:dyDescent="0.25">
      <c r="A28" s="3" t="s">
        <v>18</v>
      </c>
      <c r="B28" s="8">
        <v>1551</v>
      </c>
      <c r="C28" s="5">
        <v>0.98419713542044063</v>
      </c>
      <c r="D28" s="5">
        <v>1.5802864579559261E-2</v>
      </c>
      <c r="E28" s="5">
        <f t="shared" si="3"/>
        <v>0.99999999999999989</v>
      </c>
      <c r="F28" s="16"/>
      <c r="G28" s="16"/>
      <c r="H28" s="17"/>
    </row>
    <row r="29" spans="1:8" x14ac:dyDescent="0.25">
      <c r="A29" s="3" t="s">
        <v>4</v>
      </c>
      <c r="B29" s="8">
        <v>1580</v>
      </c>
      <c r="C29" s="5">
        <v>0.98670511175854192</v>
      </c>
      <c r="D29" s="5">
        <v>1.3294888241458067E-2</v>
      </c>
      <c r="E29" s="5">
        <f t="shared" si="3"/>
        <v>1</v>
      </c>
      <c r="F29" s="16"/>
      <c r="G29" s="16"/>
      <c r="H29" s="17"/>
    </row>
    <row r="30" spans="1:8" x14ac:dyDescent="0.25">
      <c r="A30" s="3" t="s">
        <v>5</v>
      </c>
      <c r="B30" s="8" t="s">
        <v>6</v>
      </c>
      <c r="C30" s="5">
        <v>0.98534480266154856</v>
      </c>
      <c r="D30" s="5">
        <v>1.4655197338451361E-2</v>
      </c>
      <c r="E30" s="5">
        <f t="shared" si="3"/>
        <v>0.99999999999999989</v>
      </c>
      <c r="F30" s="16"/>
      <c r="G30" s="16"/>
      <c r="H30" s="17"/>
    </row>
    <row r="31" spans="1:8" x14ac:dyDescent="0.25">
      <c r="A31" s="3" t="s">
        <v>7</v>
      </c>
      <c r="B31" s="8">
        <v>1584</v>
      </c>
      <c r="C31" s="5">
        <v>0.99086821910722689</v>
      </c>
      <c r="D31" s="5">
        <v>9.1317808927731271E-3</v>
      </c>
      <c r="E31" s="5">
        <f t="shared" si="3"/>
        <v>1</v>
      </c>
      <c r="F31" s="16"/>
      <c r="G31" s="16"/>
      <c r="H31" s="17"/>
    </row>
    <row r="32" spans="1:8" x14ac:dyDescent="0.25">
      <c r="A32" s="3" t="s">
        <v>8</v>
      </c>
      <c r="B32" s="8">
        <v>1586</v>
      </c>
      <c r="C32" s="5">
        <v>0.99086821910722689</v>
      </c>
      <c r="D32" s="5">
        <v>9.1317808927731271E-3</v>
      </c>
      <c r="E32" s="5">
        <f t="shared" si="3"/>
        <v>1</v>
      </c>
      <c r="F32" s="16"/>
      <c r="G32" s="16"/>
      <c r="H32" s="17"/>
    </row>
    <row r="33" spans="1:8" x14ac:dyDescent="0.25">
      <c r="A33" s="3" t="s">
        <v>9</v>
      </c>
      <c r="B33" s="8">
        <v>1588</v>
      </c>
      <c r="C33" s="5">
        <v>0.98670511175854192</v>
      </c>
      <c r="D33" s="5">
        <v>1.3294888241458067E-2</v>
      </c>
      <c r="E33" s="5">
        <f t="shared" si="3"/>
        <v>1</v>
      </c>
      <c r="F33" s="16"/>
      <c r="G33" s="16"/>
      <c r="H33" s="17"/>
    </row>
    <row r="34" spans="1:8" x14ac:dyDescent="0.25">
      <c r="A34" s="3" t="s">
        <v>10</v>
      </c>
      <c r="B34" s="8">
        <v>1589</v>
      </c>
      <c r="C34" s="5">
        <v>0.9774729623151025</v>
      </c>
      <c r="D34" s="5">
        <v>2.2527037684897517E-2</v>
      </c>
      <c r="E34" s="5">
        <f t="shared" si="3"/>
        <v>1</v>
      </c>
      <c r="F34" s="16"/>
      <c r="G34" s="16"/>
      <c r="H34" s="17"/>
    </row>
    <row r="35" spans="1:8" ht="22.5" customHeight="1" x14ac:dyDescent="0.25">
      <c r="A35" s="40" t="s">
        <v>14</v>
      </c>
      <c r="B35" s="40"/>
      <c r="C35" s="40"/>
      <c r="D35" s="40"/>
      <c r="E35" s="40"/>
      <c r="F35" s="41"/>
      <c r="G35" s="41"/>
      <c r="H35" s="41"/>
    </row>
    <row r="36" spans="1:8" ht="14.4" x14ac:dyDescent="0.25">
      <c r="A36" s="42" t="s">
        <v>16</v>
      </c>
      <c r="B36" s="42"/>
      <c r="C36" s="42"/>
      <c r="D36" s="42"/>
      <c r="E36" s="42"/>
      <c r="F36" s="42"/>
      <c r="G36" s="42"/>
      <c r="H36" s="42"/>
    </row>
    <row r="37" spans="1:8" x14ac:dyDescent="0.25">
      <c r="A37" s="20"/>
      <c r="B37" s="20"/>
      <c r="C37" s="20"/>
      <c r="D37" s="20"/>
      <c r="E37" s="20"/>
      <c r="F37" s="20"/>
      <c r="G37" s="20"/>
      <c r="H37" s="20"/>
    </row>
    <row r="38" spans="1:8" ht="14.4" customHeight="1" x14ac:dyDescent="0.25">
      <c r="A38" s="32" t="s">
        <v>11</v>
      </c>
      <c r="B38" s="32" t="s">
        <v>0</v>
      </c>
      <c r="C38" s="39" t="s">
        <v>76</v>
      </c>
      <c r="D38" s="39"/>
      <c r="E38" s="39"/>
      <c r="F38" s="39"/>
      <c r="G38" s="39"/>
      <c r="H38" s="39"/>
    </row>
    <row r="39" spans="1:8" x14ac:dyDescent="0.25">
      <c r="A39" s="34"/>
      <c r="B39" s="34"/>
      <c r="C39" s="30" t="s">
        <v>29</v>
      </c>
      <c r="D39" s="30"/>
      <c r="E39" s="47" t="s">
        <v>92</v>
      </c>
      <c r="F39" s="47"/>
      <c r="G39" s="30" t="s">
        <v>30</v>
      </c>
      <c r="H39" s="30"/>
    </row>
    <row r="40" spans="1:8" ht="16.8" x14ac:dyDescent="0.25">
      <c r="A40" s="33"/>
      <c r="B40" s="33"/>
      <c r="C40" s="2" t="s">
        <v>21</v>
      </c>
      <c r="D40" s="2" t="s">
        <v>22</v>
      </c>
      <c r="E40" s="2" t="s">
        <v>21</v>
      </c>
      <c r="F40" s="2" t="s">
        <v>22</v>
      </c>
      <c r="G40" s="2" t="s">
        <v>73</v>
      </c>
      <c r="H40" s="2" t="s">
        <v>22</v>
      </c>
    </row>
    <row r="41" spans="1:8" x14ac:dyDescent="0.25">
      <c r="A41" s="3" t="s">
        <v>2</v>
      </c>
      <c r="B41" s="8">
        <v>1550</v>
      </c>
      <c r="C41" s="12">
        <f>$C27*G41</f>
        <v>1324446.759683324</v>
      </c>
      <c r="D41" s="12">
        <f>$C27*H41</f>
        <v>13466.71145106792</v>
      </c>
      <c r="E41" s="12">
        <f>$D27*G41</f>
        <v>12206.020316676082</v>
      </c>
      <c r="F41" s="12">
        <f>$D27*H41</f>
        <v>124.10838893203349</v>
      </c>
      <c r="G41" s="12">
        <f>G16</f>
        <v>1336652.78</v>
      </c>
      <c r="H41" s="12">
        <f>H16</f>
        <v>13590.819839999953</v>
      </c>
    </row>
    <row r="42" spans="1:8" x14ac:dyDescent="0.25">
      <c r="A42" s="3" t="s">
        <v>3</v>
      </c>
      <c r="B42" s="8">
        <v>1551</v>
      </c>
      <c r="C42" s="12">
        <f t="shared" ref="C42:D48" si="4">$C28*G42</f>
        <v>522009.60795389483</v>
      </c>
      <c r="D42" s="12">
        <f t="shared" si="4"/>
        <v>-1095.6052591907439</v>
      </c>
      <c r="E42" s="12">
        <f t="shared" ref="E42:F48" si="5">$D28*G42</f>
        <v>8381.7020461050342</v>
      </c>
      <c r="F42" s="12">
        <f t="shared" si="5"/>
        <v>-17.591700809257066</v>
      </c>
      <c r="G42" s="12">
        <f t="shared" ref="G42:H48" si="6">G17</f>
        <v>530391.30999999994</v>
      </c>
      <c r="H42" s="12">
        <f t="shared" si="6"/>
        <v>-1113.1969600000011</v>
      </c>
    </row>
    <row r="43" spans="1:8" x14ac:dyDescent="0.25">
      <c r="A43" s="3" t="s">
        <v>4</v>
      </c>
      <c r="B43" s="8">
        <v>1580</v>
      </c>
      <c r="C43" s="12">
        <f t="shared" si="4"/>
        <v>-4033139.5908291028</v>
      </c>
      <c r="D43" s="12">
        <f t="shared" si="4"/>
        <v>-209884.39364421478</v>
      </c>
      <c r="E43" s="12">
        <f t="shared" si="5"/>
        <v>-54342.61917089804</v>
      </c>
      <c r="F43" s="12">
        <f t="shared" si="5"/>
        <v>-2827.9873326620282</v>
      </c>
      <c r="G43" s="12">
        <f t="shared" si="6"/>
        <v>-4087482.2100000009</v>
      </c>
      <c r="H43" s="12">
        <f t="shared" si="6"/>
        <v>-212712.38097687683</v>
      </c>
    </row>
    <row r="44" spans="1:8" x14ac:dyDescent="0.25">
      <c r="A44" s="3" t="s">
        <v>5</v>
      </c>
      <c r="B44" s="8" t="s">
        <v>6</v>
      </c>
      <c r="C44" s="12">
        <f t="shared" si="4"/>
        <v>2874773.1502039721</v>
      </c>
      <c r="D44" s="12">
        <f t="shared" si="4"/>
        <v>15652.675192120254</v>
      </c>
      <c r="E44" s="12">
        <f t="shared" si="5"/>
        <v>42756.979796027648</v>
      </c>
      <c r="F44" s="12">
        <f t="shared" si="5"/>
        <v>232.80484475645784</v>
      </c>
      <c r="G44" s="12">
        <f t="shared" si="6"/>
        <v>2917530.13</v>
      </c>
      <c r="H44" s="12">
        <f t="shared" si="6"/>
        <v>15885.480036876714</v>
      </c>
    </row>
    <row r="45" spans="1:8" x14ac:dyDescent="0.25">
      <c r="A45" s="3" t="s">
        <v>7</v>
      </c>
      <c r="B45" s="8">
        <v>1584</v>
      </c>
      <c r="C45" s="12">
        <f t="shared" si="4"/>
        <v>9210911.7507653274</v>
      </c>
      <c r="D45" s="12">
        <f t="shared" si="4"/>
        <v>28953.204766034323</v>
      </c>
      <c r="E45" s="12">
        <f t="shared" si="5"/>
        <v>84887.199234670479</v>
      </c>
      <c r="F45" s="12">
        <f t="shared" si="5"/>
        <v>266.83096396535916</v>
      </c>
      <c r="G45" s="12">
        <f t="shared" si="6"/>
        <v>9295798.9499999974</v>
      </c>
      <c r="H45" s="12">
        <f t="shared" si="6"/>
        <v>29220.035729999683</v>
      </c>
    </row>
    <row r="46" spans="1:8" x14ac:dyDescent="0.25">
      <c r="A46" s="3" t="s">
        <v>8</v>
      </c>
      <c r="B46" s="8">
        <v>1586</v>
      </c>
      <c r="C46" s="12">
        <f t="shared" si="4"/>
        <v>28203510.423236709</v>
      </c>
      <c r="D46" s="12">
        <f t="shared" si="4"/>
        <v>96008.505719431399</v>
      </c>
      <c r="E46" s="12">
        <f t="shared" si="5"/>
        <v>259921.82676329243</v>
      </c>
      <c r="F46" s="12">
        <f t="shared" si="5"/>
        <v>884.8085155686357</v>
      </c>
      <c r="G46" s="12">
        <f t="shared" si="6"/>
        <v>28463432.25</v>
      </c>
      <c r="H46" s="12">
        <f t="shared" si="6"/>
        <v>96893.314235000027</v>
      </c>
    </row>
    <row r="47" spans="1:8" x14ac:dyDescent="0.25">
      <c r="A47" s="3" t="s">
        <v>9</v>
      </c>
      <c r="B47" s="8">
        <v>1588</v>
      </c>
      <c r="C47" s="12">
        <f t="shared" si="4"/>
        <v>22100956.839701455</v>
      </c>
      <c r="D47" s="12">
        <f t="shared" si="4"/>
        <v>36621.481286509341</v>
      </c>
      <c r="E47" s="12">
        <f t="shared" si="5"/>
        <v>297788.8202985439</v>
      </c>
      <c r="F47" s="12">
        <f t="shared" si="5"/>
        <v>493.43871349065682</v>
      </c>
      <c r="G47" s="12">
        <f t="shared" si="6"/>
        <v>22398745.66</v>
      </c>
      <c r="H47" s="12">
        <f t="shared" si="6"/>
        <v>37114.92</v>
      </c>
    </row>
    <row r="48" spans="1:8" x14ac:dyDescent="0.25">
      <c r="A48" s="3" t="s">
        <v>10</v>
      </c>
      <c r="B48" s="8">
        <v>1589</v>
      </c>
      <c r="C48" s="12">
        <f t="shared" si="4"/>
        <v>59059091.710292414</v>
      </c>
      <c r="D48" s="12">
        <f t="shared" si="4"/>
        <v>-63123.375811938327</v>
      </c>
      <c r="E48" s="12">
        <f t="shared" si="5"/>
        <v>1361087.6575475994</v>
      </c>
      <c r="F48" s="12">
        <f t="shared" si="5"/>
        <v>-1454.7539630616263</v>
      </c>
      <c r="G48" s="12">
        <v>60420179.367840014</v>
      </c>
      <c r="H48" s="12">
        <f t="shared" si="6"/>
        <v>-64578.12977499995</v>
      </c>
    </row>
    <row r="49" spans="1:8" ht="14.4" x14ac:dyDescent="0.25">
      <c r="A49" s="48" t="s">
        <v>91</v>
      </c>
      <c r="B49" s="48"/>
      <c r="C49" s="48"/>
      <c r="D49" s="48"/>
      <c r="E49" s="48"/>
      <c r="F49" s="48"/>
      <c r="G49" s="48"/>
      <c r="H49" s="48"/>
    </row>
    <row r="50" spans="1:8" x14ac:dyDescent="0.25">
      <c r="C50" s="13"/>
      <c r="D50" s="13"/>
      <c r="E50" s="13"/>
      <c r="F50" s="13"/>
      <c r="G50" s="13"/>
      <c r="H50" s="13"/>
    </row>
    <row r="51" spans="1:8" x14ac:dyDescent="0.25">
      <c r="A51" s="32" t="s">
        <v>11</v>
      </c>
      <c r="B51" s="32" t="s">
        <v>0</v>
      </c>
      <c r="C51" s="43" t="s">
        <v>88</v>
      </c>
      <c r="D51" s="44"/>
      <c r="E51" s="49" t="s">
        <v>89</v>
      </c>
      <c r="F51" s="50"/>
      <c r="G51" s="19"/>
      <c r="H51" s="19"/>
    </row>
    <row r="52" spans="1:8" x14ac:dyDescent="0.25">
      <c r="A52" s="34"/>
      <c r="B52" s="34"/>
      <c r="C52" s="45"/>
      <c r="D52" s="46"/>
      <c r="E52" s="51"/>
      <c r="F52" s="52"/>
      <c r="G52" s="10"/>
      <c r="H52" s="10"/>
    </row>
    <row r="53" spans="1:8" ht="16.8" x14ac:dyDescent="0.25">
      <c r="A53" s="33"/>
      <c r="B53" s="33"/>
      <c r="C53" s="2" t="s">
        <v>21</v>
      </c>
      <c r="D53" s="2" t="s">
        <v>22</v>
      </c>
      <c r="E53" s="28" t="s">
        <v>73</v>
      </c>
      <c r="F53" s="28" t="s">
        <v>22</v>
      </c>
      <c r="G53" s="10"/>
      <c r="H53" s="10"/>
    </row>
    <row r="54" spans="1:8" x14ac:dyDescent="0.25">
      <c r="A54" s="3" t="s">
        <v>2</v>
      </c>
      <c r="B54" s="8">
        <v>1550</v>
      </c>
      <c r="C54" s="12">
        <f t="shared" ref="C54:D61" si="7">E41+E5</f>
        <v>24989.166552186092</v>
      </c>
      <c r="D54" s="12">
        <f t="shared" si="7"/>
        <v>1255.789775331958</v>
      </c>
      <c r="E54" s="23">
        <f>C41+C5</f>
        <v>2647185.6196833244</v>
      </c>
      <c r="F54" s="23">
        <f t="shared" ref="F54:F61" si="8">D41+D5</f>
        <v>53092.501451067918</v>
      </c>
      <c r="G54" s="18"/>
      <c r="H54" s="18"/>
    </row>
    <row r="55" spans="1:8" x14ac:dyDescent="0.25">
      <c r="A55" s="3" t="s">
        <v>3</v>
      </c>
      <c r="B55" s="8">
        <v>1551</v>
      </c>
      <c r="C55" s="12">
        <f t="shared" si="7"/>
        <v>6549.2620461050337</v>
      </c>
      <c r="D55" s="12">
        <f t="shared" si="7"/>
        <v>23669.186235440742</v>
      </c>
      <c r="E55" s="23">
        <f t="shared" ref="E55:E60" si="9">C42+C6</f>
        <v>396420.52795389481</v>
      </c>
      <c r="F55" s="23">
        <f t="shared" si="8"/>
        <v>945.93474080925876</v>
      </c>
      <c r="G55" s="18"/>
      <c r="H55" s="18"/>
    </row>
    <row r="56" spans="1:8" x14ac:dyDescent="0.25">
      <c r="A56" s="3" t="s">
        <v>4</v>
      </c>
      <c r="B56" s="8">
        <v>1580</v>
      </c>
      <c r="C56" s="12">
        <f t="shared" si="7"/>
        <v>-565328.26103220438</v>
      </c>
      <c r="D56" s="12">
        <f t="shared" si="7"/>
        <v>-12001.987239877253</v>
      </c>
      <c r="E56" s="23">
        <f t="shared" si="9"/>
        <v>-40911644.140829094</v>
      </c>
      <c r="F56" s="23">
        <f t="shared" si="8"/>
        <v>-810614.65360733774</v>
      </c>
      <c r="G56" s="18"/>
      <c r="H56" s="18"/>
    </row>
    <row r="57" spans="1:8" x14ac:dyDescent="0.25">
      <c r="A57" s="3" t="s">
        <v>5</v>
      </c>
      <c r="B57" s="8" t="s">
        <v>6</v>
      </c>
      <c r="C57" s="12">
        <f t="shared" si="7"/>
        <v>77633.18979602764</v>
      </c>
      <c r="D57" s="12">
        <f t="shared" si="7"/>
        <v>269.05484475645784</v>
      </c>
      <c r="E57" s="23">
        <f t="shared" si="9"/>
        <v>5956595.9502039719</v>
      </c>
      <c r="F57" s="23">
        <f t="shared" si="8"/>
        <v>19303.945155243542</v>
      </c>
      <c r="G57" s="18"/>
      <c r="H57" s="18"/>
    </row>
    <row r="58" spans="1:8" x14ac:dyDescent="0.25">
      <c r="A58" s="3" t="s">
        <v>7</v>
      </c>
      <c r="B58" s="8">
        <v>1584</v>
      </c>
      <c r="C58" s="12">
        <f t="shared" si="7"/>
        <v>13138.418525425208</v>
      </c>
      <c r="D58" s="12">
        <f t="shared" si="7"/>
        <v>-247.37997427659479</v>
      </c>
      <c r="E58" s="23">
        <f t="shared" si="9"/>
        <v>11930867.470765334</v>
      </c>
      <c r="F58" s="23">
        <f t="shared" si="8"/>
        <v>272414.90476603445</v>
      </c>
      <c r="G58" s="18"/>
      <c r="H58" s="18"/>
    </row>
    <row r="59" spans="1:8" x14ac:dyDescent="0.25">
      <c r="A59" s="3" t="s">
        <v>8</v>
      </c>
      <c r="B59" s="8">
        <v>1586</v>
      </c>
      <c r="C59" s="12">
        <f t="shared" si="7"/>
        <v>269018.37016984052</v>
      </c>
      <c r="D59" s="12">
        <f t="shared" si="7"/>
        <v>236.42895088611192</v>
      </c>
      <c r="E59" s="23">
        <f t="shared" si="9"/>
        <v>39310098.143236712</v>
      </c>
      <c r="F59" s="23">
        <f t="shared" si="8"/>
        <v>325816.86571943137</v>
      </c>
      <c r="G59" s="18"/>
      <c r="H59" s="18"/>
    </row>
    <row r="60" spans="1:8" x14ac:dyDescent="0.25">
      <c r="A60" s="3" t="s">
        <v>9</v>
      </c>
      <c r="B60" s="8">
        <v>1588</v>
      </c>
      <c r="C60" s="12">
        <f t="shared" si="7"/>
        <v>1466828.9446946208</v>
      </c>
      <c r="D60" s="12">
        <f t="shared" si="7"/>
        <v>23631.63168520309</v>
      </c>
      <c r="E60" s="23">
        <f t="shared" si="9"/>
        <v>20586449.829701453</v>
      </c>
      <c r="F60" s="23">
        <f t="shared" si="8"/>
        <v>99494.981286509341</v>
      </c>
      <c r="G60" s="18"/>
      <c r="H60" s="18"/>
    </row>
    <row r="61" spans="1:8" x14ac:dyDescent="0.25">
      <c r="A61" s="3" t="s">
        <v>10</v>
      </c>
      <c r="B61" s="8">
        <v>1589</v>
      </c>
      <c r="C61" s="12">
        <f t="shared" si="7"/>
        <v>308588.21330415527</v>
      </c>
      <c r="D61" s="12">
        <f t="shared" si="7"/>
        <v>-13533.679333912094</v>
      </c>
      <c r="E61" s="23">
        <f>C48+C12+12573979.32216</f>
        <v>28352363.162452407</v>
      </c>
      <c r="F61" s="23">
        <f t="shared" si="8"/>
        <v>-240587.8458119384</v>
      </c>
      <c r="G61" s="18"/>
      <c r="H61" s="18"/>
    </row>
    <row r="62" spans="1:8" ht="14.4" x14ac:dyDescent="0.25">
      <c r="A62" s="37" t="s">
        <v>94</v>
      </c>
      <c r="B62" s="38"/>
      <c r="C62" s="38"/>
      <c r="D62" s="38"/>
      <c r="E62" s="38"/>
      <c r="F62" s="38"/>
      <c r="G62" s="13"/>
      <c r="H62" s="13"/>
    </row>
  </sheetData>
  <mergeCells count="28">
    <mergeCell ref="A62:F62"/>
    <mergeCell ref="G39:H39"/>
    <mergeCell ref="C38:H38"/>
    <mergeCell ref="G14:H14"/>
    <mergeCell ref="B51:B53"/>
    <mergeCell ref="A35:H35"/>
    <mergeCell ref="A36:H36"/>
    <mergeCell ref="A51:A53"/>
    <mergeCell ref="C51:D52"/>
    <mergeCell ref="A38:A40"/>
    <mergeCell ref="B38:B40"/>
    <mergeCell ref="C25:E25"/>
    <mergeCell ref="C39:D39"/>
    <mergeCell ref="E39:F39"/>
    <mergeCell ref="A49:H49"/>
    <mergeCell ref="E51:F52"/>
    <mergeCell ref="G3:H3"/>
    <mergeCell ref="C2:H2"/>
    <mergeCell ref="A14:A15"/>
    <mergeCell ref="A25:A26"/>
    <mergeCell ref="B25:B26"/>
    <mergeCell ref="A2:A4"/>
    <mergeCell ref="B2:B4"/>
    <mergeCell ref="B14:B15"/>
    <mergeCell ref="C14:D14"/>
    <mergeCell ref="E14:F14"/>
    <mergeCell ref="C3:D3"/>
    <mergeCell ref="E3:F3"/>
  </mergeCells>
  <pageMargins left="0.7" right="0.7" top="0.75" bottom="0.75" header="0.3" footer="0.3"/>
  <pageSetup scale="88" fitToHeight="0" orientation="landscape" r:id="rId1"/>
  <rowBreaks count="1" manualBreakCount="1">
    <brk id="37" max="16383" man="1"/>
  </rowBreaks>
  <ignoredErrors>
    <ignoredError sqref="E27:E3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abSelected="1" view="pageBreakPreview" topLeftCell="A34" zoomScaleNormal="100" zoomScaleSheetLayoutView="100" workbookViewId="0">
      <selection activeCell="I41" sqref="I41:J41"/>
    </sheetView>
  </sheetViews>
  <sheetFormatPr defaultColWidth="8.6640625" defaultRowHeight="13.8" x14ac:dyDescent="0.25"/>
  <cols>
    <col min="1" max="1" width="40.5546875" style="1" bestFit="1" customWidth="1"/>
    <col min="2" max="2" width="8.6640625" style="1"/>
    <col min="3" max="10" width="14.88671875" style="1" customWidth="1"/>
    <col min="11" max="16384" width="8.6640625" style="1"/>
  </cols>
  <sheetData>
    <row r="1" spans="1:8" x14ac:dyDescent="0.25">
      <c r="C1" s="6"/>
      <c r="D1" s="6"/>
      <c r="E1" s="6"/>
      <c r="F1" s="6"/>
    </row>
    <row r="2" spans="1:8" ht="16.8" x14ac:dyDescent="0.25">
      <c r="A2" s="30" t="s">
        <v>11</v>
      </c>
      <c r="B2" s="30" t="s">
        <v>0</v>
      </c>
      <c r="C2" s="30" t="s">
        <v>35</v>
      </c>
      <c r="D2" s="30"/>
      <c r="E2" s="30"/>
      <c r="F2" s="15"/>
    </row>
    <row r="3" spans="1:8" x14ac:dyDescent="0.25">
      <c r="A3" s="30"/>
      <c r="B3" s="30"/>
      <c r="C3" s="2" t="s">
        <v>23</v>
      </c>
      <c r="D3" s="2" t="s">
        <v>24</v>
      </c>
      <c r="E3" s="2" t="s">
        <v>1</v>
      </c>
      <c r="F3" s="10"/>
    </row>
    <row r="4" spans="1:8" x14ac:dyDescent="0.25">
      <c r="A4" s="3" t="s">
        <v>2</v>
      </c>
      <c r="B4" s="8">
        <v>1550</v>
      </c>
      <c r="C4" s="5">
        <v>0.99040346609497576</v>
      </c>
      <c r="D4" s="5">
        <v>9.5965339050241624E-3</v>
      </c>
      <c r="E4" s="5">
        <f t="shared" ref="E4:E11" si="0">SUM(C4:D4)</f>
        <v>0.99999999999999989</v>
      </c>
      <c r="F4" s="16"/>
    </row>
    <row r="5" spans="1:8" ht="16.8" x14ac:dyDescent="0.25">
      <c r="A5" s="3" t="s">
        <v>18</v>
      </c>
      <c r="B5" s="8">
        <v>1551</v>
      </c>
      <c r="C5" s="5">
        <v>0.98445726243323739</v>
      </c>
      <c r="D5" s="5">
        <v>1.5542737566762563E-2</v>
      </c>
      <c r="E5" s="5">
        <f t="shared" si="0"/>
        <v>1</v>
      </c>
      <c r="F5" s="16"/>
    </row>
    <row r="6" spans="1:8" x14ac:dyDescent="0.25">
      <c r="A6" s="3" t="s">
        <v>4</v>
      </c>
      <c r="B6" s="8">
        <v>1580</v>
      </c>
      <c r="C6" s="5">
        <v>0.98609687966542514</v>
      </c>
      <c r="D6" s="5">
        <v>1.3903120334574871E-2</v>
      </c>
      <c r="E6" s="5">
        <f t="shared" si="0"/>
        <v>1</v>
      </c>
      <c r="F6" s="16"/>
    </row>
    <row r="7" spans="1:8" x14ac:dyDescent="0.25">
      <c r="A7" s="3" t="s">
        <v>5</v>
      </c>
      <c r="B7" s="8" t="s">
        <v>6</v>
      </c>
      <c r="C7" s="5">
        <v>0.9846368262297539</v>
      </c>
      <c r="D7" s="5">
        <v>1.5363173770246149E-2</v>
      </c>
      <c r="E7" s="5">
        <f t="shared" si="0"/>
        <v>1</v>
      </c>
      <c r="F7" s="16"/>
    </row>
    <row r="8" spans="1:8" x14ac:dyDescent="0.25">
      <c r="A8" s="3" t="s">
        <v>7</v>
      </c>
      <c r="B8" s="8">
        <v>1584</v>
      </c>
      <c r="C8" s="5">
        <v>0.99040346609497576</v>
      </c>
      <c r="D8" s="5">
        <v>9.5965339050241624E-3</v>
      </c>
      <c r="E8" s="5">
        <f t="shared" si="0"/>
        <v>0.99999999999999989</v>
      </c>
      <c r="F8" s="16"/>
    </row>
    <row r="9" spans="1:8" x14ac:dyDescent="0.25">
      <c r="A9" s="3" t="s">
        <v>8</v>
      </c>
      <c r="B9" s="8">
        <v>1586</v>
      </c>
      <c r="C9" s="5">
        <v>0.99040346609497576</v>
      </c>
      <c r="D9" s="5">
        <v>9.5965339050241624E-3</v>
      </c>
      <c r="E9" s="5">
        <f t="shared" si="0"/>
        <v>0.99999999999999989</v>
      </c>
      <c r="F9" s="16"/>
    </row>
    <row r="10" spans="1:8" x14ac:dyDescent="0.25">
      <c r="A10" s="3" t="s">
        <v>9</v>
      </c>
      <c r="B10" s="8">
        <v>1588</v>
      </c>
      <c r="C10" s="5">
        <v>0.98609687966542514</v>
      </c>
      <c r="D10" s="5">
        <v>1.3903120334574871E-2</v>
      </c>
      <c r="E10" s="5">
        <f t="shared" si="0"/>
        <v>1</v>
      </c>
      <c r="F10" s="16"/>
    </row>
    <row r="11" spans="1:8" x14ac:dyDescent="0.25">
      <c r="A11" s="3" t="s">
        <v>10</v>
      </c>
      <c r="B11" s="8">
        <v>1589</v>
      </c>
      <c r="C11" s="5">
        <v>0.97574065311920954</v>
      </c>
      <c r="D11" s="5">
        <v>2.4259346880790452E-2</v>
      </c>
      <c r="E11" s="5">
        <f t="shared" si="0"/>
        <v>1</v>
      </c>
      <c r="F11" s="16"/>
    </row>
    <row r="12" spans="1:8" ht="36.9" customHeight="1" x14ac:dyDescent="0.25">
      <c r="A12" s="40" t="s">
        <v>14</v>
      </c>
      <c r="B12" s="40"/>
      <c r="C12" s="40"/>
      <c r="D12" s="40"/>
      <c r="E12" s="40"/>
      <c r="F12" s="25"/>
    </row>
    <row r="13" spans="1:8" ht="14.4" x14ac:dyDescent="0.25">
      <c r="A13" s="42" t="s">
        <v>16</v>
      </c>
      <c r="B13" s="42"/>
      <c r="C13" s="42"/>
      <c r="D13" s="42"/>
      <c r="E13" s="42"/>
      <c r="F13" s="42"/>
    </row>
    <row r="14" spans="1:8" x14ac:dyDescent="0.25">
      <c r="C14" s="6"/>
      <c r="D14" s="6"/>
      <c r="E14" s="6"/>
      <c r="F14" s="6"/>
    </row>
    <row r="15" spans="1:8" x14ac:dyDescent="0.25">
      <c r="A15" s="32" t="s">
        <v>11</v>
      </c>
      <c r="B15" s="32" t="s">
        <v>0</v>
      </c>
      <c r="C15" s="39" t="s">
        <v>77</v>
      </c>
      <c r="D15" s="39"/>
      <c r="E15" s="39"/>
      <c r="F15" s="39"/>
      <c r="G15" s="39"/>
      <c r="H15" s="39"/>
    </row>
    <row r="16" spans="1:8" ht="29.1" customHeight="1" x14ac:dyDescent="0.25">
      <c r="A16" s="34"/>
      <c r="B16" s="34"/>
      <c r="C16" s="30" t="s">
        <v>50</v>
      </c>
      <c r="D16" s="30"/>
      <c r="E16" s="30" t="s">
        <v>51</v>
      </c>
      <c r="F16" s="30"/>
      <c r="G16" s="53" t="s">
        <v>49</v>
      </c>
      <c r="H16" s="53"/>
    </row>
    <row r="17" spans="1:8" x14ac:dyDescent="0.25">
      <c r="A17" s="33"/>
      <c r="B17" s="33"/>
      <c r="C17" s="2" t="s">
        <v>21</v>
      </c>
      <c r="D17" s="2" t="s">
        <v>22</v>
      </c>
      <c r="E17" s="2" t="s">
        <v>21</v>
      </c>
      <c r="F17" s="2" t="s">
        <v>22</v>
      </c>
      <c r="G17" s="2" t="s">
        <v>21</v>
      </c>
      <c r="H17" s="2" t="s">
        <v>22</v>
      </c>
    </row>
    <row r="18" spans="1:8" x14ac:dyDescent="0.25">
      <c r="A18" s="3" t="s">
        <v>2</v>
      </c>
      <c r="B18" s="8">
        <v>1550</v>
      </c>
      <c r="C18" s="12">
        <f>$C4*G18</f>
        <v>1831162.1581771632</v>
      </c>
      <c r="D18" s="12">
        <f>$C4*H18</f>
        <v>39578.533024191405</v>
      </c>
      <c r="E18" s="12">
        <f>$D4*G18</f>
        <v>17743.081822836837</v>
      </c>
      <c r="F18" s="12">
        <f>$D4*H18</f>
        <v>383.49697580859271</v>
      </c>
      <c r="G18" s="12">
        <v>1848905.2400000002</v>
      </c>
      <c r="H18" s="12">
        <v>39962.03</v>
      </c>
    </row>
    <row r="19" spans="1:8" x14ac:dyDescent="0.25">
      <c r="A19" s="3" t="s">
        <v>3</v>
      </c>
      <c r="B19" s="8">
        <v>1551</v>
      </c>
      <c r="C19" s="12">
        <f t="shared" ref="C19:D20" si="1">$C5*G19</f>
        <v>-234724.558554007</v>
      </c>
      <c r="D19" s="12">
        <f t="shared" si="1"/>
        <v>1806.7842583163463</v>
      </c>
      <c r="E19" s="12">
        <f t="shared" ref="E19:F20" si="2">$D5*G19</f>
        <v>-3705.8614459929759</v>
      </c>
      <c r="F19" s="12">
        <f t="shared" si="2"/>
        <v>28.525741683655021</v>
      </c>
      <c r="G19" s="12">
        <v>-238430.41999999998</v>
      </c>
      <c r="H19" s="12">
        <v>1835.3100000000013</v>
      </c>
    </row>
    <row r="20" spans="1:8" x14ac:dyDescent="0.25">
      <c r="A20" s="3" t="s">
        <v>4</v>
      </c>
      <c r="B20" s="8">
        <v>1580</v>
      </c>
      <c r="C20" s="12">
        <f t="shared" si="1"/>
        <v>-20929643.089596104</v>
      </c>
      <c r="D20" s="12">
        <f t="shared" si="1"/>
        <v>-533687.66223946388</v>
      </c>
      <c r="E20" s="12">
        <f t="shared" si="2"/>
        <v>-295090.01847068791</v>
      </c>
      <c r="F20" s="12">
        <f t="shared" si="2"/>
        <v>-7524.5383513542165</v>
      </c>
      <c r="G20" s="12">
        <v>-21224733.10806679</v>
      </c>
      <c r="H20" s="12">
        <v>-541212.20059081807</v>
      </c>
    </row>
    <row r="21" spans="1:8" x14ac:dyDescent="0.25">
      <c r="A21" s="3" t="s">
        <v>32</v>
      </c>
      <c r="B21" s="8" t="s">
        <v>33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</row>
    <row r="22" spans="1:8" x14ac:dyDescent="0.25">
      <c r="A22" s="3" t="s">
        <v>5</v>
      </c>
      <c r="B22" s="8" t="s">
        <v>6</v>
      </c>
      <c r="C22" s="12">
        <f t="shared" ref="C22:D26" si="3">$C7*G22</f>
        <v>-1389198.3813171715</v>
      </c>
      <c r="D22" s="12">
        <f t="shared" si="3"/>
        <v>39178.463584584853</v>
      </c>
      <c r="E22" s="12">
        <f t="shared" ref="E22:F26" si="4">$D7*G22</f>
        <v>-21675.500616041703</v>
      </c>
      <c r="F22" s="12">
        <f t="shared" si="4"/>
        <v>611.29700623323026</v>
      </c>
      <c r="G22" s="12">
        <v>-1410873.8819332132</v>
      </c>
      <c r="H22" s="12">
        <v>39789.760590818085</v>
      </c>
    </row>
    <row r="23" spans="1:8" x14ac:dyDescent="0.25">
      <c r="A23" s="3" t="s">
        <v>7</v>
      </c>
      <c r="B23" s="8">
        <v>1584</v>
      </c>
      <c r="C23" s="12">
        <f t="shared" si="3"/>
        <v>-5403500.0596718537</v>
      </c>
      <c r="D23" s="12">
        <f t="shared" si="3"/>
        <v>99783.654314836531</v>
      </c>
      <c r="E23" s="12">
        <f t="shared" si="4"/>
        <v>-52357.320328146307</v>
      </c>
      <c r="F23" s="12">
        <f t="shared" si="4"/>
        <v>966.85568516347598</v>
      </c>
      <c r="G23" s="12">
        <v>-5455857.3800000008</v>
      </c>
      <c r="H23" s="12">
        <v>100750.51000000001</v>
      </c>
    </row>
    <row r="24" spans="1:8" x14ac:dyDescent="0.25">
      <c r="A24" s="3" t="s">
        <v>8</v>
      </c>
      <c r="B24" s="8">
        <v>1586</v>
      </c>
      <c r="C24" s="12">
        <f t="shared" si="3"/>
        <v>8506058.9144983161</v>
      </c>
      <c r="D24" s="12">
        <f t="shared" si="3"/>
        <v>410236.69347305753</v>
      </c>
      <c r="E24" s="12">
        <f t="shared" si="4"/>
        <v>82419.625501682414</v>
      </c>
      <c r="F24" s="12">
        <f t="shared" si="4"/>
        <v>3974.9965269423574</v>
      </c>
      <c r="G24" s="12">
        <v>8588478.5399999991</v>
      </c>
      <c r="H24" s="12">
        <v>414211.68999999994</v>
      </c>
    </row>
    <row r="25" spans="1:8" x14ac:dyDescent="0.25">
      <c r="A25" s="3" t="s">
        <v>9</v>
      </c>
      <c r="B25" s="8">
        <v>1588</v>
      </c>
      <c r="C25" s="12">
        <f t="shared" si="3"/>
        <v>4076141.3525942764</v>
      </c>
      <c r="D25" s="12">
        <f t="shared" si="3"/>
        <v>292292.49646748905</v>
      </c>
      <c r="E25" s="12">
        <f t="shared" si="4"/>
        <v>57470.097405726556</v>
      </c>
      <c r="F25" s="12">
        <f t="shared" si="4"/>
        <v>4121.0735325109317</v>
      </c>
      <c r="G25" s="12">
        <v>4133611.450000003</v>
      </c>
      <c r="H25" s="12">
        <v>296413.57</v>
      </c>
    </row>
    <row r="26" spans="1:8" x14ac:dyDescent="0.25">
      <c r="A26" s="3" t="s">
        <v>10</v>
      </c>
      <c r="B26" s="8">
        <v>1589</v>
      </c>
      <c r="C26" s="12">
        <f t="shared" si="3"/>
        <v>-3357511.3963916758</v>
      </c>
      <c r="D26" s="12">
        <f t="shared" si="3"/>
        <v>598432.63182370004</v>
      </c>
      <c r="E26" s="12">
        <f t="shared" si="4"/>
        <v>-83476.109518336991</v>
      </c>
      <c r="F26" s="12">
        <f t="shared" si="4"/>
        <v>14878.528176299975</v>
      </c>
      <c r="G26" s="12">
        <v>-3440987.5059100129</v>
      </c>
      <c r="H26" s="12">
        <v>613311.16</v>
      </c>
    </row>
    <row r="27" spans="1:8" x14ac:dyDescent="0.25">
      <c r="C27" s="6"/>
      <c r="D27" s="6"/>
      <c r="E27" s="6"/>
      <c r="F27" s="6"/>
    </row>
    <row r="28" spans="1:8" ht="27.6" customHeight="1" x14ac:dyDescent="0.25">
      <c r="A28" s="32" t="s">
        <v>11</v>
      </c>
      <c r="B28" s="32" t="s">
        <v>0</v>
      </c>
      <c r="C28" s="31" t="s">
        <v>31</v>
      </c>
      <c r="D28" s="31"/>
      <c r="E28" s="31"/>
      <c r="F28" s="31"/>
      <c r="G28" s="31"/>
      <c r="H28" s="31"/>
    </row>
    <row r="29" spans="1:8" x14ac:dyDescent="0.25">
      <c r="A29" s="34"/>
      <c r="B29" s="34"/>
      <c r="C29" s="30" t="s">
        <v>52</v>
      </c>
      <c r="D29" s="30"/>
      <c r="E29" s="30" t="s">
        <v>53</v>
      </c>
      <c r="F29" s="30"/>
      <c r="G29" s="30" t="s">
        <v>54</v>
      </c>
      <c r="H29" s="30"/>
    </row>
    <row r="30" spans="1:8" x14ac:dyDescent="0.25">
      <c r="A30" s="33"/>
      <c r="B30" s="33"/>
      <c r="C30" s="2" t="s">
        <v>21</v>
      </c>
      <c r="D30" s="2" t="s">
        <v>22</v>
      </c>
      <c r="E30" s="2" t="s">
        <v>21</v>
      </c>
      <c r="F30" s="2" t="s">
        <v>22</v>
      </c>
      <c r="G30" s="2" t="s">
        <v>21</v>
      </c>
      <c r="H30" s="2" t="s">
        <v>22</v>
      </c>
    </row>
    <row r="31" spans="1:8" x14ac:dyDescent="0.25">
      <c r="A31" s="3" t="s">
        <v>2</v>
      </c>
      <c r="B31" s="8">
        <v>1550</v>
      </c>
      <c r="C31" s="12">
        <v>21461.190000000002</v>
      </c>
      <c r="D31" s="12">
        <v>401.03999999999991</v>
      </c>
      <c r="E31" s="12">
        <v>0</v>
      </c>
      <c r="F31" s="12">
        <v>0</v>
      </c>
      <c r="G31" s="12">
        <f>C31+E31</f>
        <v>21461.190000000002</v>
      </c>
      <c r="H31" s="12">
        <f>D31+F31</f>
        <v>401.03999999999991</v>
      </c>
    </row>
    <row r="32" spans="1:8" x14ac:dyDescent="0.25">
      <c r="A32" s="3" t="s">
        <v>3</v>
      </c>
      <c r="B32" s="8">
        <v>1551</v>
      </c>
      <c r="C32" s="12">
        <v>-902.71999999999935</v>
      </c>
      <c r="D32" s="12">
        <v>74.309999999999945</v>
      </c>
      <c r="E32" s="12">
        <v>-5551.3899999999994</v>
      </c>
      <c r="F32" s="12">
        <v>19.870000000000005</v>
      </c>
      <c r="G32" s="12">
        <f t="shared" ref="G32:H39" si="5">C32+E32</f>
        <v>-6454.1099999999988</v>
      </c>
      <c r="H32" s="12">
        <f t="shared" si="5"/>
        <v>94.17999999999995</v>
      </c>
    </row>
    <row r="33" spans="1:10" x14ac:dyDescent="0.25">
      <c r="A33" s="3" t="s">
        <v>4</v>
      </c>
      <c r="B33" s="8">
        <v>1580</v>
      </c>
      <c r="C33" s="12">
        <v>-443378.35854983563</v>
      </c>
      <c r="D33" s="12">
        <v>-16479.970000000008</v>
      </c>
      <c r="E33" s="12">
        <v>-330062.42973833275</v>
      </c>
      <c r="F33" s="12">
        <v>-9826.430000000013</v>
      </c>
      <c r="G33" s="12">
        <f t="shared" si="5"/>
        <v>-773440.78828816838</v>
      </c>
      <c r="H33" s="12">
        <f t="shared" si="5"/>
        <v>-26306.400000000023</v>
      </c>
    </row>
    <row r="34" spans="1:10" x14ac:dyDescent="0.25">
      <c r="A34" s="3" t="s">
        <v>32</v>
      </c>
      <c r="B34" s="8" t="s">
        <v>33</v>
      </c>
      <c r="C34" s="12">
        <v>0</v>
      </c>
      <c r="D34" s="12">
        <v>0</v>
      </c>
      <c r="E34" s="12">
        <v>-3660.42</v>
      </c>
      <c r="F34" s="12">
        <v>-9.7100000000000009</v>
      </c>
      <c r="G34" s="12">
        <f t="shared" si="5"/>
        <v>-3660.42</v>
      </c>
      <c r="H34" s="12">
        <f t="shared" si="5"/>
        <v>-9.7100000000000009</v>
      </c>
    </row>
    <row r="35" spans="1:10" x14ac:dyDescent="0.25">
      <c r="A35" s="3" t="s">
        <v>5</v>
      </c>
      <c r="B35" s="8" t="s">
        <v>6</v>
      </c>
      <c r="C35" s="12">
        <v>-8486.7014501639933</v>
      </c>
      <c r="D35" s="12">
        <v>774.34999999999991</v>
      </c>
      <c r="E35" s="12">
        <v>3611.4097383327462</v>
      </c>
      <c r="F35" s="12">
        <v>721.16</v>
      </c>
      <c r="G35" s="12">
        <f t="shared" si="5"/>
        <v>-4875.2917118312471</v>
      </c>
      <c r="H35" s="12">
        <f t="shared" si="5"/>
        <v>1495.5099999999998</v>
      </c>
    </row>
    <row r="36" spans="1:10" x14ac:dyDescent="0.25">
      <c r="A36" s="3" t="s">
        <v>7</v>
      </c>
      <c r="B36" s="8">
        <v>1584</v>
      </c>
      <c r="C36" s="12">
        <v>-118317.73000000005</v>
      </c>
      <c r="D36" s="12">
        <v>-61.799999999998363</v>
      </c>
      <c r="E36" s="12">
        <v>-179467.01999999996</v>
      </c>
      <c r="F36" s="12">
        <v>1420.6499999999978</v>
      </c>
      <c r="G36" s="12">
        <f t="shared" si="5"/>
        <v>-297784.75</v>
      </c>
      <c r="H36" s="12">
        <f t="shared" si="5"/>
        <v>1358.8499999999995</v>
      </c>
    </row>
    <row r="37" spans="1:10" x14ac:dyDescent="0.25">
      <c r="A37" s="3" t="s">
        <v>8</v>
      </c>
      <c r="B37" s="8">
        <v>1586</v>
      </c>
      <c r="C37" s="12">
        <v>13691.869999999979</v>
      </c>
      <c r="D37" s="12">
        <v>-158.91999999999962</v>
      </c>
      <c r="E37" s="12">
        <v>27971.559999999998</v>
      </c>
      <c r="F37" s="12">
        <v>22250.86</v>
      </c>
      <c r="G37" s="12">
        <f t="shared" si="5"/>
        <v>41663.429999999978</v>
      </c>
      <c r="H37" s="12">
        <f t="shared" si="5"/>
        <v>22091.940000000002</v>
      </c>
    </row>
    <row r="38" spans="1:10" x14ac:dyDescent="0.25">
      <c r="A38" s="3" t="s">
        <v>9</v>
      </c>
      <c r="B38" s="8">
        <v>1588</v>
      </c>
      <c r="C38" s="12">
        <v>-249744.19999999995</v>
      </c>
      <c r="D38" s="12">
        <v>-6044.5799999999981</v>
      </c>
      <c r="E38" s="12">
        <v>82971.22000000003</v>
      </c>
      <c r="F38" s="12">
        <v>-3368.1199999999981</v>
      </c>
      <c r="G38" s="12">
        <f t="shared" si="5"/>
        <v>-166772.97999999992</v>
      </c>
      <c r="H38" s="12">
        <f t="shared" si="5"/>
        <v>-9412.6999999999971</v>
      </c>
    </row>
    <row r="39" spans="1:10" x14ac:dyDescent="0.25">
      <c r="A39" s="3" t="s">
        <v>10</v>
      </c>
      <c r="B39" s="8">
        <v>1589</v>
      </c>
      <c r="C39" s="12">
        <v>211100.00000000023</v>
      </c>
      <c r="D39" s="12">
        <v>4160.340000000002</v>
      </c>
      <c r="E39" s="12">
        <v>-825834.1100000001</v>
      </c>
      <c r="F39" s="12">
        <v>954.1299999999992</v>
      </c>
      <c r="G39" s="12">
        <f t="shared" si="5"/>
        <v>-614734.10999999987</v>
      </c>
      <c r="H39" s="12">
        <f t="shared" si="5"/>
        <v>5114.4700000000012</v>
      </c>
    </row>
    <row r="40" spans="1:10" x14ac:dyDescent="0.25">
      <c r="C40" s="6"/>
      <c r="D40" s="6"/>
      <c r="E40" s="6"/>
      <c r="F40" s="6"/>
    </row>
    <row r="41" spans="1:10" ht="60.9" customHeight="1" x14ac:dyDescent="0.25">
      <c r="A41" s="32" t="s">
        <v>11</v>
      </c>
      <c r="B41" s="32" t="s">
        <v>0</v>
      </c>
      <c r="C41" s="35" t="s">
        <v>38</v>
      </c>
      <c r="D41" s="36"/>
      <c r="E41" s="35" t="s">
        <v>39</v>
      </c>
      <c r="F41" s="36"/>
      <c r="G41" s="35" t="s">
        <v>40</v>
      </c>
      <c r="H41" s="36"/>
      <c r="I41" s="31" t="s">
        <v>96</v>
      </c>
      <c r="J41" s="31"/>
    </row>
    <row r="42" spans="1:10" ht="18.600000000000001" customHeight="1" x14ac:dyDescent="0.25">
      <c r="A42" s="33"/>
      <c r="B42" s="33"/>
      <c r="C42" s="2" t="s">
        <v>73</v>
      </c>
      <c r="D42" s="2" t="s">
        <v>22</v>
      </c>
      <c r="E42" s="2" t="s">
        <v>21</v>
      </c>
      <c r="F42" s="2" t="s">
        <v>22</v>
      </c>
      <c r="G42" s="2" t="s">
        <v>21</v>
      </c>
      <c r="H42" s="2" t="s">
        <v>22</v>
      </c>
      <c r="I42" s="2" t="s">
        <v>21</v>
      </c>
      <c r="J42" s="2" t="s">
        <v>22</v>
      </c>
    </row>
    <row r="43" spans="1:10" x14ac:dyDescent="0.25">
      <c r="A43" s="3" t="s">
        <v>2</v>
      </c>
      <c r="B43" s="8">
        <v>1550</v>
      </c>
      <c r="C43" s="12">
        <v>2593142.7199999997</v>
      </c>
      <c r="D43" s="12">
        <v>65132.430000000051</v>
      </c>
      <c r="E43" s="12">
        <v>34172.28</v>
      </c>
      <c r="F43" s="12">
        <v>-500.45999999999992</v>
      </c>
      <c r="G43" s="12">
        <v>0</v>
      </c>
      <c r="H43" s="12">
        <v>1</v>
      </c>
      <c r="I43" s="12">
        <f t="shared" ref="I43:J45" si="6">C43-E43-G43-G18-G31</f>
        <v>688604.00999999978</v>
      </c>
      <c r="J43" s="12">
        <f t="shared" si="6"/>
        <v>25268.820000000058</v>
      </c>
    </row>
    <row r="44" spans="1:10" x14ac:dyDescent="0.25">
      <c r="A44" s="3" t="s">
        <v>3</v>
      </c>
      <c r="B44" s="8">
        <v>1551</v>
      </c>
      <c r="C44" s="12">
        <v>-389011.45</v>
      </c>
      <c r="D44" s="12">
        <v>2880.4200000000055</v>
      </c>
      <c r="E44" s="12">
        <v>10463.189999999999</v>
      </c>
      <c r="F44" s="12">
        <v>468.73</v>
      </c>
      <c r="G44" s="12">
        <v>4520.1899999999996</v>
      </c>
      <c r="H44" s="12">
        <v>354.93</v>
      </c>
      <c r="I44" s="12">
        <f t="shared" si="6"/>
        <v>-159110.30000000005</v>
      </c>
      <c r="J44" s="12">
        <f t="shared" si="6"/>
        <v>127.27000000000442</v>
      </c>
    </row>
    <row r="45" spans="1:10" x14ac:dyDescent="0.25">
      <c r="A45" s="3" t="s">
        <v>4</v>
      </c>
      <c r="B45" s="8">
        <v>1580</v>
      </c>
      <c r="C45" s="12">
        <v>-36021103.517000005</v>
      </c>
      <c r="D45" s="12">
        <v>-919325.11999999988</v>
      </c>
      <c r="E45" s="12">
        <v>-2011208.8900000001</v>
      </c>
      <c r="F45" s="12">
        <v>-33086.799999999996</v>
      </c>
      <c r="G45" s="12">
        <v>-1139209.8500000001</v>
      </c>
      <c r="H45" s="12">
        <v>-9246.7999999999865</v>
      </c>
      <c r="I45" s="12">
        <f t="shared" si="6"/>
        <v>-10872510.880645044</v>
      </c>
      <c r="J45" s="12">
        <f t="shared" si="6"/>
        <v>-309472.91940918181</v>
      </c>
    </row>
    <row r="46" spans="1:10" x14ac:dyDescent="0.25">
      <c r="A46" s="3" t="s">
        <v>32</v>
      </c>
      <c r="B46" s="8" t="s">
        <v>33</v>
      </c>
      <c r="C46" s="12">
        <v>0</v>
      </c>
      <c r="D46" s="12">
        <v>0</v>
      </c>
      <c r="E46" s="12">
        <v>0</v>
      </c>
      <c r="F46" s="12">
        <v>0</v>
      </c>
      <c r="G46" s="12">
        <v>3660.42</v>
      </c>
      <c r="H46" s="12">
        <v>9.7100000000000009</v>
      </c>
      <c r="I46" s="12">
        <f>C46-E46-G46-G34</f>
        <v>0</v>
      </c>
      <c r="J46" s="12">
        <f>D46-F46-H46-H34</f>
        <v>0</v>
      </c>
    </row>
    <row r="47" spans="1:10" x14ac:dyDescent="0.25">
      <c r="A47" s="3" t="s">
        <v>5</v>
      </c>
      <c r="B47" s="8" t="s">
        <v>6</v>
      </c>
      <c r="C47" s="12">
        <v>-1589106.87</v>
      </c>
      <c r="D47" s="12">
        <v>56109.899999999994</v>
      </c>
      <c r="E47" s="12">
        <v>114706.87999999999</v>
      </c>
      <c r="F47" s="12">
        <v>364.98</v>
      </c>
      <c r="G47" s="12">
        <v>94453.08</v>
      </c>
      <c r="H47" s="12">
        <v>318.63</v>
      </c>
      <c r="I47" s="12">
        <f t="shared" ref="I47:J51" si="7">C47-E47-G47-G22-G35</f>
        <v>-382517.65635495563</v>
      </c>
      <c r="J47" s="12">
        <f t="shared" si="7"/>
        <v>14141.019409181908</v>
      </c>
    </row>
    <row r="48" spans="1:10" x14ac:dyDescent="0.25">
      <c r="A48" s="3" t="s">
        <v>7</v>
      </c>
      <c r="B48" s="8">
        <v>1584</v>
      </c>
      <c r="C48" s="12">
        <v>-3046319.9799999986</v>
      </c>
      <c r="D48" s="12">
        <v>152131.06000000011</v>
      </c>
      <c r="E48" s="12">
        <v>35069.240000000049</v>
      </c>
      <c r="F48" s="12">
        <v>258.22999999999865</v>
      </c>
      <c r="G48" s="12">
        <v>286418.21999999997</v>
      </c>
      <c r="H48" s="12">
        <v>9427.2800000000025</v>
      </c>
      <c r="I48" s="12">
        <f t="shared" si="7"/>
        <v>2385834.6900000023</v>
      </c>
      <c r="J48" s="12">
        <f t="shared" si="7"/>
        <v>40336.190000000097</v>
      </c>
    </row>
    <row r="49" spans="1:10" x14ac:dyDescent="0.25">
      <c r="A49" s="3" t="s">
        <v>8</v>
      </c>
      <c r="B49" s="8">
        <v>1586</v>
      </c>
      <c r="C49" s="12">
        <v>14876014.880000003</v>
      </c>
      <c r="D49" s="12">
        <v>658575.91999999993</v>
      </c>
      <c r="E49" s="12">
        <v>-24257.789999999979</v>
      </c>
      <c r="F49" s="12">
        <v>-2545.5800000000004</v>
      </c>
      <c r="G49" s="12">
        <v>467893.34</v>
      </c>
      <c r="H49" s="12">
        <v>-8876.15</v>
      </c>
      <c r="I49" s="12">
        <f t="shared" si="7"/>
        <v>5802237.3600000031</v>
      </c>
      <c r="J49" s="12">
        <f t="shared" si="7"/>
        <v>233694.01999999996</v>
      </c>
    </row>
    <row r="50" spans="1:10" x14ac:dyDescent="0.25">
      <c r="A50" s="3" t="s">
        <v>9</v>
      </c>
      <c r="B50" s="8">
        <v>1588</v>
      </c>
      <c r="C50" s="12">
        <v>-2941618.6700000055</v>
      </c>
      <c r="D50" s="12">
        <v>408702.51</v>
      </c>
      <c r="E50" s="12">
        <v>-1688497.6400000001</v>
      </c>
      <c r="F50" s="12">
        <v>-11177.060000000001</v>
      </c>
      <c r="G50" s="12">
        <v>-509347.99000000005</v>
      </c>
      <c r="H50" s="12">
        <v>-5311.0000000000027</v>
      </c>
      <c r="I50" s="12">
        <f t="shared" si="7"/>
        <v>-4710611.5100000091</v>
      </c>
      <c r="J50" s="12">
        <f t="shared" si="7"/>
        <v>138189.70000000001</v>
      </c>
    </row>
    <row r="51" spans="1:10" s="24" customFormat="1" x14ac:dyDescent="0.25">
      <c r="A51" s="21" t="s">
        <v>10</v>
      </c>
      <c r="B51" s="22">
        <v>1589</v>
      </c>
      <c r="C51" s="23">
        <v>21028901.904089995</v>
      </c>
      <c r="D51" s="23">
        <v>1023917.72</v>
      </c>
      <c r="E51" s="23">
        <v>410650.79999999981</v>
      </c>
      <c r="F51" s="23">
        <v>12593.890000000001</v>
      </c>
      <c r="G51" s="23">
        <v>787973.05</v>
      </c>
      <c r="H51" s="23">
        <v>6059.6900000000005</v>
      </c>
      <c r="I51" s="23">
        <f t="shared" si="7"/>
        <v>23885999.670000006</v>
      </c>
      <c r="J51" s="23">
        <f t="shared" si="7"/>
        <v>386838.51</v>
      </c>
    </row>
    <row r="52" spans="1:10" s="24" customFormat="1" ht="14.4" x14ac:dyDescent="0.25">
      <c r="A52" s="48" t="s">
        <v>93</v>
      </c>
      <c r="B52" s="48"/>
      <c r="C52" s="48"/>
      <c r="D52" s="48"/>
      <c r="E52" s="48"/>
      <c r="F52" s="48"/>
      <c r="G52" s="48"/>
      <c r="H52" s="48"/>
      <c r="I52" s="48"/>
      <c r="J52" s="48"/>
    </row>
    <row r="54" spans="1:10" ht="16.8" x14ac:dyDescent="0.25">
      <c r="A54" s="30" t="s">
        <v>11</v>
      </c>
      <c r="B54" s="30" t="s">
        <v>0</v>
      </c>
      <c r="C54" s="30" t="s">
        <v>34</v>
      </c>
      <c r="D54" s="30"/>
      <c r="E54" s="30"/>
      <c r="F54" s="30"/>
      <c r="G54" s="30"/>
    </row>
    <row r="55" spans="1:10" x14ac:dyDescent="0.25">
      <c r="A55" s="30"/>
      <c r="B55" s="30"/>
      <c r="C55" s="2" t="s">
        <v>41</v>
      </c>
      <c r="D55" s="2" t="s">
        <v>42</v>
      </c>
      <c r="E55" s="2" t="s">
        <v>43</v>
      </c>
      <c r="F55" s="2" t="s">
        <v>44</v>
      </c>
      <c r="G55" s="2" t="s">
        <v>1</v>
      </c>
    </row>
    <row r="56" spans="1:10" x14ac:dyDescent="0.25">
      <c r="A56" s="3" t="s">
        <v>2</v>
      </c>
      <c r="B56" s="8">
        <v>1550</v>
      </c>
      <c r="C56" s="5">
        <v>0.98048354151010908</v>
      </c>
      <c r="D56" s="5">
        <v>9.6146009242909052E-3</v>
      </c>
      <c r="E56" s="5">
        <v>9.9018575655999159E-3</v>
      </c>
      <c r="F56" s="5">
        <v>0</v>
      </c>
      <c r="G56" s="5">
        <f>SUM(C56:F56)</f>
        <v>0.99999999999999989</v>
      </c>
    </row>
    <row r="57" spans="1:10" ht="16.8" x14ac:dyDescent="0.25">
      <c r="A57" s="3" t="s">
        <v>18</v>
      </c>
      <c r="B57" s="8">
        <v>1551</v>
      </c>
      <c r="C57" s="5">
        <v>0.95632375191440733</v>
      </c>
      <c r="D57" s="5">
        <v>1.5098562093116153E-2</v>
      </c>
      <c r="E57" s="5">
        <v>1.6457731309748674E-2</v>
      </c>
      <c r="F57" s="5">
        <v>1.2119954682727882E-2</v>
      </c>
      <c r="G57" s="5">
        <f t="shared" ref="G57:G63" si="8">SUM(C57:F57)</f>
        <v>1</v>
      </c>
    </row>
    <row r="58" spans="1:10" x14ac:dyDescent="0.25">
      <c r="A58" s="3" t="s">
        <v>4</v>
      </c>
      <c r="B58" s="8">
        <v>1580</v>
      </c>
      <c r="C58" s="5">
        <v>0.95596251181401504</v>
      </c>
      <c r="D58" s="5">
        <v>1.342698882071848E-2</v>
      </c>
      <c r="E58" s="5">
        <v>1.3820838894981737E-2</v>
      </c>
      <c r="F58" s="5">
        <v>1.6789660470284708E-2</v>
      </c>
      <c r="G58" s="5">
        <f t="shared" si="8"/>
        <v>1</v>
      </c>
    </row>
    <row r="59" spans="1:10" x14ac:dyDescent="0.25">
      <c r="A59" s="3" t="s">
        <v>5</v>
      </c>
      <c r="B59" s="8" t="s">
        <v>6</v>
      </c>
      <c r="C59" s="5">
        <v>0.95265896907199143</v>
      </c>
      <c r="D59" s="5">
        <v>1.4837022995417167E-2</v>
      </c>
      <c r="E59" s="5">
        <v>1.5272233204244763E-2</v>
      </c>
      <c r="F59" s="5">
        <v>1.7231774728346604E-2</v>
      </c>
      <c r="G59" s="5">
        <f t="shared" si="8"/>
        <v>0.99999999999999989</v>
      </c>
    </row>
    <row r="60" spans="1:10" x14ac:dyDescent="0.25">
      <c r="A60" s="3" t="s">
        <v>7</v>
      </c>
      <c r="B60" s="8">
        <v>1584</v>
      </c>
      <c r="C60" s="5">
        <v>0.9688015232338032</v>
      </c>
      <c r="D60" s="5">
        <v>9.5000472995110698E-3</v>
      </c>
      <c r="E60" s="5">
        <v>9.7838814077619574E-3</v>
      </c>
      <c r="F60" s="5">
        <v>1.1914548058923769E-2</v>
      </c>
      <c r="G60" s="5">
        <f t="shared" si="8"/>
        <v>1</v>
      </c>
    </row>
    <row r="61" spans="1:10" x14ac:dyDescent="0.25">
      <c r="A61" s="3" t="s">
        <v>8</v>
      </c>
      <c r="B61" s="8">
        <v>1586</v>
      </c>
      <c r="C61" s="5">
        <v>0.9688015232338032</v>
      </c>
      <c r="D61" s="5">
        <v>9.5000472995110698E-3</v>
      </c>
      <c r="E61" s="5">
        <v>9.7838814077619574E-3</v>
      </c>
      <c r="F61" s="5">
        <v>1.1914548058923769E-2</v>
      </c>
      <c r="G61" s="5">
        <f t="shared" si="8"/>
        <v>1</v>
      </c>
    </row>
    <row r="62" spans="1:10" x14ac:dyDescent="0.25">
      <c r="A62" s="3" t="s">
        <v>9</v>
      </c>
      <c r="B62" s="8">
        <v>1588</v>
      </c>
      <c r="C62" s="5">
        <v>0.95596251181401504</v>
      </c>
      <c r="D62" s="5">
        <v>1.342698882071848E-2</v>
      </c>
      <c r="E62" s="5">
        <v>1.3820838894981737E-2</v>
      </c>
      <c r="F62" s="5">
        <v>1.6789660470284708E-2</v>
      </c>
      <c r="G62" s="5">
        <f t="shared" si="8"/>
        <v>1</v>
      </c>
    </row>
    <row r="63" spans="1:10" x14ac:dyDescent="0.25">
      <c r="A63" s="3" t="s">
        <v>10</v>
      </c>
      <c r="B63" s="8">
        <v>1589</v>
      </c>
      <c r="C63" s="5">
        <v>0.92157638811109721</v>
      </c>
      <c r="D63" s="5">
        <v>2.2790891536656345E-2</v>
      </c>
      <c r="E63" s="5">
        <v>2.058044607215509E-2</v>
      </c>
      <c r="F63" s="5">
        <v>3.5052274280091389E-2</v>
      </c>
      <c r="G63" s="5">
        <f t="shared" si="8"/>
        <v>1</v>
      </c>
    </row>
    <row r="64" spans="1:10" ht="23.4" customHeight="1" x14ac:dyDescent="0.25">
      <c r="A64" s="40" t="s">
        <v>14</v>
      </c>
      <c r="B64" s="40"/>
      <c r="C64" s="40"/>
      <c r="D64" s="40"/>
      <c r="E64" s="40"/>
      <c r="F64" s="40"/>
      <c r="G64" s="40"/>
    </row>
    <row r="65" spans="1:10" ht="14.4" x14ac:dyDescent="0.25">
      <c r="A65" s="42" t="s">
        <v>16</v>
      </c>
      <c r="B65" s="42"/>
      <c r="C65" s="42"/>
      <c r="D65" s="42"/>
      <c r="E65" s="42"/>
      <c r="F65" s="42"/>
      <c r="G65" s="42"/>
    </row>
    <row r="66" spans="1:10" x14ac:dyDescent="0.25">
      <c r="A66" s="20"/>
      <c r="B66" s="20"/>
      <c r="C66" s="20"/>
      <c r="D66" s="20"/>
      <c r="E66" s="20"/>
      <c r="F66" s="20"/>
    </row>
    <row r="67" spans="1:10" ht="14.4" customHeight="1" x14ac:dyDescent="0.25">
      <c r="A67" s="32" t="s">
        <v>11</v>
      </c>
      <c r="B67" s="32" t="s">
        <v>0</v>
      </c>
      <c r="C67" s="39" t="s">
        <v>78</v>
      </c>
      <c r="D67" s="39"/>
      <c r="E67" s="39"/>
      <c r="F67" s="39"/>
      <c r="G67" s="39"/>
      <c r="H67" s="39"/>
      <c r="I67" s="39"/>
      <c r="J67" s="39"/>
    </row>
    <row r="68" spans="1:10" x14ac:dyDescent="0.25">
      <c r="A68" s="34"/>
      <c r="B68" s="34"/>
      <c r="C68" s="30" t="s">
        <v>45</v>
      </c>
      <c r="D68" s="30"/>
      <c r="E68" s="30" t="s">
        <v>46</v>
      </c>
      <c r="F68" s="30"/>
      <c r="G68" s="30" t="s">
        <v>47</v>
      </c>
      <c r="H68" s="30"/>
      <c r="I68" s="30" t="s">
        <v>48</v>
      </c>
      <c r="J68" s="30"/>
    </row>
    <row r="69" spans="1:10" x14ac:dyDescent="0.25">
      <c r="A69" s="33"/>
      <c r="B69" s="33"/>
      <c r="C69" s="2" t="s">
        <v>21</v>
      </c>
      <c r="D69" s="2" t="s">
        <v>22</v>
      </c>
      <c r="E69" s="2" t="s">
        <v>21</v>
      </c>
      <c r="F69" s="2" t="s">
        <v>22</v>
      </c>
      <c r="G69" s="2" t="s">
        <v>21</v>
      </c>
      <c r="H69" s="2" t="s">
        <v>22</v>
      </c>
      <c r="I69" s="2" t="s">
        <v>21</v>
      </c>
      <c r="J69" s="2" t="s">
        <v>22</v>
      </c>
    </row>
    <row r="70" spans="1:10" x14ac:dyDescent="0.25">
      <c r="A70" s="3" t="s">
        <v>2</v>
      </c>
      <c r="B70" s="8">
        <v>1550</v>
      </c>
      <c r="C70" s="12">
        <f>$C56*$I43</f>
        <v>675164.8984228624</v>
      </c>
      <c r="D70" s="12">
        <f>$C56*$J43</f>
        <v>24775.662123381531</v>
      </c>
      <c r="E70" s="12">
        <f>$D56*$I43</f>
        <v>6620.6527510164215</v>
      </c>
      <c r="F70" s="12">
        <f>$D56*$J43</f>
        <v>242.94962012774107</v>
      </c>
      <c r="G70" s="12">
        <f>$E56*$I43</f>
        <v>6818.4588261209383</v>
      </c>
      <c r="H70" s="12">
        <f>$E56*$J43</f>
        <v>250.20825649078304</v>
      </c>
      <c r="I70" s="12">
        <f>$F56*$I43</f>
        <v>0</v>
      </c>
      <c r="J70" s="12">
        <f>$F56*$J43</f>
        <v>0</v>
      </c>
    </row>
    <row r="71" spans="1:10" x14ac:dyDescent="0.25">
      <c r="A71" s="3" t="s">
        <v>3</v>
      </c>
      <c r="B71" s="8">
        <v>1551</v>
      </c>
      <c r="C71" s="12">
        <f>$C57*$I44</f>
        <v>-152160.95906422698</v>
      </c>
      <c r="D71" s="12">
        <f>$C57*$J44</f>
        <v>121.71132390615084</v>
      </c>
      <c r="E71" s="12">
        <f>$D57*$I44</f>
        <v>-2402.3367442043395</v>
      </c>
      <c r="F71" s="12">
        <f>$D57*$J44</f>
        <v>1.9215939975909595</v>
      </c>
      <c r="G71" s="12">
        <f>$E57*$I44</f>
        <v>-2618.5945660135053</v>
      </c>
      <c r="H71" s="12">
        <f>$E57*$J44</f>
        <v>2.0945754637917866</v>
      </c>
      <c r="I71" s="12">
        <f>$F57*$I44</f>
        <v>-1928.4096255552386</v>
      </c>
      <c r="J71" s="12">
        <f>$F57*$J44</f>
        <v>1.542506632470831</v>
      </c>
    </row>
    <row r="72" spans="1:10" x14ac:dyDescent="0.25">
      <c r="A72" s="3" t="s">
        <v>4</v>
      </c>
      <c r="B72" s="8">
        <v>1580</v>
      </c>
      <c r="C72" s="12">
        <f>$C58*$I45</f>
        <v>-10393712.811186645</v>
      </c>
      <c r="D72" s="12">
        <f>$C58*$J45</f>
        <v>-295844.50937681767</v>
      </c>
      <c r="E72" s="12">
        <f>$D58*$I45</f>
        <v>-145985.08204756104</v>
      </c>
      <c r="F72" s="12">
        <f>$D58*$J45</f>
        <v>-4155.2894292221954</v>
      </c>
      <c r="G72" s="12">
        <f>$E58*$I45</f>
        <v>-150267.22126533117</v>
      </c>
      <c r="H72" s="12">
        <f>$E58*$J45</f>
        <v>-4277.1753615139687</v>
      </c>
      <c r="I72" s="12">
        <f>$F58*$I45</f>
        <v>-182545.7661455065</v>
      </c>
      <c r="J72" s="12">
        <f>$F58*$J45</f>
        <v>-5195.9452416279455</v>
      </c>
    </row>
    <row r="73" spans="1:10" x14ac:dyDescent="0.25">
      <c r="A73" s="3" t="s">
        <v>32</v>
      </c>
      <c r="B73" s="8" t="s">
        <v>33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</row>
    <row r="74" spans="1:10" x14ac:dyDescent="0.25">
      <c r="A74" s="3" t="s">
        <v>5</v>
      </c>
      <c r="B74" s="8" t="s">
        <v>6</v>
      </c>
      <c r="C74" s="12">
        <f>$C59*$I47</f>
        <v>-364408.87615494634</v>
      </c>
      <c r="D74" s="12">
        <f>$C59*$J47</f>
        <v>13471.568971978259</v>
      </c>
      <c r="E74" s="12">
        <f>$D59*$I47</f>
        <v>-5675.4232634915579</v>
      </c>
      <c r="F74" s="12">
        <f>$D59*$J47</f>
        <v>209.81063015267245</v>
      </c>
      <c r="G74" s="12">
        <f>$E59*$I47</f>
        <v>-5841.8988525940413</v>
      </c>
      <c r="H74" s="12">
        <f>$E59*$J47</f>
        <v>215.96494616277761</v>
      </c>
      <c r="I74" s="12">
        <f>$F59*$I47</f>
        <v>-6591.4580839236951</v>
      </c>
      <c r="J74" s="12">
        <f>$F59*$J47</f>
        <v>243.67486088819962</v>
      </c>
    </row>
    <row r="75" spans="1:10" x14ac:dyDescent="0.25">
      <c r="A75" s="3" t="s">
        <v>7</v>
      </c>
      <c r="B75" s="8">
        <v>1584</v>
      </c>
      <c r="C75" s="12">
        <f>$C60*$I48</f>
        <v>2311400.2818560507</v>
      </c>
      <c r="D75" s="12">
        <f>$C60*$J48</f>
        <v>39077.762313448191</v>
      </c>
      <c r="E75" s="12">
        <f>$D60*$I48</f>
        <v>22665.54240381435</v>
      </c>
      <c r="F75" s="12">
        <f>$D60*$J48</f>
        <v>383.19571288206635</v>
      </c>
      <c r="G75" s="12">
        <f>$E60*$I48</f>
        <v>23342.723665484536</v>
      </c>
      <c r="H75" s="12">
        <f>$E60*$J48</f>
        <v>394.64449940095471</v>
      </c>
      <c r="I75" s="12">
        <f>$F60*$I48</f>
        <v>28426.142074652518</v>
      </c>
      <c r="J75" s="12">
        <f>$F60*$J48</f>
        <v>480.58747426888152</v>
      </c>
    </row>
    <row r="76" spans="1:10" x14ac:dyDescent="0.25">
      <c r="A76" s="3" t="s">
        <v>8</v>
      </c>
      <c r="B76" s="8">
        <v>1586</v>
      </c>
      <c r="C76" s="12">
        <f>$C61*$I49</f>
        <v>5621216.3925320841</v>
      </c>
      <c r="D76" s="12">
        <f>$C61*$J49</f>
        <v>226403.12254663082</v>
      </c>
      <c r="E76" s="12">
        <f>$D61*$I49</f>
        <v>55121.529362990266</v>
      </c>
      <c r="F76" s="12">
        <f>$D61*$J49</f>
        <v>2220.1042436128855</v>
      </c>
      <c r="G76" s="12">
        <f>$E61*$I49</f>
        <v>56768.40222992585</v>
      </c>
      <c r="H76" s="12">
        <f>$E61*$J49</f>
        <v>2286.4345773831506</v>
      </c>
      <c r="I76" s="12">
        <f>$F61*$I49</f>
        <v>69131.035875003014</v>
      </c>
      <c r="J76" s="12">
        <f>$F61*$J49</f>
        <v>2784.358632373092</v>
      </c>
    </row>
    <row r="77" spans="1:10" x14ac:dyDescent="0.25">
      <c r="A77" s="3" t="s">
        <v>9</v>
      </c>
      <c r="B77" s="8">
        <v>1588</v>
      </c>
      <c r="C77" s="12">
        <f>$C62*$I50</f>
        <v>-4503168.0112796193</v>
      </c>
      <c r="D77" s="12">
        <f>$C62*$J50</f>
        <v>132104.1727188252</v>
      </c>
      <c r="E77" s="12">
        <f>$D62*$I50</f>
        <v>-63249.328083517918</v>
      </c>
      <c r="F77" s="12">
        <f>$D62*$J50</f>
        <v>1855.4715570384408</v>
      </c>
      <c r="G77" s="12">
        <f>$E62*$I50</f>
        <v>-65104.602776556778</v>
      </c>
      <c r="H77" s="12">
        <f>$E62*$J50</f>
        <v>1909.8975806458579</v>
      </c>
      <c r="I77" s="12">
        <f>$F62*$I50</f>
        <v>-79089.567860315306</v>
      </c>
      <c r="J77" s="12">
        <f>$F62*$J50</f>
        <v>2320.1581434905029</v>
      </c>
    </row>
    <row r="78" spans="1:10" x14ac:dyDescent="0.25">
      <c r="A78" s="3" t="s">
        <v>10</v>
      </c>
      <c r="B78" s="8">
        <v>1589</v>
      </c>
      <c r="C78" s="12">
        <f>$C63*$I51</f>
        <v>22012773.302301466</v>
      </c>
      <c r="D78" s="12">
        <f>$C63*$J51</f>
        <v>356501.23682807857</v>
      </c>
      <c r="E78" s="12">
        <f>$D63*$I51</f>
        <v>544383.22772357939</v>
      </c>
      <c r="F78" s="12">
        <f>$D63*$J51</f>
        <v>8816.3945236117506</v>
      </c>
      <c r="G78" s="12">
        <f>$E63*$I51</f>
        <v>491584.52808794938</v>
      </c>
      <c r="H78" s="12">
        <f>$E63*$J51</f>
        <v>7961.309093687828</v>
      </c>
      <c r="I78" s="12">
        <f>$F63*$I51</f>
        <v>837258.61188701261</v>
      </c>
      <c r="J78" s="12">
        <f>$F63*$J51</f>
        <v>13559.569554621876</v>
      </c>
    </row>
    <row r="79" spans="1:10" x14ac:dyDescent="0.25">
      <c r="C79" s="13"/>
      <c r="D79" s="13"/>
      <c r="E79" s="13"/>
      <c r="F79" s="13"/>
    </row>
    <row r="80" spans="1:10" ht="21" customHeight="1" x14ac:dyDescent="0.25">
      <c r="A80" s="32" t="s">
        <v>11</v>
      </c>
      <c r="B80" s="32" t="s">
        <v>0</v>
      </c>
      <c r="C80" s="43" t="s">
        <v>79</v>
      </c>
      <c r="D80" s="44"/>
      <c r="E80" s="43" t="s">
        <v>80</v>
      </c>
      <c r="F80" s="44"/>
      <c r="G80" s="43" t="s">
        <v>81</v>
      </c>
      <c r="H80" s="44"/>
      <c r="I80" s="49" t="s">
        <v>90</v>
      </c>
      <c r="J80" s="50"/>
    </row>
    <row r="81" spans="1:10" ht="21" customHeight="1" x14ac:dyDescent="0.25">
      <c r="A81" s="34"/>
      <c r="B81" s="34"/>
      <c r="C81" s="45"/>
      <c r="D81" s="46"/>
      <c r="E81" s="45"/>
      <c r="F81" s="46"/>
      <c r="G81" s="45"/>
      <c r="H81" s="46"/>
      <c r="I81" s="51"/>
      <c r="J81" s="52"/>
    </row>
    <row r="82" spans="1:10" ht="21" customHeight="1" x14ac:dyDescent="0.25">
      <c r="A82" s="33"/>
      <c r="B82" s="33"/>
      <c r="C82" s="2" t="s">
        <v>21</v>
      </c>
      <c r="D82" s="2" t="s">
        <v>22</v>
      </c>
      <c r="E82" s="2" t="s">
        <v>21</v>
      </c>
      <c r="F82" s="2" t="s">
        <v>22</v>
      </c>
      <c r="G82" s="2" t="s">
        <v>21</v>
      </c>
      <c r="H82" s="2" t="s">
        <v>22</v>
      </c>
      <c r="I82" s="28" t="s">
        <v>73</v>
      </c>
      <c r="J82" s="28" t="s">
        <v>22</v>
      </c>
    </row>
    <row r="83" spans="1:10" x14ac:dyDescent="0.25">
      <c r="A83" s="3" t="s">
        <v>2</v>
      </c>
      <c r="B83" s="8">
        <v>1550</v>
      </c>
      <c r="C83" s="12">
        <f t="shared" ref="C83:D85" si="9">E70+E18</f>
        <v>24363.73457385326</v>
      </c>
      <c r="D83" s="12">
        <f t="shared" si="9"/>
        <v>626.44659593633378</v>
      </c>
      <c r="E83" s="12">
        <f t="shared" ref="E83:E91" si="10">G70+C31</f>
        <v>28279.648826120942</v>
      </c>
      <c r="F83" s="12">
        <f t="shared" ref="F83:F91" si="11">H70+D31</f>
        <v>651.24825649078298</v>
      </c>
      <c r="G83" s="12">
        <f t="shared" ref="G83:G91" si="12">I70+E31</f>
        <v>0</v>
      </c>
      <c r="H83" s="12">
        <f t="shared" ref="H83:H91" si="13">J70+F31</f>
        <v>0</v>
      </c>
      <c r="I83" s="23">
        <f>C70+C18</f>
        <v>2506327.0566000259</v>
      </c>
      <c r="J83" s="23">
        <f t="shared" ref="J83:J91" si="14">D70+D18</f>
        <v>64354.195147572937</v>
      </c>
    </row>
    <row r="84" spans="1:10" x14ac:dyDescent="0.25">
      <c r="A84" s="3" t="s">
        <v>3</v>
      </c>
      <c r="B84" s="8">
        <v>1551</v>
      </c>
      <c r="C84" s="12">
        <f t="shared" si="9"/>
        <v>-6108.1981901973159</v>
      </c>
      <c r="D84" s="12">
        <f t="shared" si="9"/>
        <v>30.447335681245981</v>
      </c>
      <c r="E84" s="12">
        <f t="shared" si="10"/>
        <v>-3521.3145660135046</v>
      </c>
      <c r="F84" s="12">
        <f t="shared" si="11"/>
        <v>76.40457546379173</v>
      </c>
      <c r="G84" s="12">
        <f t="shared" si="12"/>
        <v>-7479.799625555238</v>
      </c>
      <c r="H84" s="12">
        <f t="shared" si="13"/>
        <v>21.412506632470837</v>
      </c>
      <c r="I84" s="23">
        <f t="shared" ref="I84:I90" si="15">C71+C19</f>
        <v>-386885.51761823398</v>
      </c>
      <c r="J84" s="23">
        <f t="shared" si="14"/>
        <v>1928.4955822224972</v>
      </c>
    </row>
    <row r="85" spans="1:10" x14ac:dyDescent="0.25">
      <c r="A85" s="3" t="s">
        <v>4</v>
      </c>
      <c r="B85" s="8">
        <v>1580</v>
      </c>
      <c r="C85" s="12">
        <f t="shared" si="9"/>
        <v>-441075.10051824898</v>
      </c>
      <c r="D85" s="12">
        <f t="shared" si="9"/>
        <v>-11679.827780576412</v>
      </c>
      <c r="E85" s="12">
        <f t="shared" si="10"/>
        <v>-593645.57981516677</v>
      </c>
      <c r="F85" s="12">
        <f t="shared" si="11"/>
        <v>-20757.145361513976</v>
      </c>
      <c r="G85" s="12">
        <f t="shared" si="12"/>
        <v>-512608.19588383927</v>
      </c>
      <c r="H85" s="12">
        <f t="shared" si="13"/>
        <v>-15022.375241627959</v>
      </c>
      <c r="I85" s="23">
        <f t="shared" si="15"/>
        <v>-31323355.900782749</v>
      </c>
      <c r="J85" s="23">
        <f t="shared" si="14"/>
        <v>-829532.17161628162</v>
      </c>
    </row>
    <row r="86" spans="1:10" x14ac:dyDescent="0.25">
      <c r="A86" s="3" t="s">
        <v>32</v>
      </c>
      <c r="B86" s="8" t="s">
        <v>33</v>
      </c>
      <c r="C86" s="12">
        <f t="shared" ref="C86:D86" si="16">E73+E21</f>
        <v>0</v>
      </c>
      <c r="D86" s="12">
        <f t="shared" si="16"/>
        <v>0</v>
      </c>
      <c r="E86" s="12">
        <f t="shared" si="10"/>
        <v>0</v>
      </c>
      <c r="F86" s="12">
        <f t="shared" si="11"/>
        <v>0</v>
      </c>
      <c r="G86" s="12">
        <f t="shared" si="12"/>
        <v>-3660.42</v>
      </c>
      <c r="H86" s="12">
        <f t="shared" si="13"/>
        <v>-9.7100000000000009</v>
      </c>
      <c r="I86" s="23">
        <f t="shared" si="15"/>
        <v>0</v>
      </c>
      <c r="J86" s="23">
        <f t="shared" si="14"/>
        <v>0</v>
      </c>
    </row>
    <row r="87" spans="1:10" x14ac:dyDescent="0.25">
      <c r="A87" s="3" t="s">
        <v>5</v>
      </c>
      <c r="B87" s="8" t="s">
        <v>6</v>
      </c>
      <c r="C87" s="12">
        <f t="shared" ref="C87:D87" si="17">E74+E22</f>
        <v>-27350.92387953326</v>
      </c>
      <c r="D87" s="12">
        <f t="shared" si="17"/>
        <v>821.10763638590265</v>
      </c>
      <c r="E87" s="12">
        <f t="shared" si="10"/>
        <v>-14328.600302758034</v>
      </c>
      <c r="F87" s="12">
        <f t="shared" si="11"/>
        <v>990.31494616277746</v>
      </c>
      <c r="G87" s="12">
        <f t="shared" si="12"/>
        <v>-2980.0483455909489</v>
      </c>
      <c r="H87" s="12">
        <f t="shared" si="13"/>
        <v>964.83486088819961</v>
      </c>
      <c r="I87" s="23">
        <f t="shared" si="15"/>
        <v>-1753607.2574721179</v>
      </c>
      <c r="J87" s="23">
        <f t="shared" si="14"/>
        <v>52650.032556563114</v>
      </c>
    </row>
    <row r="88" spans="1:10" x14ac:dyDescent="0.25">
      <c r="A88" s="3" t="s">
        <v>7</v>
      </c>
      <c r="B88" s="8">
        <v>1584</v>
      </c>
      <c r="C88" s="12">
        <f t="shared" ref="C88:D88" si="18">E75+E23</f>
        <v>-29691.777924331956</v>
      </c>
      <c r="D88" s="12">
        <f t="shared" si="18"/>
        <v>1350.0513980455423</v>
      </c>
      <c r="E88" s="12">
        <f t="shared" si="10"/>
        <v>-94975.006334515521</v>
      </c>
      <c r="F88" s="12">
        <f t="shared" si="11"/>
        <v>332.84449940095635</v>
      </c>
      <c r="G88" s="12">
        <f t="shared" si="12"/>
        <v>-151040.87792534745</v>
      </c>
      <c r="H88" s="12">
        <f t="shared" si="13"/>
        <v>1901.2374742688794</v>
      </c>
      <c r="I88" s="23">
        <f t="shared" si="15"/>
        <v>-3092099.777815803</v>
      </c>
      <c r="J88" s="23">
        <f t="shared" si="14"/>
        <v>138861.41662828473</v>
      </c>
    </row>
    <row r="89" spans="1:10" x14ac:dyDescent="0.25">
      <c r="A89" s="3" t="s">
        <v>8</v>
      </c>
      <c r="B89" s="8">
        <v>1586</v>
      </c>
      <c r="C89" s="12">
        <f t="shared" ref="C89:D89" si="19">E76+E24</f>
        <v>137541.15486467269</v>
      </c>
      <c r="D89" s="12">
        <f t="shared" si="19"/>
        <v>6195.1007705552429</v>
      </c>
      <c r="E89" s="12">
        <f t="shared" si="10"/>
        <v>70460.272229925831</v>
      </c>
      <c r="F89" s="12">
        <f t="shared" si="11"/>
        <v>2127.5145773831509</v>
      </c>
      <c r="G89" s="12">
        <f t="shared" si="12"/>
        <v>97102.595875003011</v>
      </c>
      <c r="H89" s="12">
        <f t="shared" si="13"/>
        <v>25035.218632373093</v>
      </c>
      <c r="I89" s="23">
        <f t="shared" si="15"/>
        <v>14127275.3070304</v>
      </c>
      <c r="J89" s="23">
        <f t="shared" si="14"/>
        <v>636639.81601968838</v>
      </c>
    </row>
    <row r="90" spans="1:10" x14ac:dyDescent="0.25">
      <c r="A90" s="3" t="s">
        <v>9</v>
      </c>
      <c r="B90" s="8">
        <v>1588</v>
      </c>
      <c r="C90" s="12">
        <f t="shared" ref="C90:D90" si="20">E77+E25</f>
        <v>-5779.2306777913618</v>
      </c>
      <c r="D90" s="12">
        <f t="shared" si="20"/>
        <v>5976.5450895493723</v>
      </c>
      <c r="E90" s="12">
        <f t="shared" si="10"/>
        <v>-314848.80277655675</v>
      </c>
      <c r="F90" s="12">
        <f t="shared" si="11"/>
        <v>-4134.6824193541397</v>
      </c>
      <c r="G90" s="12">
        <f t="shared" si="12"/>
        <v>3881.6521396847238</v>
      </c>
      <c r="H90" s="12">
        <f t="shared" si="13"/>
        <v>-1047.9618565094952</v>
      </c>
      <c r="I90" s="23">
        <f t="shared" si="15"/>
        <v>-427026.65868534287</v>
      </c>
      <c r="J90" s="23">
        <f t="shared" si="14"/>
        <v>424396.66918631422</v>
      </c>
    </row>
    <row r="91" spans="1:10" x14ac:dyDescent="0.25">
      <c r="A91" s="3" t="s">
        <v>10</v>
      </c>
      <c r="B91" s="8">
        <v>1589</v>
      </c>
      <c r="C91" s="12">
        <f t="shared" ref="C91:D91" si="21">E78+E26</f>
        <v>460907.11820524238</v>
      </c>
      <c r="D91" s="12">
        <f t="shared" si="21"/>
        <v>23694.922699911724</v>
      </c>
      <c r="E91" s="12">
        <f t="shared" si="10"/>
        <v>702684.52808794961</v>
      </c>
      <c r="F91" s="12">
        <f t="shared" si="11"/>
        <v>12121.649093687829</v>
      </c>
      <c r="G91" s="12">
        <f t="shared" si="12"/>
        <v>11424.501887012506</v>
      </c>
      <c r="H91" s="12">
        <f t="shared" si="13"/>
        <v>14513.699554621875</v>
      </c>
      <c r="I91" s="23">
        <f>C78+C26+35678525.97591</f>
        <v>54333787.881819792</v>
      </c>
      <c r="J91" s="23">
        <f t="shared" si="14"/>
        <v>954933.86865177867</v>
      </c>
    </row>
    <row r="92" spans="1:10" ht="14.4" x14ac:dyDescent="0.25">
      <c r="A92" s="48" t="s">
        <v>95</v>
      </c>
      <c r="B92" s="48"/>
      <c r="C92" s="48"/>
      <c r="D92" s="48"/>
      <c r="E92" s="48"/>
      <c r="F92" s="48"/>
      <c r="G92" s="48"/>
      <c r="H92" s="48"/>
      <c r="I92" s="48"/>
      <c r="J92" s="48"/>
    </row>
    <row r="95" spans="1:10" ht="14.4" x14ac:dyDescent="0.3">
      <c r="G95" s="29"/>
    </row>
  </sheetData>
  <mergeCells count="43">
    <mergeCell ref="A92:J92"/>
    <mergeCell ref="A80:A82"/>
    <mergeCell ref="B80:B82"/>
    <mergeCell ref="C80:D81"/>
    <mergeCell ref="A2:A3"/>
    <mergeCell ref="B2:B3"/>
    <mergeCell ref="C2:E2"/>
    <mergeCell ref="A13:F13"/>
    <mergeCell ref="A15:A17"/>
    <mergeCell ref="B15:B17"/>
    <mergeCell ref="A67:A69"/>
    <mergeCell ref="B67:B69"/>
    <mergeCell ref="C68:D68"/>
    <mergeCell ref="E68:F68"/>
    <mergeCell ref="A41:A42"/>
    <mergeCell ref="B41:B42"/>
    <mergeCell ref="A65:G65"/>
    <mergeCell ref="C16:D16"/>
    <mergeCell ref="E16:F16"/>
    <mergeCell ref="G16:H16"/>
    <mergeCell ref="G29:H29"/>
    <mergeCell ref="E41:F41"/>
    <mergeCell ref="A54:A55"/>
    <mergeCell ref="B54:B55"/>
    <mergeCell ref="A28:A30"/>
    <mergeCell ref="B28:B30"/>
    <mergeCell ref="C28:H28"/>
    <mergeCell ref="C29:D29"/>
    <mergeCell ref="E29:F29"/>
    <mergeCell ref="G41:H41"/>
    <mergeCell ref="I41:J41"/>
    <mergeCell ref="C54:G54"/>
    <mergeCell ref="A12:E12"/>
    <mergeCell ref="A64:G64"/>
    <mergeCell ref="C15:H15"/>
    <mergeCell ref="A52:J52"/>
    <mergeCell ref="C41:D41"/>
    <mergeCell ref="G68:H68"/>
    <mergeCell ref="I68:J68"/>
    <mergeCell ref="C67:J67"/>
    <mergeCell ref="E80:F81"/>
    <mergeCell ref="G80:H81"/>
    <mergeCell ref="I80:J81"/>
  </mergeCells>
  <pageMargins left="0.7" right="0.7" top="0.75" bottom="0.75" header="0.3" footer="0.3"/>
  <pageSetup scale="49" orientation="portrait" r:id="rId1"/>
  <ignoredErrors>
    <ignoredError sqref="I46:J46" formula="1"/>
    <ignoredError sqref="G56:G63 E4:E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16" zoomScaleNormal="100" zoomScaleSheetLayoutView="85" workbookViewId="0">
      <selection activeCell="G3" sqref="G3:G10"/>
    </sheetView>
  </sheetViews>
  <sheetFormatPr defaultColWidth="8.6640625" defaultRowHeight="13.8" x14ac:dyDescent="0.25"/>
  <cols>
    <col min="1" max="1" width="40.5546875" style="1" bestFit="1" customWidth="1"/>
    <col min="2" max="2" width="8.6640625" style="1"/>
    <col min="3" max="3" width="16.5546875" style="1" customWidth="1"/>
    <col min="4" max="6" width="14.44140625" style="1" customWidth="1"/>
    <col min="7" max="7" width="14.6640625" style="1" customWidth="1"/>
    <col min="8" max="16384" width="8.6640625" style="1"/>
  </cols>
  <sheetData>
    <row r="1" spans="1:7" ht="16.8" x14ac:dyDescent="0.25">
      <c r="A1" s="30" t="s">
        <v>11</v>
      </c>
      <c r="B1" s="30" t="s">
        <v>0</v>
      </c>
      <c r="C1" s="30" t="s">
        <v>17</v>
      </c>
      <c r="D1" s="30"/>
      <c r="E1" s="30"/>
      <c r="F1" s="30"/>
      <c r="G1" s="30"/>
    </row>
    <row r="2" spans="1:7" x14ac:dyDescent="0.25">
      <c r="A2" s="30"/>
      <c r="B2" s="30"/>
      <c r="C2" s="2" t="s">
        <v>23</v>
      </c>
      <c r="D2" s="2" t="s">
        <v>24</v>
      </c>
      <c r="E2" s="2" t="s">
        <v>55</v>
      </c>
      <c r="F2" s="2" t="s">
        <v>56</v>
      </c>
      <c r="G2" s="4" t="s">
        <v>1</v>
      </c>
    </row>
    <row r="3" spans="1:7" x14ac:dyDescent="0.25">
      <c r="A3" s="3" t="s">
        <v>2</v>
      </c>
      <c r="B3" s="8">
        <v>1550</v>
      </c>
      <c r="C3" s="5">
        <v>0.9801936604141861</v>
      </c>
      <c r="D3" s="5">
        <v>9.6594152409179776E-3</v>
      </c>
      <c r="E3" s="5">
        <v>1.0146924344895933E-2</v>
      </c>
      <c r="F3" s="5">
        <v>0</v>
      </c>
      <c r="G3" s="7">
        <f>SUM(C3:F3)</f>
        <v>1</v>
      </c>
    </row>
    <row r="4" spans="1:7" ht="16.8" x14ac:dyDescent="0.25">
      <c r="A4" s="3" t="s">
        <v>18</v>
      </c>
      <c r="B4" s="8">
        <v>1551</v>
      </c>
      <c r="C4" s="5">
        <v>0.95596401514573648</v>
      </c>
      <c r="D4" s="5">
        <v>1.517014544666803E-2</v>
      </c>
      <c r="E4" s="5">
        <v>1.6619883670657816E-2</v>
      </c>
      <c r="F4" s="5">
        <v>1.224595573693763E-2</v>
      </c>
      <c r="G4" s="7">
        <f t="shared" ref="G4:G10" si="0">SUM(C4:F4)</f>
        <v>1</v>
      </c>
    </row>
    <row r="5" spans="1:7" x14ac:dyDescent="0.25">
      <c r="A5" s="3" t="s">
        <v>4</v>
      </c>
      <c r="B5" s="8">
        <v>1580</v>
      </c>
      <c r="C5" s="5">
        <v>0.9562503396066685</v>
      </c>
      <c r="D5" s="5">
        <v>1.3392902772832683E-2</v>
      </c>
      <c r="E5" s="5">
        <v>1.4064806908801634E-2</v>
      </c>
      <c r="F5" s="5">
        <v>1.6291950711697221E-2</v>
      </c>
      <c r="G5" s="7">
        <f t="shared" si="0"/>
        <v>1</v>
      </c>
    </row>
    <row r="6" spans="1:7" x14ac:dyDescent="0.25">
      <c r="A6" s="3" t="s">
        <v>5</v>
      </c>
      <c r="B6" s="8" t="s">
        <v>6</v>
      </c>
      <c r="C6" s="5">
        <v>0.95684999418879746</v>
      </c>
      <c r="D6" s="5">
        <v>1.4287875793138057E-2</v>
      </c>
      <c r="E6" s="5">
        <v>1.5209384838282122E-2</v>
      </c>
      <c r="F6" s="5">
        <v>1.36527451797822E-2</v>
      </c>
      <c r="G6" s="7">
        <f t="shared" si="0"/>
        <v>0.99999999999999989</v>
      </c>
    </row>
    <row r="7" spans="1:7" x14ac:dyDescent="0.25">
      <c r="A7" s="3" t="s">
        <v>7</v>
      </c>
      <c r="B7" s="8">
        <v>1584</v>
      </c>
      <c r="C7" s="5">
        <v>0.96880996437497546</v>
      </c>
      <c r="D7" s="5">
        <v>9.5472334839245034E-3</v>
      </c>
      <c r="E7" s="5">
        <v>1.0029080793014202E-2</v>
      </c>
      <c r="F7" s="5">
        <v>1.1613721348085953E-2</v>
      </c>
      <c r="G7" s="7">
        <f t="shared" si="0"/>
        <v>1.0000000000000002</v>
      </c>
    </row>
    <row r="8" spans="1:7" x14ac:dyDescent="0.25">
      <c r="A8" s="3" t="s">
        <v>8</v>
      </c>
      <c r="B8" s="8">
        <v>1586</v>
      </c>
      <c r="C8" s="5">
        <v>0.96880996437497546</v>
      </c>
      <c r="D8" s="5">
        <v>9.5472334839245034E-3</v>
      </c>
      <c r="E8" s="5">
        <v>1.0029080793014202E-2</v>
      </c>
      <c r="F8" s="5">
        <v>1.1613721348085953E-2</v>
      </c>
      <c r="G8" s="7">
        <f t="shared" si="0"/>
        <v>1.0000000000000002</v>
      </c>
    </row>
    <row r="9" spans="1:7" x14ac:dyDescent="0.25">
      <c r="A9" s="3" t="s">
        <v>9</v>
      </c>
      <c r="B9" s="8">
        <v>1588</v>
      </c>
      <c r="C9" s="5">
        <v>0.9562503396066685</v>
      </c>
      <c r="D9" s="5">
        <v>1.3392902772832683E-2</v>
      </c>
      <c r="E9" s="5">
        <v>1.4064806908801634E-2</v>
      </c>
      <c r="F9" s="5">
        <v>1.6291950711697221E-2</v>
      </c>
      <c r="G9" s="7">
        <f t="shared" si="0"/>
        <v>1</v>
      </c>
    </row>
    <row r="10" spans="1:7" x14ac:dyDescent="0.25">
      <c r="A10" s="3" t="s">
        <v>10</v>
      </c>
      <c r="B10" s="8">
        <v>1589</v>
      </c>
      <c r="C10" s="5">
        <v>0.92939919104527124</v>
      </c>
      <c r="D10" s="5">
        <v>2.317425240768867E-2</v>
      </c>
      <c r="E10" s="5">
        <v>2.1328936999969281E-2</v>
      </c>
      <c r="F10" s="5">
        <v>2.6097619547070905E-2</v>
      </c>
      <c r="G10" s="7">
        <f t="shared" si="0"/>
        <v>1</v>
      </c>
    </row>
    <row r="11" spans="1:7" ht="27.9" customHeight="1" x14ac:dyDescent="0.25">
      <c r="A11" s="40" t="s">
        <v>14</v>
      </c>
      <c r="B11" s="40"/>
      <c r="C11" s="40"/>
      <c r="D11" s="40"/>
      <c r="E11" s="40"/>
      <c r="F11" s="40"/>
      <c r="G11" s="40"/>
    </row>
    <row r="12" spans="1:7" ht="14.4" x14ac:dyDescent="0.25">
      <c r="A12" s="42" t="s">
        <v>16</v>
      </c>
      <c r="B12" s="42"/>
      <c r="C12" s="42"/>
      <c r="D12" s="42"/>
      <c r="E12" s="42"/>
      <c r="F12" s="42"/>
      <c r="G12" s="42"/>
    </row>
    <row r="13" spans="1:7" x14ac:dyDescent="0.25">
      <c r="A13" s="9"/>
      <c r="B13" s="9"/>
      <c r="C13" s="9"/>
      <c r="D13" s="9"/>
      <c r="E13" s="9"/>
      <c r="F13" s="9"/>
      <c r="G13" s="9"/>
    </row>
    <row r="14" spans="1:7" ht="14.4" customHeight="1" x14ac:dyDescent="0.25">
      <c r="A14" s="32" t="s">
        <v>11</v>
      </c>
      <c r="B14" s="32" t="s">
        <v>0</v>
      </c>
      <c r="C14" s="39" t="s">
        <v>82</v>
      </c>
      <c r="D14" s="39"/>
      <c r="E14" s="39"/>
      <c r="F14" s="39"/>
      <c r="G14" s="39"/>
    </row>
    <row r="15" spans="1:7" ht="30.6" x14ac:dyDescent="0.25">
      <c r="A15" s="33"/>
      <c r="B15" s="33"/>
      <c r="C15" s="27" t="s">
        <v>58</v>
      </c>
      <c r="D15" s="27" t="s">
        <v>59</v>
      </c>
      <c r="E15" s="27" t="s">
        <v>60</v>
      </c>
      <c r="F15" s="27" t="s">
        <v>61</v>
      </c>
      <c r="G15" s="27" t="s">
        <v>69</v>
      </c>
    </row>
    <row r="16" spans="1:7" x14ac:dyDescent="0.25">
      <c r="A16" s="3" t="s">
        <v>2</v>
      </c>
      <c r="B16" s="8">
        <v>1550</v>
      </c>
      <c r="C16" s="12">
        <f>C$3*$G16</f>
        <v>2161282.9124985612</v>
      </c>
      <c r="D16" s="12">
        <f t="shared" ref="D16:F16" si="1">D$3*$G16</f>
        <v>21298.575932538293</v>
      </c>
      <c r="E16" s="12">
        <f t="shared" si="1"/>
        <v>22373.511568900009</v>
      </c>
      <c r="F16" s="12">
        <f t="shared" si="1"/>
        <v>0</v>
      </c>
      <c r="G16" s="12">
        <v>2204954.9999999995</v>
      </c>
    </row>
    <row r="17" spans="1:7" x14ac:dyDescent="0.25">
      <c r="A17" s="3" t="s">
        <v>3</v>
      </c>
      <c r="B17" s="8">
        <v>1551</v>
      </c>
      <c r="C17" s="12">
        <f>C$4*$G17</f>
        <v>-180211.21420336139</v>
      </c>
      <c r="D17" s="12">
        <f t="shared" ref="D17:F17" si="2">D$4*$G17</f>
        <v>-2859.7628020222792</v>
      </c>
      <c r="E17" s="12">
        <f t="shared" si="2"/>
        <v>-3133.0566514590651</v>
      </c>
      <c r="F17" s="12">
        <f t="shared" si="2"/>
        <v>-2308.5163431572419</v>
      </c>
      <c r="G17" s="12">
        <v>-188512.55</v>
      </c>
    </row>
    <row r="18" spans="1:7" x14ac:dyDescent="0.25">
      <c r="A18" s="3" t="s">
        <v>4</v>
      </c>
      <c r="B18" s="8">
        <v>1580</v>
      </c>
      <c r="C18" s="12">
        <f>C$5*$G18</f>
        <v>-37589302.560800366</v>
      </c>
      <c r="D18" s="12">
        <f t="shared" ref="D18:F18" si="3">D$5*$G18</f>
        <v>-526462.42688129575</v>
      </c>
      <c r="E18" s="12">
        <f t="shared" si="3"/>
        <v>-552874.34728822461</v>
      </c>
      <c r="F18" s="12">
        <f t="shared" si="3"/>
        <v>-640421.27803011448</v>
      </c>
      <c r="G18" s="12">
        <v>-39309060.612999998</v>
      </c>
    </row>
    <row r="19" spans="1:7" x14ac:dyDescent="0.25">
      <c r="A19" s="3" t="s">
        <v>5</v>
      </c>
      <c r="B19" s="8" t="s">
        <v>6</v>
      </c>
      <c r="C19" s="12">
        <f>C$6*$G19</f>
        <v>564655.79230319662</v>
      </c>
      <c r="D19" s="12">
        <f t="shared" ref="D19:F19" si="4">D$6*$G19</f>
        <v>8431.5534047149486</v>
      </c>
      <c r="E19" s="12">
        <f t="shared" si="4"/>
        <v>8975.3538156053892</v>
      </c>
      <c r="F19" s="12">
        <f t="shared" si="4"/>
        <v>8056.7504764832274</v>
      </c>
      <c r="G19" s="12">
        <v>590119.4500000003</v>
      </c>
    </row>
    <row r="20" spans="1:7" x14ac:dyDescent="0.25">
      <c r="A20" s="3" t="s">
        <v>7</v>
      </c>
      <c r="B20" s="8">
        <v>1584</v>
      </c>
      <c r="C20" s="12">
        <f>C$7*$G20</f>
        <v>-2541370.7503336603</v>
      </c>
      <c r="D20" s="12">
        <f t="shared" ref="D20:F20" si="5">D$7*$G20</f>
        <v>-25044.18907200763</v>
      </c>
      <c r="E20" s="12">
        <f t="shared" si="5"/>
        <v>-26308.165189591804</v>
      </c>
      <c r="F20" s="12">
        <f t="shared" si="5"/>
        <v>-30464.975404740602</v>
      </c>
      <c r="G20" s="12">
        <v>-2623188.08</v>
      </c>
    </row>
    <row r="21" spans="1:7" x14ac:dyDescent="0.25">
      <c r="A21" s="3" t="s">
        <v>8</v>
      </c>
      <c r="B21" s="8">
        <v>1586</v>
      </c>
      <c r="C21" s="12">
        <f>C$8*$G21</f>
        <v>14757162.371208573</v>
      </c>
      <c r="D21" s="12">
        <f t="shared" ref="D21:F21" si="6">D$8*$G21</f>
        <v>145425.91416161577</v>
      </c>
      <c r="E21" s="12">
        <f t="shared" si="6"/>
        <v>152765.53621324699</v>
      </c>
      <c r="F21" s="12">
        <f t="shared" si="6"/>
        <v>176903.18841656894</v>
      </c>
      <c r="G21" s="12">
        <v>15232257.010000004</v>
      </c>
    </row>
    <row r="22" spans="1:7" x14ac:dyDescent="0.25">
      <c r="A22" s="3" t="s">
        <v>9</v>
      </c>
      <c r="B22" s="8">
        <v>1588</v>
      </c>
      <c r="C22" s="12">
        <f>C$9*$G22</f>
        <v>22731455.672379918</v>
      </c>
      <c r="D22" s="12">
        <f t="shared" ref="D22:F22" si="7">D$9*$G22</f>
        <v>318368.69812811224</v>
      </c>
      <c r="E22" s="12">
        <f t="shared" si="7"/>
        <v>334340.832673078</v>
      </c>
      <c r="F22" s="12">
        <f t="shared" si="7"/>
        <v>387283.26681889029</v>
      </c>
      <c r="G22" s="12">
        <v>23771448.469999999</v>
      </c>
    </row>
    <row r="23" spans="1:7" x14ac:dyDescent="0.25">
      <c r="A23" s="3" t="s">
        <v>10</v>
      </c>
      <c r="B23" s="8">
        <v>1589</v>
      </c>
      <c r="C23" s="12">
        <f>C$10*$G23</f>
        <v>-25955916.125702176</v>
      </c>
      <c r="D23" s="12">
        <f t="shared" ref="D23:F23" si="8">D$10*$G23</f>
        <v>-647201.93170527427</v>
      </c>
      <c r="E23" s="12">
        <f t="shared" si="8"/>
        <v>-595666.64696464303</v>
      </c>
      <c r="F23" s="12">
        <f t="shared" si="8"/>
        <v>-728844.6456279112</v>
      </c>
      <c r="G23" s="12">
        <v>-27927629.350000001</v>
      </c>
    </row>
    <row r="24" spans="1:7" ht="30" customHeight="1" x14ac:dyDescent="0.25">
      <c r="A24" s="54" t="s">
        <v>71</v>
      </c>
      <c r="B24" s="54"/>
      <c r="C24" s="54"/>
      <c r="D24" s="54"/>
      <c r="E24" s="54"/>
      <c r="F24" s="54"/>
      <c r="G24" s="54"/>
    </row>
    <row r="25" spans="1:7" ht="15" customHeight="1" x14ac:dyDescent="0.25">
      <c r="A25" s="55" t="s">
        <v>74</v>
      </c>
      <c r="B25" s="55"/>
      <c r="C25" s="55"/>
      <c r="D25" s="55"/>
      <c r="E25" s="55"/>
      <c r="F25" s="55"/>
      <c r="G25" s="55"/>
    </row>
    <row r="26" spans="1:7" x14ac:dyDescent="0.25">
      <c r="C26" s="13"/>
      <c r="D26" s="13"/>
      <c r="E26" s="13"/>
      <c r="F26" s="13"/>
      <c r="G26" s="13"/>
    </row>
    <row r="27" spans="1:7" x14ac:dyDescent="0.25">
      <c r="A27" s="32" t="s">
        <v>11</v>
      </c>
      <c r="B27" s="32" t="s">
        <v>0</v>
      </c>
      <c r="C27" s="56" t="s">
        <v>83</v>
      </c>
      <c r="D27" s="56"/>
      <c r="E27" s="56"/>
      <c r="F27" s="56"/>
      <c r="G27" s="56"/>
    </row>
    <row r="28" spans="1:7" ht="30.6" x14ac:dyDescent="0.25">
      <c r="A28" s="33"/>
      <c r="B28" s="33"/>
      <c r="C28" s="27" t="s">
        <v>63</v>
      </c>
      <c r="D28" s="27" t="s">
        <v>64</v>
      </c>
      <c r="E28" s="27" t="s">
        <v>66</v>
      </c>
      <c r="F28" s="27" t="s">
        <v>65</v>
      </c>
      <c r="G28" s="14" t="s">
        <v>68</v>
      </c>
    </row>
    <row r="29" spans="1:7" x14ac:dyDescent="0.25">
      <c r="A29" s="3" t="s">
        <v>2</v>
      </c>
      <c r="B29" s="8">
        <v>1550</v>
      </c>
      <c r="C29" s="12">
        <f>C$3*$G29</f>
        <v>101321.13858458718</v>
      </c>
      <c r="D29" s="12">
        <f t="shared" ref="D29:F29" si="9">D$3*$G29</f>
        <v>998.47916773667748</v>
      </c>
      <c r="E29" s="12">
        <f t="shared" si="9"/>
        <v>1048.8722476761318</v>
      </c>
      <c r="F29" s="12">
        <f t="shared" si="9"/>
        <v>0</v>
      </c>
      <c r="G29" s="12">
        <v>103368.48999999999</v>
      </c>
    </row>
    <row r="30" spans="1:7" x14ac:dyDescent="0.25">
      <c r="A30" s="3" t="s">
        <v>3</v>
      </c>
      <c r="B30" s="8">
        <v>1551</v>
      </c>
      <c r="C30" s="12">
        <f>C$4*$G30</f>
        <v>-2000.2924779947059</v>
      </c>
      <c r="D30" s="12">
        <f t="shared" ref="D30:F30" si="10">D$4*$G30</f>
        <v>-31.742541922385701</v>
      </c>
      <c r="E30" s="12">
        <f t="shared" si="10"/>
        <v>-34.776024792623325</v>
      </c>
      <c r="F30" s="12">
        <f t="shared" si="10"/>
        <v>-25.623865290283049</v>
      </c>
      <c r="G30" s="12">
        <v>-2092.4349099999981</v>
      </c>
    </row>
    <row r="31" spans="1:7" x14ac:dyDescent="0.25">
      <c r="A31" s="3" t="s">
        <v>4</v>
      </c>
      <c r="B31" s="8">
        <v>1580</v>
      </c>
      <c r="C31" s="12">
        <f>C$5*$G31</f>
        <v>-1289109.9499564837</v>
      </c>
      <c r="D31" s="12">
        <f t="shared" ref="D31:F31" si="11">D$5*$G31</f>
        <v>-18054.816305069151</v>
      </c>
      <c r="E31" s="12">
        <f t="shared" si="11"/>
        <v>-18960.602448319842</v>
      </c>
      <c r="F31" s="12">
        <f t="shared" si="11"/>
        <v>-21962.989080127529</v>
      </c>
      <c r="G31" s="12">
        <v>-1348088.35779</v>
      </c>
    </row>
    <row r="32" spans="1:7" x14ac:dyDescent="0.25">
      <c r="A32" s="3" t="s">
        <v>5</v>
      </c>
      <c r="B32" s="8" t="s">
        <v>6</v>
      </c>
      <c r="C32" s="12">
        <f>C$6*$G32</f>
        <v>47617.295494807608</v>
      </c>
      <c r="D32" s="12">
        <f t="shared" ref="D32:F32" si="12">D$6*$G32</f>
        <v>711.03099521023012</v>
      </c>
      <c r="E32" s="12">
        <f t="shared" si="12"/>
        <v>756.88956109856827</v>
      </c>
      <c r="F32" s="12">
        <f t="shared" si="12"/>
        <v>679.42394888359672</v>
      </c>
      <c r="G32" s="12">
        <v>49764.640000000014</v>
      </c>
    </row>
    <row r="33" spans="1:7" x14ac:dyDescent="0.25">
      <c r="A33" s="3" t="s">
        <v>7</v>
      </c>
      <c r="B33" s="8">
        <v>1584</v>
      </c>
      <c r="C33" s="12">
        <f>C$7*$G33</f>
        <v>111170.77871433456</v>
      </c>
      <c r="D33" s="12">
        <f t="shared" ref="D33:F33" si="13">D$7*$G33</f>
        <v>1095.5434192506452</v>
      </c>
      <c r="E33" s="12">
        <f t="shared" si="13"/>
        <v>1150.8353160546455</v>
      </c>
      <c r="F33" s="12">
        <f t="shared" si="13"/>
        <v>1332.6725503602347</v>
      </c>
      <c r="G33" s="12">
        <v>114749.83000000007</v>
      </c>
    </row>
    <row r="34" spans="1:7" x14ac:dyDescent="0.25">
      <c r="A34" s="3" t="s">
        <v>8</v>
      </c>
      <c r="B34" s="8">
        <v>1586</v>
      </c>
      <c r="C34" s="12">
        <f>C$8*$G34</f>
        <v>845478.80893310159</v>
      </c>
      <c r="D34" s="12">
        <f t="shared" ref="D34:F34" si="14">D$8*$G34</f>
        <v>8331.8544311239912</v>
      </c>
      <c r="E34" s="12">
        <f t="shared" si="14"/>
        <v>8752.3617586261462</v>
      </c>
      <c r="F34" s="12">
        <f t="shared" si="14"/>
        <v>10135.274877148318</v>
      </c>
      <c r="G34" s="12">
        <v>872698.29999999993</v>
      </c>
    </row>
    <row r="35" spans="1:7" x14ac:dyDescent="0.25">
      <c r="A35" s="3" t="s">
        <v>9</v>
      </c>
      <c r="B35" s="8">
        <v>1588</v>
      </c>
      <c r="C35" s="12">
        <f>C$9*$G35</f>
        <v>386044.36297637882</v>
      </c>
      <c r="D35" s="12">
        <f t="shared" ref="D35:F35" si="15">D$9*$G35</f>
        <v>5406.8002961122456</v>
      </c>
      <c r="E35" s="12">
        <f t="shared" si="15"/>
        <v>5678.052282551299</v>
      </c>
      <c r="F35" s="12">
        <f t="shared" si="15"/>
        <v>6577.1644449577097</v>
      </c>
      <c r="G35" s="12">
        <v>403706.38000000006</v>
      </c>
    </row>
    <row r="36" spans="1:7" x14ac:dyDescent="0.25">
      <c r="A36" s="3" t="s">
        <v>10</v>
      </c>
      <c r="B36" s="8">
        <v>1589</v>
      </c>
      <c r="C36" s="12">
        <f>C$10*$G36</f>
        <v>581532.38820865983</v>
      </c>
      <c r="D36" s="12">
        <f t="shared" ref="D36:F36" si="16">D$10*$G36</f>
        <v>14500.312112857253</v>
      </c>
      <c r="E36" s="12">
        <f t="shared" si="16"/>
        <v>13345.683739614971</v>
      </c>
      <c r="F36" s="12">
        <f t="shared" si="16"/>
        <v>16329.485938868103</v>
      </c>
      <c r="G36" s="12">
        <v>625707.87000000011</v>
      </c>
    </row>
    <row r="37" spans="1:7" x14ac:dyDescent="0.25">
      <c r="A37" s="54" t="s">
        <v>70</v>
      </c>
      <c r="B37" s="54"/>
      <c r="C37" s="54"/>
      <c r="D37" s="54"/>
      <c r="E37" s="54"/>
      <c r="F37" s="54"/>
      <c r="G37" s="54"/>
    </row>
  </sheetData>
  <mergeCells count="14">
    <mergeCell ref="A14:A15"/>
    <mergeCell ref="B14:B15"/>
    <mergeCell ref="C14:G14"/>
    <mergeCell ref="A24:G24"/>
    <mergeCell ref="A1:A2"/>
    <mergeCell ref="B1:B2"/>
    <mergeCell ref="C1:G1"/>
    <mergeCell ref="A11:G11"/>
    <mergeCell ref="A12:G12"/>
    <mergeCell ref="A37:G37"/>
    <mergeCell ref="A25:G25"/>
    <mergeCell ref="A27:A28"/>
    <mergeCell ref="B27:B28"/>
    <mergeCell ref="C27:G27"/>
  </mergeCells>
  <printOptions horizontalCentered="1" verticalCentered="1"/>
  <pageMargins left="0.7" right="0.7" top="0" bottom="0.75" header="0.3" footer="0.3"/>
  <pageSetup scale="73" orientation="portrait" r:id="rId1"/>
  <ignoredErrors>
    <ignoredError sqref="G3:G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view="pageBreakPreview" topLeftCell="A4" zoomScale="110" zoomScaleNormal="100" zoomScaleSheetLayoutView="110" workbookViewId="0">
      <selection activeCell="G3" sqref="G3:G10"/>
    </sheetView>
  </sheetViews>
  <sheetFormatPr defaultColWidth="8.6640625" defaultRowHeight="13.8" x14ac:dyDescent="0.25"/>
  <cols>
    <col min="1" max="1" width="40.5546875" style="1" bestFit="1" customWidth="1"/>
    <col min="2" max="2" width="8.6640625" style="1"/>
    <col min="3" max="6" width="16.5546875" style="1" customWidth="1"/>
    <col min="7" max="7" width="14.33203125" style="1" customWidth="1"/>
    <col min="8" max="16384" width="8.6640625" style="1"/>
  </cols>
  <sheetData>
    <row r="1" spans="1:7" ht="16.8" x14ac:dyDescent="0.25">
      <c r="A1" s="30" t="s">
        <v>11</v>
      </c>
      <c r="B1" s="30" t="s">
        <v>0</v>
      </c>
      <c r="C1" s="30" t="s">
        <v>15</v>
      </c>
      <c r="D1" s="30"/>
      <c r="E1" s="30"/>
      <c r="F1" s="30"/>
      <c r="G1" s="30"/>
    </row>
    <row r="2" spans="1:7" x14ac:dyDescent="0.25">
      <c r="A2" s="30"/>
      <c r="B2" s="30"/>
      <c r="C2" s="26" t="s">
        <v>23</v>
      </c>
      <c r="D2" s="26" t="s">
        <v>24</v>
      </c>
      <c r="E2" s="26" t="s">
        <v>55</v>
      </c>
      <c r="F2" s="26" t="s">
        <v>56</v>
      </c>
      <c r="G2" s="4" t="s">
        <v>1</v>
      </c>
    </row>
    <row r="3" spans="1:7" x14ac:dyDescent="0.25">
      <c r="A3" s="3" t="s">
        <v>2</v>
      </c>
      <c r="B3" s="8">
        <v>1550</v>
      </c>
      <c r="C3" s="5">
        <v>0.98023767920834204</v>
      </c>
      <c r="D3" s="5">
        <v>9.547268890915948E-3</v>
      </c>
      <c r="E3" s="5">
        <v>1.0215051900742025E-2</v>
      </c>
      <c r="F3" s="5">
        <v>0</v>
      </c>
      <c r="G3" s="7">
        <f>SUM(C3:F3)</f>
        <v>1</v>
      </c>
    </row>
    <row r="4" spans="1:7" ht="16.8" x14ac:dyDescent="0.25">
      <c r="A4" s="3" t="s">
        <v>18</v>
      </c>
      <c r="B4" s="8">
        <v>1551</v>
      </c>
      <c r="C4" s="5">
        <v>0.95596849670556749</v>
      </c>
      <c r="D4" s="5">
        <v>1.5085510236758073E-2</v>
      </c>
      <c r="E4" s="5">
        <v>1.665871128928471E-2</v>
      </c>
      <c r="F4" s="5">
        <v>1.228728176838976E-2</v>
      </c>
      <c r="G4" s="7">
        <f t="shared" ref="G4:G10" si="0">SUM(C4:F4)</f>
        <v>1</v>
      </c>
    </row>
    <row r="5" spans="1:7" x14ac:dyDescent="0.25">
      <c r="A5" s="3" t="s">
        <v>4</v>
      </c>
      <c r="B5" s="8">
        <v>1580</v>
      </c>
      <c r="C5" s="5">
        <v>0.95728048304564839</v>
      </c>
      <c r="D5" s="5">
        <v>1.3174756215597924E-2</v>
      </c>
      <c r="E5" s="5">
        <v>1.413989560598034E-2</v>
      </c>
      <c r="F5" s="5">
        <v>1.540486513277336E-2</v>
      </c>
      <c r="G5" s="7">
        <f t="shared" si="0"/>
        <v>1</v>
      </c>
    </row>
    <row r="6" spans="1:7" x14ac:dyDescent="0.25">
      <c r="A6" s="3" t="s">
        <v>5</v>
      </c>
      <c r="B6" s="8" t="s">
        <v>6</v>
      </c>
      <c r="C6" s="5">
        <v>0.95843479384097297</v>
      </c>
      <c r="D6" s="5">
        <v>1.381465163674492E-2</v>
      </c>
      <c r="E6" s="5">
        <v>1.4223479203308376E-2</v>
      </c>
      <c r="F6" s="5">
        <v>1.3527075318973802E-2</v>
      </c>
      <c r="G6" s="7">
        <f t="shared" si="0"/>
        <v>1</v>
      </c>
    </row>
    <row r="7" spans="1:7" x14ac:dyDescent="0.25">
      <c r="A7" s="3" t="s">
        <v>7</v>
      </c>
      <c r="B7" s="8">
        <v>1584</v>
      </c>
      <c r="C7" s="5">
        <v>0.96944819652784497</v>
      </c>
      <c r="D7" s="5">
        <v>9.442182038482589E-3</v>
      </c>
      <c r="E7" s="5">
        <v>1.0102614756260448E-2</v>
      </c>
      <c r="F7" s="5">
        <v>1.1007006677411961E-2</v>
      </c>
      <c r="G7" s="7">
        <f t="shared" si="0"/>
        <v>0.99999999999999989</v>
      </c>
    </row>
    <row r="8" spans="1:7" x14ac:dyDescent="0.25">
      <c r="A8" s="3" t="s">
        <v>8</v>
      </c>
      <c r="B8" s="8">
        <v>1586</v>
      </c>
      <c r="C8" s="5">
        <v>0.96944819652784497</v>
      </c>
      <c r="D8" s="5">
        <v>9.442182038482589E-3</v>
      </c>
      <c r="E8" s="5">
        <v>1.0102614756260448E-2</v>
      </c>
      <c r="F8" s="5">
        <v>1.1007006677411961E-2</v>
      </c>
      <c r="G8" s="7">
        <f t="shared" si="0"/>
        <v>0.99999999999999989</v>
      </c>
    </row>
    <row r="9" spans="1:7" x14ac:dyDescent="0.25">
      <c r="A9" s="3" t="s">
        <v>9</v>
      </c>
      <c r="B9" s="8">
        <v>1588</v>
      </c>
      <c r="C9" s="5">
        <v>0.95728048304564839</v>
      </c>
      <c r="D9" s="5">
        <v>1.3174756215597924E-2</v>
      </c>
      <c r="E9" s="5">
        <v>1.413989560598034E-2</v>
      </c>
      <c r="F9" s="5">
        <v>1.540486513277336E-2</v>
      </c>
      <c r="G9" s="7">
        <f t="shared" si="0"/>
        <v>1</v>
      </c>
    </row>
    <row r="10" spans="1:7" x14ac:dyDescent="0.25">
      <c r="A10" s="3" t="s">
        <v>10</v>
      </c>
      <c r="B10" s="8">
        <v>1589</v>
      </c>
      <c r="C10" s="5">
        <v>0.93800476442428493</v>
      </c>
      <c r="D10" s="5">
        <v>2.1021915611143555E-2</v>
      </c>
      <c r="E10" s="5">
        <v>1.6452961083663516E-2</v>
      </c>
      <c r="F10" s="5">
        <v>2.4520358880908009E-2</v>
      </c>
      <c r="G10" s="7">
        <f t="shared" si="0"/>
        <v>1</v>
      </c>
    </row>
    <row r="11" spans="1:7" ht="27.9" customHeight="1" x14ac:dyDescent="0.25">
      <c r="A11" s="40" t="s">
        <v>14</v>
      </c>
      <c r="B11" s="40"/>
      <c r="C11" s="40"/>
      <c r="D11" s="40"/>
      <c r="E11" s="40"/>
      <c r="F11" s="40"/>
      <c r="G11" s="40"/>
    </row>
    <row r="12" spans="1:7" ht="14.4" x14ac:dyDescent="0.25">
      <c r="A12" s="42" t="s">
        <v>16</v>
      </c>
      <c r="B12" s="42"/>
      <c r="C12" s="42"/>
      <c r="D12" s="42"/>
      <c r="E12" s="42"/>
      <c r="F12" s="42"/>
      <c r="G12" s="42"/>
    </row>
    <row r="13" spans="1:7" x14ac:dyDescent="0.25">
      <c r="A13" s="9"/>
      <c r="B13" s="9"/>
      <c r="C13" s="9"/>
      <c r="D13" s="9"/>
      <c r="E13" s="9"/>
      <c r="F13" s="9"/>
      <c r="G13" s="9"/>
    </row>
    <row r="14" spans="1:7" ht="14.4" customHeight="1" x14ac:dyDescent="0.25">
      <c r="A14" s="32" t="s">
        <v>11</v>
      </c>
      <c r="B14" s="32" t="s">
        <v>0</v>
      </c>
      <c r="C14" s="39" t="s">
        <v>84</v>
      </c>
      <c r="D14" s="39"/>
      <c r="E14" s="39"/>
      <c r="F14" s="39"/>
      <c r="G14" s="39"/>
    </row>
    <row r="15" spans="1:7" ht="30.6" x14ac:dyDescent="0.25">
      <c r="A15" s="33"/>
      <c r="B15" s="33"/>
      <c r="C15" s="27" t="s">
        <v>58</v>
      </c>
      <c r="D15" s="27" t="s">
        <v>59</v>
      </c>
      <c r="E15" s="27" t="s">
        <v>60</v>
      </c>
      <c r="F15" s="27" t="s">
        <v>61</v>
      </c>
      <c r="G15" s="27" t="s">
        <v>67</v>
      </c>
    </row>
    <row r="16" spans="1:7" x14ac:dyDescent="0.25">
      <c r="A16" s="3" t="s">
        <v>2</v>
      </c>
      <c r="B16" s="8">
        <v>1550</v>
      </c>
      <c r="C16" s="12">
        <f>C$3*$G16</f>
        <v>2647234.6600299235</v>
      </c>
      <c r="D16" s="12">
        <f t="shared" ref="D16:F16" si="1">D$3*$G16</f>
        <v>25783.4009574798</v>
      </c>
      <c r="E16" s="12">
        <f t="shared" si="1"/>
        <v>27586.819012597192</v>
      </c>
      <c r="F16" s="12">
        <f t="shared" si="1"/>
        <v>0</v>
      </c>
      <c r="G16" s="12">
        <v>2700604.8800000004</v>
      </c>
    </row>
    <row r="17" spans="1:7" x14ac:dyDescent="0.25">
      <c r="A17" s="3" t="s">
        <v>3</v>
      </c>
      <c r="B17" s="8">
        <v>1551</v>
      </c>
      <c r="C17" s="12">
        <f>C$4*$G17</f>
        <v>-980446.50980922196</v>
      </c>
      <c r="D17" s="12">
        <f t="shared" ref="D17:F17" si="2">D$4*$G17</f>
        <v>-15471.781665704972</v>
      </c>
      <c r="E17" s="12">
        <f t="shared" si="2"/>
        <v>-17085.265254854039</v>
      </c>
      <c r="F17" s="12">
        <f t="shared" si="2"/>
        <v>-12601.903270218992</v>
      </c>
      <c r="G17" s="12">
        <v>-1025605.46</v>
      </c>
    </row>
    <row r="18" spans="1:7" x14ac:dyDescent="0.25">
      <c r="A18" s="3" t="s">
        <v>4</v>
      </c>
      <c r="B18" s="8">
        <v>1580</v>
      </c>
      <c r="C18" s="12">
        <f>C$5*$G18</f>
        <v>-11933130.116150146</v>
      </c>
      <c r="D18" s="12">
        <f t="shared" ref="D18:F18" si="3">D$5*$G18</f>
        <v>-164231.99151527148</v>
      </c>
      <c r="E18" s="12">
        <f t="shared" si="3"/>
        <v>-176263.0880743622</v>
      </c>
      <c r="F18" s="12">
        <f t="shared" si="3"/>
        <v>-192031.76426021752</v>
      </c>
      <c r="G18" s="12">
        <v>-12465656.959999997</v>
      </c>
    </row>
    <row r="19" spans="1:7" x14ac:dyDescent="0.25">
      <c r="A19" s="3" t="s">
        <v>5</v>
      </c>
      <c r="B19" s="8" t="s">
        <v>6</v>
      </c>
      <c r="C19" s="12">
        <f>C$6*$G19</f>
        <v>-2171533.6003238456</v>
      </c>
      <c r="D19" s="12">
        <f t="shared" ref="D19:F19" si="4">D$6*$G19</f>
        <v>-31299.969907955936</v>
      </c>
      <c r="E19" s="12">
        <f t="shared" si="4"/>
        <v>-32226.253890169632</v>
      </c>
      <c r="F19" s="12">
        <f t="shared" si="4"/>
        <v>-30648.405878028818</v>
      </c>
      <c r="G19" s="12">
        <v>-2265708.23</v>
      </c>
    </row>
    <row r="20" spans="1:7" x14ac:dyDescent="0.25">
      <c r="A20" s="3" t="s">
        <v>7</v>
      </c>
      <c r="B20" s="8">
        <v>1584</v>
      </c>
      <c r="C20" s="12">
        <f>C$7*$G20</f>
        <v>-3828601.3753355509</v>
      </c>
      <c r="D20" s="12">
        <f t="shared" ref="D20:F20" si="5">D$7*$G20</f>
        <v>-37289.616163275561</v>
      </c>
      <c r="E20" s="12">
        <f t="shared" si="5"/>
        <v>-39897.83558196864</v>
      </c>
      <c r="F20" s="12">
        <f t="shared" si="5"/>
        <v>-43469.512919204877</v>
      </c>
      <c r="G20" s="12">
        <v>-3949258.34</v>
      </c>
    </row>
    <row r="21" spans="1:7" x14ac:dyDescent="0.25">
      <c r="A21" s="3" t="s">
        <v>8</v>
      </c>
      <c r="B21" s="8">
        <v>1586</v>
      </c>
      <c r="C21" s="12">
        <f>C$8*$G21</f>
        <v>40570859.945684038</v>
      </c>
      <c r="D21" s="12">
        <f t="shared" ref="D21:F21" si="6">D$8*$G21</f>
        <v>395149.98989832832</v>
      </c>
      <c r="E21" s="12">
        <f t="shared" si="6"/>
        <v>422788.72644194041</v>
      </c>
      <c r="F21" s="12">
        <f t="shared" si="6"/>
        <v>460637.01797568228</v>
      </c>
      <c r="G21" s="12">
        <v>41849435.679999992</v>
      </c>
    </row>
    <row r="22" spans="1:7" x14ac:dyDescent="0.25">
      <c r="A22" s="3" t="s">
        <v>9</v>
      </c>
      <c r="B22" s="8">
        <v>1588</v>
      </c>
      <c r="C22" s="12">
        <f>C$9*$G22</f>
        <v>-26549276.115013085</v>
      </c>
      <c r="D22" s="12">
        <f t="shared" ref="D22:F22" si="7">D$9*$G22</f>
        <v>-365389.50361031719</v>
      </c>
      <c r="E22" s="12">
        <f t="shared" si="7"/>
        <v>-392156.73914740304</v>
      </c>
      <c r="F22" s="12">
        <f t="shared" si="7"/>
        <v>-427239.48222919618</v>
      </c>
      <c r="G22" s="12">
        <v>-27734061.84</v>
      </c>
    </row>
    <row r="23" spans="1:7" x14ac:dyDescent="0.25">
      <c r="A23" s="3" t="s">
        <v>10</v>
      </c>
      <c r="B23" s="8">
        <v>1589</v>
      </c>
      <c r="C23" s="12">
        <f>C$10*$G23</f>
        <v>-30759659.321064729</v>
      </c>
      <c r="D23" s="12">
        <f t="shared" ref="D23:F23" si="8">D$10*$G23</f>
        <v>-689364.26231462194</v>
      </c>
      <c r="E23" s="12">
        <f t="shared" si="8"/>
        <v>-539536.1483764369</v>
      </c>
      <c r="F23" s="12">
        <f t="shared" si="8"/>
        <v>-804087.47824420652</v>
      </c>
      <c r="G23" s="12">
        <v>-32792647.209999993</v>
      </c>
    </row>
    <row r="24" spans="1:7" x14ac:dyDescent="0.25">
      <c r="A24" s="55" t="s">
        <v>75</v>
      </c>
      <c r="B24" s="55"/>
      <c r="C24" s="55"/>
      <c r="D24" s="55"/>
      <c r="E24" s="55"/>
      <c r="F24" s="55"/>
      <c r="G24" s="55"/>
    </row>
    <row r="25" spans="1:7" x14ac:dyDescent="0.25">
      <c r="C25" s="13"/>
      <c r="D25" s="13"/>
      <c r="E25" s="13"/>
      <c r="F25" s="13"/>
      <c r="G25" s="13"/>
    </row>
    <row r="26" spans="1:7" x14ac:dyDescent="0.25">
      <c r="A26" s="32" t="s">
        <v>11</v>
      </c>
      <c r="B26" s="32" t="s">
        <v>0</v>
      </c>
      <c r="C26" s="56" t="s">
        <v>85</v>
      </c>
      <c r="D26" s="56"/>
      <c r="E26" s="56"/>
      <c r="F26" s="56"/>
      <c r="G26" s="56"/>
    </row>
    <row r="27" spans="1:7" ht="27.6" x14ac:dyDescent="0.25">
      <c r="A27" s="33"/>
      <c r="B27" s="33"/>
      <c r="C27" s="27" t="s">
        <v>63</v>
      </c>
      <c r="D27" s="27" t="s">
        <v>64</v>
      </c>
      <c r="E27" s="27" t="s">
        <v>66</v>
      </c>
      <c r="F27" s="27" t="s">
        <v>65</v>
      </c>
      <c r="G27" s="14" t="s">
        <v>62</v>
      </c>
    </row>
    <row r="28" spans="1:7" x14ac:dyDescent="0.25">
      <c r="A28" s="3" t="s">
        <v>2</v>
      </c>
      <c r="B28" s="8">
        <v>1550</v>
      </c>
      <c r="C28" s="12">
        <f>C$3*$G28</f>
        <v>196006.5521043007</v>
      </c>
      <c r="D28" s="12">
        <f t="shared" ref="D28:F28" si="9">D$3*$G28</f>
        <v>1909.0546068708604</v>
      </c>
      <c r="E28" s="12">
        <f t="shared" si="9"/>
        <v>2042.5832888284351</v>
      </c>
      <c r="F28" s="12">
        <f t="shared" si="9"/>
        <v>0</v>
      </c>
      <c r="G28" s="12">
        <v>199958.19</v>
      </c>
    </row>
    <row r="29" spans="1:7" x14ac:dyDescent="0.25">
      <c r="A29" s="3" t="s">
        <v>3</v>
      </c>
      <c r="B29" s="8">
        <v>1551</v>
      </c>
      <c r="C29" s="12">
        <f>C$4*$G29</f>
        <v>-14968.583400470678</v>
      </c>
      <c r="D29" s="12">
        <f t="shared" ref="D29:F29" si="10">D$4*$G29</f>
        <v>-236.20937185246501</v>
      </c>
      <c r="E29" s="12">
        <f t="shared" si="10"/>
        <v>-260.84260112895868</v>
      </c>
      <c r="F29" s="12">
        <f t="shared" si="10"/>
        <v>-192.39462654789992</v>
      </c>
      <c r="G29" s="12">
        <v>-15658.03</v>
      </c>
    </row>
    <row r="30" spans="1:7" x14ac:dyDescent="0.25">
      <c r="A30" s="3" t="s">
        <v>4</v>
      </c>
      <c r="B30" s="8">
        <v>1580</v>
      </c>
      <c r="C30" s="12">
        <f>C$5*$G30</f>
        <v>-2424541.3156355196</v>
      </c>
      <c r="D30" s="12">
        <f t="shared" ref="D30:F30" si="11">D$5*$G30</f>
        <v>-33368.214785404562</v>
      </c>
      <c r="E30" s="12">
        <f t="shared" si="11"/>
        <v>-35812.660659705187</v>
      </c>
      <c r="F30" s="12">
        <f t="shared" si="11"/>
        <v>-39016.497920621478</v>
      </c>
      <c r="G30" s="12">
        <v>-2532738.6890012505</v>
      </c>
    </row>
    <row r="31" spans="1:7" x14ac:dyDescent="0.25">
      <c r="A31" s="3" t="s">
        <v>5</v>
      </c>
      <c r="B31" s="8" t="s">
        <v>6</v>
      </c>
      <c r="C31" s="12">
        <f>C$6*$G31</f>
        <v>65984.478491559115</v>
      </c>
      <c r="D31" s="12">
        <f t="shared" ref="D31:F31" si="12">D$6*$G31</f>
        <v>951.08461175547154</v>
      </c>
      <c r="E31" s="12">
        <f t="shared" si="12"/>
        <v>979.23078710930452</v>
      </c>
      <c r="F31" s="12">
        <f t="shared" si="12"/>
        <v>931.28610957609567</v>
      </c>
      <c r="G31" s="12">
        <v>68846.079999999987</v>
      </c>
    </row>
    <row r="32" spans="1:7" x14ac:dyDescent="0.25">
      <c r="A32" s="3" t="s">
        <v>7</v>
      </c>
      <c r="B32" s="8">
        <v>1584</v>
      </c>
      <c r="C32" s="12">
        <f>C$7*$G32</f>
        <v>115636.45949557888</v>
      </c>
      <c r="D32" s="12">
        <f t="shared" ref="D32:F32" si="13">D$7*$G32</f>
        <v>1126.2700830776298</v>
      </c>
      <c r="E32" s="12">
        <f t="shared" si="13"/>
        <v>1205.0469599570752</v>
      </c>
      <c r="F32" s="12">
        <f t="shared" si="13"/>
        <v>1312.9234613863723</v>
      </c>
      <c r="G32" s="12">
        <v>119280.69999999995</v>
      </c>
    </row>
    <row r="33" spans="1:7" x14ac:dyDescent="0.25">
      <c r="A33" s="3" t="s">
        <v>8</v>
      </c>
      <c r="B33" s="8">
        <v>1586</v>
      </c>
      <c r="C33" s="12">
        <f>C$8*$G33</f>
        <v>1844807.5290119487</v>
      </c>
      <c r="D33" s="12">
        <f t="shared" ref="D33:F33" si="14">D$8*$G33</f>
        <v>17967.962163715009</v>
      </c>
      <c r="E33" s="12">
        <f t="shared" si="14"/>
        <v>19224.729935862204</v>
      </c>
      <c r="F33" s="12">
        <f t="shared" si="14"/>
        <v>20945.738888474116</v>
      </c>
      <c r="G33" s="12">
        <v>1902945.9600000002</v>
      </c>
    </row>
    <row r="34" spans="1:7" x14ac:dyDescent="0.25">
      <c r="A34" s="3" t="s">
        <v>9</v>
      </c>
      <c r="B34" s="8">
        <v>1588</v>
      </c>
      <c r="C34" s="12">
        <f>C$9*$G34</f>
        <v>563421.95981424884</v>
      </c>
      <c r="D34" s="12">
        <f t="shared" ref="D34:F34" si="15">D$9*$G34</f>
        <v>7754.2027634895085</v>
      </c>
      <c r="E34" s="12">
        <f t="shared" si="15"/>
        <v>8322.2502025150261</v>
      </c>
      <c r="F34" s="12">
        <f t="shared" si="15"/>
        <v>9066.7672197464744</v>
      </c>
      <c r="G34" s="12">
        <v>588565.17999999982</v>
      </c>
    </row>
    <row r="35" spans="1:7" x14ac:dyDescent="0.25">
      <c r="A35" s="3" t="s">
        <v>10</v>
      </c>
      <c r="B35" s="8">
        <v>1589</v>
      </c>
      <c r="C35" s="12">
        <f>C$10*$G35</f>
        <v>-791813.56081270403</v>
      </c>
      <c r="D35" s="12">
        <f t="shared" ref="D35:F35" si="16">D$10*$G35</f>
        <v>-17745.579219291223</v>
      </c>
      <c r="E35" s="12">
        <f t="shared" si="16"/>
        <v>-13888.711652295706</v>
      </c>
      <c r="F35" s="12">
        <f t="shared" si="16"/>
        <v>-20698.778315709067</v>
      </c>
      <c r="G35" s="12">
        <v>-844146.63</v>
      </c>
    </row>
  </sheetData>
  <mergeCells count="12">
    <mergeCell ref="A26:A27"/>
    <mergeCell ref="B26:B27"/>
    <mergeCell ref="C26:G26"/>
    <mergeCell ref="A1:A2"/>
    <mergeCell ref="B1:B2"/>
    <mergeCell ref="C1:G1"/>
    <mergeCell ref="A11:G11"/>
    <mergeCell ref="A12:G12"/>
    <mergeCell ref="A14:A15"/>
    <mergeCell ref="B14:B15"/>
    <mergeCell ref="C14:G14"/>
    <mergeCell ref="A24:G24"/>
  </mergeCells>
  <printOptions horizontalCentered="1" verticalCentered="1"/>
  <pageMargins left="0.7" right="0.7" top="0" bottom="0.75" header="0.3" footer="0.3"/>
  <pageSetup scale="69" orientation="portrait" r:id="rId1"/>
  <ignoredErrors>
    <ignoredError sqref="G3:G1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3" zoomScaleNormal="100" zoomScaleSheetLayoutView="115" workbookViewId="0">
      <selection activeCell="G16" sqref="G16"/>
    </sheetView>
  </sheetViews>
  <sheetFormatPr defaultColWidth="8.6640625" defaultRowHeight="13.8" x14ac:dyDescent="0.25"/>
  <cols>
    <col min="1" max="1" width="40.5546875" style="1" bestFit="1" customWidth="1"/>
    <col min="2" max="2" width="8.6640625" style="1"/>
    <col min="3" max="6" width="16.5546875" style="1" customWidth="1"/>
    <col min="7" max="7" width="17.6640625" style="1" bestFit="1" customWidth="1"/>
    <col min="8" max="16384" width="8.6640625" style="1"/>
  </cols>
  <sheetData>
    <row r="1" spans="1:7" ht="16.8" x14ac:dyDescent="0.25">
      <c r="A1" s="30" t="s">
        <v>11</v>
      </c>
      <c r="B1" s="30" t="s">
        <v>0</v>
      </c>
      <c r="C1" s="30" t="s">
        <v>12</v>
      </c>
      <c r="D1" s="30"/>
      <c r="E1" s="30"/>
      <c r="F1" s="30"/>
      <c r="G1" s="30"/>
    </row>
    <row r="2" spans="1:7" x14ac:dyDescent="0.25">
      <c r="A2" s="30"/>
      <c r="B2" s="30"/>
      <c r="C2" s="26" t="s">
        <v>23</v>
      </c>
      <c r="D2" s="26" t="s">
        <v>24</v>
      </c>
      <c r="E2" s="26" t="s">
        <v>55</v>
      </c>
      <c r="F2" s="26" t="s">
        <v>56</v>
      </c>
      <c r="G2" s="4" t="s">
        <v>1</v>
      </c>
    </row>
    <row r="3" spans="1:7" x14ac:dyDescent="0.25">
      <c r="A3" s="3" t="s">
        <v>2</v>
      </c>
      <c r="B3" s="8">
        <v>1550</v>
      </c>
      <c r="C3" s="5">
        <v>0.97992286714066934</v>
      </c>
      <c r="D3" s="5">
        <v>9.5645380888425575E-3</v>
      </c>
      <c r="E3" s="5">
        <v>1.0512594770488016E-2</v>
      </c>
      <c r="F3" s="5">
        <v>0</v>
      </c>
      <c r="G3" s="7">
        <f>SUM(C3:F3)</f>
        <v>1</v>
      </c>
    </row>
    <row r="4" spans="1:7" ht="16.8" x14ac:dyDescent="0.25">
      <c r="A4" s="3" t="s">
        <v>18</v>
      </c>
      <c r="B4" s="8">
        <v>1551</v>
      </c>
      <c r="C4" s="5">
        <v>0.95592860156203752</v>
      </c>
      <c r="D4" s="5">
        <v>1.5087607031341909E-2</v>
      </c>
      <c r="E4" s="5">
        <v>1.6689658376413129E-2</v>
      </c>
      <c r="F4" s="5">
        <v>1.2294133030207434E-2</v>
      </c>
      <c r="G4" s="7">
        <f t="shared" ref="G4:G10" si="0">SUM(C4:F4)</f>
        <v>1</v>
      </c>
    </row>
    <row r="5" spans="1:7" x14ac:dyDescent="0.25">
      <c r="A5" s="3" t="s">
        <v>4</v>
      </c>
      <c r="B5" s="8">
        <v>1580</v>
      </c>
      <c r="C5" s="5">
        <v>0.95803890261107716</v>
      </c>
      <c r="D5" s="5">
        <v>1.3041804590833109E-2</v>
      </c>
      <c r="E5" s="5">
        <v>1.4380083292092116E-2</v>
      </c>
      <c r="F5" s="5">
        <v>1.4539209505997533E-2</v>
      </c>
      <c r="G5" s="7">
        <f t="shared" si="0"/>
        <v>1</v>
      </c>
    </row>
    <row r="6" spans="1:7" x14ac:dyDescent="0.25">
      <c r="A6" s="3" t="s">
        <v>5</v>
      </c>
      <c r="B6" s="8" t="s">
        <v>6</v>
      </c>
      <c r="C6" s="5">
        <v>0.95883461833304628</v>
      </c>
      <c r="D6" s="5">
        <v>1.3289769041499363E-2</v>
      </c>
      <c r="E6" s="5">
        <v>1.4673298882775025E-2</v>
      </c>
      <c r="F6" s="5">
        <v>1.3202313742679227E-2</v>
      </c>
      <c r="G6" s="7">
        <f t="shared" si="0"/>
        <v>0.99999999999999989</v>
      </c>
    </row>
    <row r="7" spans="1:7" x14ac:dyDescent="0.25">
      <c r="A7" s="3" t="s">
        <v>7</v>
      </c>
      <c r="B7" s="8">
        <v>1584</v>
      </c>
      <c r="C7" s="5">
        <v>0.96960940254994832</v>
      </c>
      <c r="D7" s="5">
        <v>9.4638735077682209E-3</v>
      </c>
      <c r="E7" s="5">
        <v>1.0401952109154485E-2</v>
      </c>
      <c r="F7" s="5">
        <v>1.0524771833128867E-2</v>
      </c>
      <c r="G7" s="7">
        <f t="shared" si="0"/>
        <v>0.99999999999999989</v>
      </c>
    </row>
    <row r="8" spans="1:7" x14ac:dyDescent="0.25">
      <c r="A8" s="3" t="s">
        <v>8</v>
      </c>
      <c r="B8" s="8">
        <v>1586</v>
      </c>
      <c r="C8" s="5">
        <v>0.96960940254994832</v>
      </c>
      <c r="D8" s="5">
        <v>9.4638735077682209E-3</v>
      </c>
      <c r="E8" s="5">
        <v>1.0401952109154485E-2</v>
      </c>
      <c r="F8" s="5">
        <v>1.0524771833128867E-2</v>
      </c>
      <c r="G8" s="7">
        <f t="shared" si="0"/>
        <v>0.99999999999999989</v>
      </c>
    </row>
    <row r="9" spans="1:7" x14ac:dyDescent="0.25">
      <c r="A9" s="3" t="s">
        <v>9</v>
      </c>
      <c r="B9" s="8">
        <v>1588</v>
      </c>
      <c r="C9" s="5">
        <v>0.95803890261107716</v>
      </c>
      <c r="D9" s="5">
        <v>1.3041804590833109E-2</v>
      </c>
      <c r="E9" s="5">
        <v>1.4380083292092116E-2</v>
      </c>
      <c r="F9" s="5">
        <v>1.4539209505997533E-2</v>
      </c>
      <c r="G9" s="7">
        <f t="shared" si="0"/>
        <v>1</v>
      </c>
    </row>
    <row r="10" spans="1:7" x14ac:dyDescent="0.25">
      <c r="A10" s="3" t="s">
        <v>10</v>
      </c>
      <c r="B10" s="8">
        <v>1589</v>
      </c>
      <c r="C10" s="5">
        <v>0.93895527521010225</v>
      </c>
      <c r="D10" s="5">
        <v>1.9268069287795345E-2</v>
      </c>
      <c r="E10" s="5">
        <v>1.7574355108802411E-2</v>
      </c>
      <c r="F10" s="5">
        <v>2.42023003933E-2</v>
      </c>
      <c r="G10" s="7">
        <f t="shared" si="0"/>
        <v>1</v>
      </c>
    </row>
    <row r="11" spans="1:7" ht="27.9" customHeight="1" x14ac:dyDescent="0.25">
      <c r="A11" s="40" t="s">
        <v>14</v>
      </c>
      <c r="B11" s="40"/>
      <c r="C11" s="40"/>
      <c r="D11" s="40"/>
      <c r="E11" s="40"/>
      <c r="F11" s="40"/>
      <c r="G11" s="40"/>
    </row>
    <row r="12" spans="1:7" ht="14.4" x14ac:dyDescent="0.25">
      <c r="A12" s="42" t="s">
        <v>13</v>
      </c>
      <c r="B12" s="42"/>
      <c r="C12" s="42"/>
      <c r="D12" s="42"/>
      <c r="E12" s="42"/>
      <c r="F12" s="42"/>
      <c r="G12" s="42"/>
    </row>
    <row r="13" spans="1:7" x14ac:dyDescent="0.25">
      <c r="A13" s="9"/>
      <c r="B13" s="9"/>
      <c r="C13" s="9"/>
      <c r="D13" s="9"/>
      <c r="E13" s="9"/>
      <c r="F13" s="9"/>
      <c r="G13" s="9"/>
    </row>
    <row r="14" spans="1:7" ht="14.4" customHeight="1" x14ac:dyDescent="0.25">
      <c r="A14" s="32" t="s">
        <v>11</v>
      </c>
      <c r="B14" s="32" t="s">
        <v>0</v>
      </c>
      <c r="C14" s="39" t="s">
        <v>86</v>
      </c>
      <c r="D14" s="39"/>
      <c r="E14" s="39"/>
      <c r="F14" s="39"/>
      <c r="G14" s="39"/>
    </row>
    <row r="15" spans="1:7" x14ac:dyDescent="0.25">
      <c r="A15" s="33"/>
      <c r="B15" s="33"/>
      <c r="C15" s="27" t="s">
        <v>58</v>
      </c>
      <c r="D15" s="27" t="s">
        <v>59</v>
      </c>
      <c r="E15" s="27" t="s">
        <v>60</v>
      </c>
      <c r="F15" s="27" t="s">
        <v>61</v>
      </c>
      <c r="G15" s="27" t="s">
        <v>57</v>
      </c>
    </row>
    <row r="16" spans="1:7" x14ac:dyDescent="0.25">
      <c r="A16" s="3" t="s">
        <v>2</v>
      </c>
      <c r="B16" s="8">
        <v>1550</v>
      </c>
      <c r="C16" s="12">
        <f>C$3*$G16</f>
        <v>2470973.0706158499</v>
      </c>
      <c r="D16" s="12">
        <f t="shared" ref="D16:F16" si="1">D$3*$G16</f>
        <v>24117.935036428629</v>
      </c>
      <c r="E16" s="12">
        <f t="shared" si="1"/>
        <v>26508.554347720878</v>
      </c>
      <c r="F16" s="12">
        <f t="shared" si="1"/>
        <v>0</v>
      </c>
      <c r="G16" s="12">
        <v>2521599.5599999996</v>
      </c>
    </row>
    <row r="17" spans="1:7" x14ac:dyDescent="0.25">
      <c r="A17" s="3" t="s">
        <v>3</v>
      </c>
      <c r="B17" s="8">
        <v>1551</v>
      </c>
      <c r="C17" s="12">
        <f>C$4*$G17</f>
        <v>-248961.33760365189</v>
      </c>
      <c r="D17" s="12">
        <f t="shared" ref="D17:F17" si="2">D$4*$G17</f>
        <v>-3929.4052104134839</v>
      </c>
      <c r="E17" s="12">
        <f t="shared" si="2"/>
        <v>-4346.6422772058368</v>
      </c>
      <c r="F17" s="12">
        <f t="shared" si="2"/>
        <v>-3201.874908728782</v>
      </c>
      <c r="G17" s="12">
        <v>-260439.26</v>
      </c>
    </row>
    <row r="18" spans="1:7" x14ac:dyDescent="0.25">
      <c r="A18" s="3" t="s">
        <v>4</v>
      </c>
      <c r="B18" s="8">
        <v>1580</v>
      </c>
      <c r="C18" s="12">
        <f>C$5*$G18</f>
        <v>-13003294.652307026</v>
      </c>
      <c r="D18" s="12">
        <f t="shared" ref="D18:F18" si="3">D$5*$G18</f>
        <v>-177014.13526133003</v>
      </c>
      <c r="E18" s="12">
        <f t="shared" si="3"/>
        <v>-195178.3582714285</v>
      </c>
      <c r="F18" s="12">
        <f t="shared" si="3"/>
        <v>-197338.15057284632</v>
      </c>
      <c r="G18" s="12">
        <v>-13572825.296412632</v>
      </c>
    </row>
    <row r="19" spans="1:7" x14ac:dyDescent="0.25">
      <c r="A19" s="3" t="s">
        <v>5</v>
      </c>
      <c r="B19" s="8" t="s">
        <v>6</v>
      </c>
      <c r="C19" s="12">
        <f>C$6*$G19</f>
        <v>-3545371.1824769182</v>
      </c>
      <c r="D19" s="12">
        <f t="shared" ref="D19:F19" si="4">D$6*$G19</f>
        <v>-49140.032369106462</v>
      </c>
      <c r="E19" s="12">
        <f t="shared" si="4"/>
        <v>-54255.749652951781</v>
      </c>
      <c r="F19" s="12">
        <f t="shared" si="4"/>
        <v>-48816.659088393186</v>
      </c>
      <c r="G19" s="12">
        <v>-3697583.6235873699</v>
      </c>
    </row>
    <row r="20" spans="1:7" x14ac:dyDescent="0.25">
      <c r="A20" s="3" t="s">
        <v>7</v>
      </c>
      <c r="B20" s="8">
        <v>1584</v>
      </c>
      <c r="C20" s="12">
        <f>C$7*$G20</f>
        <v>-10314689.291183725</v>
      </c>
      <c r="D20" s="12">
        <f t="shared" ref="D20:F20" si="5">D$7*$G20</f>
        <v>-100676.53476438478</v>
      </c>
      <c r="E20" s="12">
        <f t="shared" si="5"/>
        <v>-110655.79989791267</v>
      </c>
      <c r="F20" s="12">
        <f t="shared" si="5"/>
        <v>-111962.35415398017</v>
      </c>
      <c r="G20" s="12">
        <v>-10637983.980000004</v>
      </c>
    </row>
    <row r="21" spans="1:7" x14ac:dyDescent="0.25">
      <c r="A21" s="3" t="s">
        <v>8</v>
      </c>
      <c r="B21" s="8">
        <v>1586</v>
      </c>
      <c r="C21" s="12">
        <f>C$8*$G21</f>
        <v>5435875.389167604</v>
      </c>
      <c r="D21" s="12">
        <f t="shared" ref="D21:F21" si="6">D$8*$G21</f>
        <v>53056.866973216522</v>
      </c>
      <c r="E21" s="12">
        <f t="shared" si="6"/>
        <v>58315.972721335209</v>
      </c>
      <c r="F21" s="12">
        <f t="shared" si="6"/>
        <v>59004.531137849022</v>
      </c>
      <c r="G21" s="12">
        <v>5606252.7600000054</v>
      </c>
    </row>
    <row r="22" spans="1:7" x14ac:dyDescent="0.25">
      <c r="A22" s="3" t="s">
        <v>9</v>
      </c>
      <c r="B22" s="8">
        <v>1588</v>
      </c>
      <c r="C22" s="12">
        <f>C$9*$G22</f>
        <v>-4790020.4373867819</v>
      </c>
      <c r="D22" s="12">
        <f t="shared" ref="D22:F22" si="7">D$9*$G22</f>
        <v>-65206.653258271399</v>
      </c>
      <c r="E22" s="12">
        <f t="shared" si="7"/>
        <v>-71897.80359932642</v>
      </c>
      <c r="F22" s="12">
        <f t="shared" si="7"/>
        <v>-72693.405755620435</v>
      </c>
      <c r="G22" s="12">
        <v>-4999818.3000000007</v>
      </c>
    </row>
    <row r="23" spans="1:7" x14ac:dyDescent="0.25">
      <c r="A23" s="3" t="s">
        <v>10</v>
      </c>
      <c r="B23" s="8">
        <v>1589</v>
      </c>
      <c r="C23" s="12">
        <f>C$10*$G23</f>
        <v>-13774846.814358462</v>
      </c>
      <c r="D23" s="12">
        <f t="shared" ref="D23:F23" si="8">D$10*$G23</f>
        <v>-282670.22919535352</v>
      </c>
      <c r="E23" s="12">
        <f t="shared" si="8"/>
        <v>-257822.76949317116</v>
      </c>
      <c r="F23" s="12">
        <f t="shared" si="8"/>
        <v>-355057.35925302375</v>
      </c>
      <c r="G23" s="12">
        <v>-14670397.172300011</v>
      </c>
    </row>
    <row r="24" spans="1:7" x14ac:dyDescent="0.25">
      <c r="C24" s="13"/>
      <c r="D24" s="13"/>
      <c r="E24" s="13"/>
      <c r="F24" s="13"/>
      <c r="G24" s="13"/>
    </row>
    <row r="25" spans="1:7" x14ac:dyDescent="0.25">
      <c r="A25" s="32" t="s">
        <v>11</v>
      </c>
      <c r="B25" s="32" t="s">
        <v>0</v>
      </c>
      <c r="C25" s="56" t="s">
        <v>87</v>
      </c>
      <c r="D25" s="56"/>
      <c r="E25" s="56"/>
      <c r="F25" s="56"/>
      <c r="G25" s="56"/>
    </row>
    <row r="26" spans="1:7" x14ac:dyDescent="0.25">
      <c r="A26" s="33"/>
      <c r="B26" s="33"/>
      <c r="C26" s="27" t="s">
        <v>63</v>
      </c>
      <c r="D26" s="27" t="s">
        <v>64</v>
      </c>
      <c r="E26" s="27" t="s">
        <v>66</v>
      </c>
      <c r="F26" s="27" t="s">
        <v>65</v>
      </c>
      <c r="G26" s="14" t="s">
        <v>72</v>
      </c>
    </row>
    <row r="27" spans="1:7" x14ac:dyDescent="0.25">
      <c r="A27" s="3" t="s">
        <v>2</v>
      </c>
      <c r="B27" s="8">
        <v>1550</v>
      </c>
      <c r="C27" s="12">
        <f>C$3*$G27</f>
        <v>239558.67796088938</v>
      </c>
      <c r="D27" s="12">
        <f t="shared" ref="D27:F27" si="9">D$3*$G27</f>
        <v>2338.2127070423594</v>
      </c>
      <c r="E27" s="12">
        <f t="shared" si="9"/>
        <v>2569.9811583181995</v>
      </c>
      <c r="F27" s="12">
        <f t="shared" si="9"/>
        <v>0</v>
      </c>
      <c r="G27" s="12">
        <v>244466.87182624996</v>
      </c>
    </row>
    <row r="28" spans="1:7" x14ac:dyDescent="0.25">
      <c r="A28" s="3" t="s">
        <v>3</v>
      </c>
      <c r="B28" s="8">
        <v>1551</v>
      </c>
      <c r="C28" s="12">
        <f>C$4*$G28</f>
        <v>-35774.542694319418</v>
      </c>
      <c r="D28" s="12">
        <f t="shared" ref="D28:F28" si="10">D$4*$G28</f>
        <v>-564.63656492322912</v>
      </c>
      <c r="E28" s="12">
        <f t="shared" si="10"/>
        <v>-624.59151778172748</v>
      </c>
      <c r="F28" s="12">
        <f t="shared" si="10"/>
        <v>-460.09397172562302</v>
      </c>
      <c r="G28" s="12">
        <v>-37423.864748749998</v>
      </c>
    </row>
    <row r="29" spans="1:7" x14ac:dyDescent="0.25">
      <c r="A29" s="3" t="s">
        <v>4</v>
      </c>
      <c r="B29" s="8">
        <v>1580</v>
      </c>
      <c r="C29" s="12">
        <f>C$5*$G29</f>
        <v>-2363862.4461709335</v>
      </c>
      <c r="D29" s="12">
        <f t="shared" ref="D29:F29" si="11">D$5*$G29</f>
        <v>-32179.311318723485</v>
      </c>
      <c r="E29" s="12">
        <f t="shared" si="11"/>
        <v>-35481.376355742999</v>
      </c>
      <c r="F29" s="12">
        <f t="shared" si="11"/>
        <v>-35874.003920476745</v>
      </c>
      <c r="G29" s="12">
        <v>-2467397.1377658769</v>
      </c>
    </row>
    <row r="30" spans="1:7" x14ac:dyDescent="0.25">
      <c r="A30" s="3" t="s">
        <v>5</v>
      </c>
      <c r="B30" s="8" t="s">
        <v>6</v>
      </c>
      <c r="C30" s="12">
        <f>C$6*$G30</f>
        <v>20789.569373519153</v>
      </c>
      <c r="D30" s="12">
        <f t="shared" ref="D30:F30" si="12">D$6*$G30</f>
        <v>288.15039649552028</v>
      </c>
      <c r="E30" s="12">
        <f t="shared" si="12"/>
        <v>318.14825959472643</v>
      </c>
      <c r="F30" s="12">
        <f t="shared" si="12"/>
        <v>286.25418001862255</v>
      </c>
      <c r="G30" s="12">
        <v>21682.122209628025</v>
      </c>
    </row>
    <row r="31" spans="1:7" x14ac:dyDescent="0.25">
      <c r="A31" s="3" t="s">
        <v>7</v>
      </c>
      <c r="B31" s="8">
        <v>1584</v>
      </c>
      <c r="C31" s="12">
        <f>C$7*$G31</f>
        <v>-299731.46948841115</v>
      </c>
      <c r="D31" s="12">
        <f t="shared" ref="D31:F31" si="13">D$7*$G31</f>
        <v>-2925.5292967207874</v>
      </c>
      <c r="E31" s="12">
        <f t="shared" si="13"/>
        <v>-3215.5137759860386</v>
      </c>
      <c r="F31" s="12">
        <f t="shared" si="13"/>
        <v>-3253.4805451326552</v>
      </c>
      <c r="G31" s="12">
        <v>-309125.99310625065</v>
      </c>
    </row>
    <row r="32" spans="1:7" x14ac:dyDescent="0.25">
      <c r="A32" s="3" t="s">
        <v>8</v>
      </c>
      <c r="B32" s="8">
        <v>1586</v>
      </c>
      <c r="C32" s="12">
        <f>C$8*$G32</f>
        <v>2627500.488569689</v>
      </c>
      <c r="D32" s="12">
        <f t="shared" ref="D32:F32" si="14">D$8*$G32</f>
        <v>25645.721050174918</v>
      </c>
      <c r="E32" s="12">
        <f t="shared" si="14"/>
        <v>28187.777652531564</v>
      </c>
      <c r="F32" s="12">
        <f t="shared" si="14"/>
        <v>28520.601245103997</v>
      </c>
      <c r="G32" s="12">
        <v>2709854.5885174996</v>
      </c>
    </row>
    <row r="33" spans="1:7" x14ac:dyDescent="0.25">
      <c r="A33" s="3" t="s">
        <v>9</v>
      </c>
      <c r="B33" s="8">
        <v>1588</v>
      </c>
      <c r="C33" s="12">
        <f>C$9*$G33</f>
        <v>416466.63034732093</v>
      </c>
      <c r="D33" s="12">
        <f t="shared" ref="D33:F33" si="15">D$9*$G33</f>
        <v>5669.3693719423336</v>
      </c>
      <c r="E33" s="12">
        <f t="shared" si="15"/>
        <v>6251.1290684013275</v>
      </c>
      <c r="F33" s="12">
        <f t="shared" si="15"/>
        <v>6320.3024160853302</v>
      </c>
      <c r="G33" s="12">
        <v>434707.43120374996</v>
      </c>
    </row>
    <row r="34" spans="1:7" x14ac:dyDescent="0.25">
      <c r="A34" s="3" t="s">
        <v>10</v>
      </c>
      <c r="B34" s="8">
        <v>1589</v>
      </c>
      <c r="C34" s="12">
        <f>C$10*$G34</f>
        <v>-1094727.1840938672</v>
      </c>
      <c r="D34" s="12">
        <f t="shared" ref="D34:F34" si="16">D$10*$G34</f>
        <v>-22464.62615552573</v>
      </c>
      <c r="E34" s="12">
        <f t="shared" si="16"/>
        <v>-20489.926185483066</v>
      </c>
      <c r="F34" s="12">
        <f t="shared" si="16"/>
        <v>-28217.442148373524</v>
      </c>
      <c r="G34" s="12">
        <v>-1165899.1785832494</v>
      </c>
    </row>
  </sheetData>
  <mergeCells count="11">
    <mergeCell ref="A25:A26"/>
    <mergeCell ref="B25:B26"/>
    <mergeCell ref="C25:G25"/>
    <mergeCell ref="A14:A15"/>
    <mergeCell ref="B14:B15"/>
    <mergeCell ref="C14:G14"/>
    <mergeCell ref="A1:A2"/>
    <mergeCell ref="B1:B2"/>
    <mergeCell ref="C1:G1"/>
    <mergeCell ref="A11:G11"/>
    <mergeCell ref="A12:G12"/>
  </mergeCells>
  <printOptions horizontalCentered="1" verticalCentered="1"/>
  <pageMargins left="0.7" right="0.7" top="0" bottom="0.75" header="0.3" footer="0.3"/>
  <pageSetup scale="68" orientation="portrait" r:id="rId1"/>
  <ignoredErrors>
    <ignoredError sqref="G3:G10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EB-2020-0030</Case_x0020_Number_x002f_Docket_x0020_Number>
    <Issue_x0020_Date xmlns="f9175001-c430-4d57-adde-c1c10539e919">2020-08-11T04:00:00+00:00</Issue_x0020_Date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Draft_x0020_Ready xmlns="95f47813-6223-4a6f-8345-4f354f0b8e15">false</Draft_x0020_Ready>
    <RA_x0020_Approved xmlns="95f47813-6223-4a6f-8345-4f354f0b8e15">false</RA_x0020_Approved>
    <Case_x0020_Type xmlns="f9175001-c430-4d57-adde-c1c10539e919">Electricity</Case_x0020_Type>
    <Dir_x0020_Approved xmlns="95f47813-6223-4a6f-8345-4f354f0b8e15">false</Dir_x0020_Approved>
    <Document_x0020_Type xmlns="f9175001-c430-4d57-adde-c1c10539e919">Prefiled evidence</Document_x0020_Type>
    <RA_x0020_Contact xmlns="31a38067-a042-4e0e-9037-517587b10700">Uri Akselrud</RA_x0020_Contact>
    <Hydro_x0020_One_x0020_Data_x0020_Classification xmlns="f0af1d65-dfd0-4b99-b523-def3a954563f">Internal Use</Hydro_x0020_One_x0020_Data_x0020_Classification>
    <Witness xmlns="95f47813-6223-4a6f-8345-4f354f0b8e15">Clement Li</Witness>
    <Dir_Approved xmlns="95f47813-6223-4a6f-8345-4f354f0b8e15">false</Dir_Approve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667AE21F174C34409B8DD67BA2C7FAF8" ma:contentTypeVersion="30" ma:contentTypeDescription="Meta data that will be applied to all documents added to the proceeding document folder" ma:contentTypeScope="" ma:versionID="fe151179a90ab75710eb2c7ca7d0fcc0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993af36980331d5f8daae2211ca73989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  <xsd:element ref="ns6:Dir_x0020_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Jeffrey Smith" ma:format="Dropdown" ma:internalName="RA_x0020_Contact">
      <xsd:simpleType>
        <xsd:union memberTypes="dms:Text">
          <xsd:simpleType>
            <xsd:restriction base="dms:Choice">
              <xsd:enumeration value="Jeffrey Smith"/>
              <xsd:enumeration value="Joanne Richardson"/>
              <xsd:enumeration value="Kathleen Burke"/>
              <xsd:enumeration value="Henry Andre"/>
              <xsd:enumeration value="Jason Savulak"/>
              <xsd:enumeration value="Carolyn Russell"/>
              <xsd:enumeration value="Stephen Vetsis"/>
              <xsd:enumeration value="Philip Poo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8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9" nillable="true" ma:displayName="Draft Ready" ma:default="0" ma:internalName="Draft_x0020_Ready">
      <xsd:simpleType>
        <xsd:restriction base="dms:Boolean"/>
      </xsd:simpleType>
    </xsd:element>
    <xsd:element name="RA_x0020_Approved" ma:index="20" nillable="true" ma:displayName="RA Approved" ma:default="0" ma:internalName="RA_x0020_Approved">
      <xsd:simpleType>
        <xsd:restriction base="dms:Boolean"/>
      </xsd:simpleType>
    </xsd:element>
    <xsd:element name="Dir_Approved" ma:index="21" nillable="true" ma:displayName="Dir_Approved" ma:default="0" ma:internalName="Dir_Approved">
      <xsd:simpleType>
        <xsd:restriction base="dms:Boolean"/>
      </xsd:simpleType>
    </xsd:element>
    <xsd:element name="Dir_x0020_Approved" ma:index="23" nillable="true" ma:displayName="Dir Approved" ma:default="0" ma:internalName="Dir_x0020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D2C124-043F-437E-86BD-6910E33ACC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51CFA3-534E-4E2C-904C-88DBE7F30DD9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31a38067-a042-4e0e-9037-517587b10700"/>
    <ds:schemaRef ds:uri="f9175001-c430-4d57-adde-c1c10539e919"/>
    <ds:schemaRef ds:uri="ea909525-6dd5-47d7-9eed-71e77e5cedc6"/>
    <ds:schemaRef ds:uri="http://schemas.microsoft.com/office/infopath/2007/PartnerControls"/>
    <ds:schemaRef ds:uri="http://schemas.microsoft.com/office/2006/metadata/properties"/>
    <ds:schemaRef ds:uri="95f47813-6223-4a6f-8345-4f354f0b8e15"/>
    <ds:schemaRef ds:uri="f0af1d65-dfd0-4b99-b523-def3a954563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C291650-FE17-40D4-8E10-96989D2142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95f47813-6223-4a6f-8345-4f354f0b8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2015</vt:lpstr>
      <vt:lpstr>2016</vt:lpstr>
      <vt:lpstr>2017</vt:lpstr>
      <vt:lpstr>2018</vt:lpstr>
      <vt:lpstr>2019</vt:lpstr>
    </vt:vector>
  </TitlesOfParts>
  <Company>Hydro One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Allocation of Consolidated RSVA Balances</dc:title>
  <dc:creator>SHETH Nikita</dc:creator>
  <cp:lastModifiedBy>Janet Sakauye</cp:lastModifiedBy>
  <cp:lastPrinted>2020-08-12T20:34:41Z</cp:lastPrinted>
  <dcterms:created xsi:type="dcterms:W3CDTF">2020-08-08T18:23:54Z</dcterms:created>
  <dcterms:modified xsi:type="dcterms:W3CDTF">2020-09-01T19:35:12Z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0x01010061EC7F66509FFD4DA0B1B261A86BE77300667AE21F174C34409B8DD67BA2C7FAF8</vt:lpwstr>
  </property>
</Properties>
</file>