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120" yWindow="108" windowWidth="23136" windowHeight="9852"/>
  </bookViews>
  <sheets>
    <sheet name="Rev_Reconciliation" sheetId="5" r:id="rId1"/>
  </sheets>
  <externalReferences>
    <externalReference r:id="rId2"/>
    <externalReference r:id="rId3"/>
  </externalReferences>
  <definedNames>
    <definedName name="_xlnm.Print_Area" localSheetId="0">Rev_Reconciliation!$A$9:$N$45</definedName>
  </definedNames>
  <calcPr calcId="162913"/>
</workbook>
</file>

<file path=xl/calcChain.xml><?xml version="1.0" encoding="utf-8"?>
<calcChain xmlns="http://schemas.openxmlformats.org/spreadsheetml/2006/main">
  <c r="N36" i="5" l="1"/>
  <c r="N16" i="5"/>
  <c r="N17" i="5"/>
  <c r="N18" i="5"/>
  <c r="N19" i="5"/>
  <c r="N20" i="5"/>
  <c r="N21" i="5"/>
  <c r="N22" i="5"/>
  <c r="N23" i="5"/>
  <c r="N24" i="5"/>
  <c r="N25" i="5"/>
  <c r="N26" i="5"/>
  <c r="N27" i="5"/>
  <c r="N15" i="5"/>
  <c r="I36" i="5" l="1"/>
  <c r="H34" i="5" l="1"/>
  <c r="E34" i="5"/>
  <c r="H33" i="5"/>
  <c r="E33" i="5"/>
  <c r="H32" i="5"/>
  <c r="E32" i="5"/>
  <c r="H31" i="5"/>
  <c r="E31" i="5"/>
  <c r="H30" i="5"/>
  <c r="E30" i="5"/>
  <c r="F29" i="5"/>
  <c r="F28" i="5"/>
  <c r="C29" i="5"/>
  <c r="C28" i="5"/>
  <c r="K27" i="5"/>
  <c r="M27" i="5" s="1"/>
  <c r="K26" i="5"/>
  <c r="K25" i="5"/>
  <c r="K24" i="5"/>
  <c r="K23" i="5"/>
  <c r="K22" i="5"/>
  <c r="K21" i="5"/>
  <c r="K20" i="5"/>
  <c r="K19" i="5"/>
  <c r="K18" i="5"/>
  <c r="K17" i="5"/>
  <c r="K16" i="5"/>
  <c r="K15" i="5"/>
  <c r="H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H22" i="5"/>
  <c r="F22" i="5"/>
  <c r="E22" i="5"/>
  <c r="D22" i="5"/>
  <c r="C22" i="5"/>
  <c r="G21" i="5"/>
  <c r="F21" i="5"/>
  <c r="E21" i="5"/>
  <c r="D21" i="5"/>
  <c r="C21" i="5"/>
  <c r="H20" i="5"/>
  <c r="F20" i="5"/>
  <c r="E20" i="5"/>
  <c r="D20" i="5"/>
  <c r="C20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C15" i="5"/>
  <c r="K36" i="5" l="1"/>
  <c r="I34" i="5"/>
  <c r="I33" i="5"/>
  <c r="I32" i="5"/>
  <c r="I31" i="5"/>
  <c r="I30" i="5"/>
  <c r="I29" i="5"/>
  <c r="I28" i="5"/>
  <c r="I27" i="5" l="1"/>
  <c r="L36" i="5" l="1"/>
  <c r="M36" i="5" s="1"/>
  <c r="M26" i="5"/>
  <c r="M25" i="5"/>
  <c r="M24" i="5"/>
  <c r="M23" i="5"/>
  <c r="M22" i="5"/>
  <c r="M21" i="5"/>
  <c r="M20" i="5"/>
  <c r="M19" i="5"/>
  <c r="M18" i="5"/>
  <c r="M17" i="5"/>
  <c r="M16" i="5"/>
  <c r="I20" i="5" l="1"/>
  <c r="I26" i="5"/>
  <c r="I17" i="5"/>
  <c r="I15" i="5"/>
  <c r="I18" i="5"/>
  <c r="I21" i="5"/>
  <c r="I16" i="5"/>
  <c r="I25" i="5"/>
  <c r="M15" i="5"/>
  <c r="I19" i="5"/>
  <c r="I24" i="5"/>
  <c r="I22" i="5"/>
  <c r="I23" i="5"/>
</calcChain>
</file>

<file path=xl/sharedStrings.xml><?xml version="1.0" encoding="utf-8"?>
<sst xmlns="http://schemas.openxmlformats.org/spreadsheetml/2006/main" count="69" uniqueCount="54">
  <si>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</si>
  <si>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</si>
  <si>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</si>
  <si>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</si>
  <si>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</si>
  <si>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</si>
  <si>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</si>
  <si>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</t>
  </si>
  <si>
    <t>Total</t>
  </si>
  <si>
    <t>kWh</t>
  </si>
  <si>
    <t>kW</t>
  </si>
  <si>
    <t>Monthly Service Charge</t>
  </si>
  <si>
    <t>Volumetric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</si>
  <si>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</si>
  <si>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</si>
  <si>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</si>
  <si>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</si>
  <si>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</si>
  <si>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</si>
  <si>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</si>
  <si>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</si>
  <si>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</si>
  <si>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</si>
  <si>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</si>
  <si>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</si>
  <si>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</si>
  <si>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</si>
  <si>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</si>
  <si>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</si>
  <si>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</si>
  <si>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</si>
  <si>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</si>
  <si>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</si>
  <si>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</si>
  <si>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</si>
  <si>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</si>
  <si>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</si>
  <si>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</si>
  <si>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Sub-Transmission [ST]</t>
  </si>
  <si>
    <t>ST</t>
  </si>
  <si>
    <t>Note</t>
  </si>
  <si>
    <t>2       Rates should be entered with the number of decimal places that will show on the Tariff of Rates and Charges.</t>
  </si>
  <si>
    <t xml:space="preserve">Service Charge </t>
  </si>
  <si>
    <t>Meter Charge</t>
  </si>
  <si>
    <t>Common Line</t>
  </si>
  <si>
    <t>Specific ST Line*</t>
  </si>
  <si>
    <t>HVDS-high</t>
  </si>
  <si>
    <t>HVDS-low</t>
  </si>
  <si>
    <t>LVDS-low</t>
  </si>
  <si>
    <t>Kilometers</t>
  </si>
  <si>
    <t>2021 Revenue Reconciliation</t>
  </si>
  <si>
    <t>Difference 
(Dx Revenue at Draft Rates - Revenue Requirement)</t>
  </si>
  <si>
    <t>1       The class specific revenue requirements must be the amounts used in the final rate design process.  The total should equate to the rates revenue requirement.</t>
  </si>
  <si>
    <t>3.       Total volumetric rates for demand-billed classes, as calculated in Exhibit 2.0.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</si>
</sst>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-&quot;$&quot;* #,##0_-;\-&quot;$&quot;* #,##0_-;_-&quot;$&quot;* &quot;-&quot;??_-;_-@_-"/>
    <numFmt numFmtId="168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3" applyFont="1" applyFill="1" applyAlignment="1">
      <alignment horizontal="right" vertical="top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165" fontId="1" fillId="3" borderId="12" xfId="1" applyNumberFormat="1" applyFill="1" applyBorder="1"/>
    <xf numFmtId="44" fontId="1" fillId="3" borderId="12" xfId="2" applyFill="1" applyBorder="1"/>
    <xf numFmtId="166" fontId="1" fillId="3" borderId="12" xfId="2" applyNumberFormat="1" applyFill="1" applyBorder="1"/>
    <xf numFmtId="167" fontId="1" fillId="2" borderId="12" xfId="2" applyNumberFormat="1" applyFill="1" applyBorder="1"/>
    <xf numFmtId="167" fontId="1" fillId="3" borderId="12" xfId="2" applyNumberFormat="1" applyFill="1" applyBorder="1"/>
    <xf numFmtId="168" fontId="0" fillId="2" borderId="12" xfId="0" applyNumberFormat="1" applyFill="1" applyBorder="1"/>
    <xf numFmtId="0" fontId="0" fillId="2" borderId="14" xfId="0" applyFill="1" applyBorder="1"/>
    <xf numFmtId="0" fontId="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2" xfId="1" applyNumberFormat="1" applyFont="1" applyFill="1" applyBorder="1"/>
    <xf numFmtId="165" fontId="0" fillId="3" borderId="12" xfId="1" applyNumberFormat="1" applyFont="1" applyFill="1" applyBorder="1"/>
    <xf numFmtId="0" fontId="0" fillId="3" borderId="0" xfId="0" applyFill="1"/>
    <xf numFmtId="0" fontId="7" fillId="3" borderId="12" xfId="0" applyFont="1" applyFill="1" applyBorder="1" applyAlignment="1">
      <alignment horizontal="right" wrapText="1"/>
    </xf>
    <xf numFmtId="0" fontId="7" fillId="3" borderId="12" xfId="0" applyFont="1" applyFill="1" applyBorder="1" applyAlignment="1">
      <alignment vertical="center"/>
    </xf>
    <xf numFmtId="165" fontId="7" fillId="3" borderId="12" xfId="1" applyNumberFormat="1" applyFont="1" applyFill="1" applyBorder="1"/>
    <xf numFmtId="44" fontId="7" fillId="3" borderId="12" xfId="2" applyNumberFormat="1" applyFont="1" applyFill="1" applyBorder="1"/>
    <xf numFmtId="166" fontId="7" fillId="3" borderId="12" xfId="2" applyNumberFormat="1" applyFont="1" applyFill="1" applyBorder="1"/>
    <xf numFmtId="167" fontId="7" fillId="3" borderId="12" xfId="2" applyNumberFormat="1" applyFont="1" applyFill="1" applyBorder="1"/>
    <xf numFmtId="44" fontId="7" fillId="3" borderId="12" xfId="2" applyFont="1" applyFill="1" applyBorder="1"/>
    <xf numFmtId="44" fontId="1" fillId="2" borderId="13" xfId="2" applyNumberFormat="1" applyFill="1" applyBorder="1"/>
    <xf numFmtId="0" fontId="3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Rate%20Design_2021_v39_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ST_Rate_Model_2021_v39_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1 Rev at 2020 Rate"/>
    </sheetNames>
    <sheetDataSet>
      <sheetData sheetId="0">
        <row r="8">
          <cell r="C8">
            <v>235237.81003627038</v>
          </cell>
          <cell r="D8">
            <v>1919.9300378522114</v>
          </cell>
          <cell r="U8">
            <v>35.668434325783828</v>
          </cell>
          <cell r="V8">
            <v>100686772.53863905</v>
          </cell>
          <cell r="W8">
            <v>0</v>
          </cell>
          <cell r="X8">
            <v>0</v>
          </cell>
        </row>
        <row r="9">
          <cell r="C9">
            <v>459104.35121199378</v>
          </cell>
          <cell r="D9">
            <v>4588.9687764192404</v>
          </cell>
          <cell r="U9">
            <v>48.699813766575055</v>
          </cell>
          <cell r="V9">
            <v>268299556.84138036</v>
          </cell>
          <cell r="W9">
            <v>64397958.385642827</v>
          </cell>
          <cell r="X9">
            <v>1.4033209098426767</v>
          </cell>
        </row>
        <row r="10">
          <cell r="C10">
            <v>333606.98067436524</v>
          </cell>
          <cell r="D10">
            <v>4181.1736379573804</v>
          </cell>
          <cell r="U10">
            <v>112.84868484544099</v>
          </cell>
          <cell r="V10">
            <v>451765308.29232681</v>
          </cell>
          <cell r="W10">
            <v>94389041.648545519</v>
          </cell>
          <cell r="X10">
            <v>2.2574772018953317</v>
          </cell>
        </row>
        <row r="11">
          <cell r="C11">
            <v>148656.48201608978</v>
          </cell>
          <cell r="D11">
            <v>555.47763740921152</v>
          </cell>
          <cell r="U11">
            <v>50.369129704085445</v>
          </cell>
          <cell r="V11">
            <v>89852371.488257661</v>
          </cell>
          <cell r="W11">
            <v>24303849.073876057</v>
          </cell>
          <cell r="X11">
            <v>4.3753064816850218</v>
          </cell>
        </row>
        <row r="12">
          <cell r="C12">
            <v>87424.499392747457</v>
          </cell>
          <cell r="D12">
            <v>2096.0983571619508</v>
          </cell>
          <cell r="U12">
            <v>32.251656698692251</v>
          </cell>
          <cell r="V12">
            <v>33835019.297639042</v>
          </cell>
          <cell r="W12">
            <v>133572199.15739749</v>
          </cell>
          <cell r="X12">
            <v>6.3724203924404534</v>
          </cell>
        </row>
        <row r="13">
          <cell r="C13">
            <v>5364.6325546258431</v>
          </cell>
          <cell r="D13">
            <v>2392.3950902156489</v>
          </cell>
          <cell r="E13">
            <v>7694461.3831822984</v>
          </cell>
          <cell r="U13">
            <v>107.53407299390653</v>
          </cell>
          <cell r="V13">
            <v>6922569.4645754723</v>
          </cell>
          <cell r="W13">
            <v>139503199.23760831</v>
          </cell>
          <cell r="Y13">
            <v>18.130339771737493</v>
          </cell>
        </row>
        <row r="14">
          <cell r="C14">
            <v>18220.320924445055</v>
          </cell>
          <cell r="D14">
            <v>588.97212004674145</v>
          </cell>
          <cell r="U14">
            <v>25.412494364562406</v>
          </cell>
          <cell r="V14">
            <v>5556285.6337557416</v>
          </cell>
          <cell r="W14">
            <v>17877153.108636733</v>
          </cell>
          <cell r="X14">
            <v>3.0353139817922083</v>
          </cell>
        </row>
        <row r="15">
          <cell r="C15">
            <v>1754.7744791356233</v>
          </cell>
          <cell r="D15">
            <v>1014.2219542406397</v>
          </cell>
          <cell r="E15">
            <v>2581633.9861549716</v>
          </cell>
          <cell r="U15">
            <v>99.50553529973233</v>
          </cell>
          <cell r="V15">
            <v>2095317.2865203903</v>
          </cell>
          <cell r="W15">
            <v>26907750.592367809</v>
          </cell>
          <cell r="Y15">
            <v>10.422759669523725</v>
          </cell>
        </row>
        <row r="16">
          <cell r="C16">
            <v>5579.0157766419379</v>
          </cell>
          <cell r="D16">
            <v>99.780342052679273</v>
          </cell>
          <cell r="U16">
            <v>3.4801212568024447</v>
          </cell>
          <cell r="V16">
            <v>232987.81675593369</v>
          </cell>
          <cell r="W16">
            <v>10616580.229844751</v>
          </cell>
          <cell r="X16">
            <v>10.639951729409489</v>
          </cell>
        </row>
        <row r="17">
          <cell r="C17">
            <v>22139.252262299073</v>
          </cell>
          <cell r="D17">
            <v>13.161718207125986</v>
          </cell>
          <cell r="U17">
            <v>2.8218252158335764</v>
          </cell>
          <cell r="V17">
            <v>749677.20352147287</v>
          </cell>
          <cell r="W17">
            <v>2018815.0236394303</v>
          </cell>
          <cell r="X17">
            <v>15.338537050173345</v>
          </cell>
        </row>
        <row r="18">
          <cell r="C18">
            <v>5588.6592042735138</v>
          </cell>
          <cell r="D18">
            <v>29.820725929010678</v>
          </cell>
          <cell r="U18">
            <v>37.323005056040088</v>
          </cell>
          <cell r="V18">
            <v>2503026.668851024</v>
          </cell>
          <cell r="W18">
            <v>744365.89227089914</v>
          </cell>
          <cell r="X18">
            <v>2.4961360566570017</v>
          </cell>
        </row>
        <row r="19">
          <cell r="C19">
            <v>1464.5068376351069</v>
          </cell>
          <cell r="D19">
            <v>29.635586620933182</v>
          </cell>
          <cell r="E19">
            <v>216000.74868619369</v>
          </cell>
          <cell r="U19">
            <v>194.18986646902457</v>
          </cell>
          <cell r="V19">
            <v>3412708.6469200179</v>
          </cell>
          <cell r="W19">
            <v>2091660.138434849</v>
          </cell>
          <cell r="Y19">
            <v>9.6835781873775666</v>
          </cell>
        </row>
        <row r="20">
          <cell r="V20">
            <v>10903918.930358833</v>
          </cell>
          <cell r="W20">
            <v>47373943.720062003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>
        <row r="5">
          <cell r="D5">
            <v>815.64154969163042</v>
          </cell>
        </row>
        <row r="6">
          <cell r="D6">
            <v>602.60084641396577</v>
          </cell>
        </row>
      </sheetData>
      <sheetData sheetId="4"/>
      <sheetData sheetId="5"/>
      <sheetData sheetId="6"/>
      <sheetData sheetId="7"/>
      <sheetData sheetId="8">
        <row r="23">
          <cell r="B23">
            <v>960005.24707109912</v>
          </cell>
          <cell r="C23">
            <v>2.1154000000000002</v>
          </cell>
        </row>
        <row r="24">
          <cell r="B24">
            <v>38756.182736643146</v>
          </cell>
          <cell r="C24">
            <v>3.7825000000000002</v>
          </cell>
        </row>
        <row r="25">
          <cell r="B25">
            <v>728263.9190628205</v>
          </cell>
          <cell r="C25">
            <v>1.6671</v>
          </cell>
        </row>
        <row r="26">
          <cell r="B26">
            <v>830.05200000000002</v>
          </cell>
          <cell r="C26">
            <v>626.08820000000003</v>
          </cell>
        </row>
        <row r="29">
          <cell r="C29">
            <v>578.74</v>
          </cell>
        </row>
        <row r="30">
          <cell r="C30">
            <v>724.55</v>
          </cell>
        </row>
        <row r="34">
          <cell r="D34">
            <v>28556552.800678156</v>
          </cell>
        </row>
        <row r="37">
          <cell r="D37">
            <v>1.522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5"/>
  <sheetViews>
    <sheetView tabSelected="1" zoomScale="70" zoomScaleNormal="70" workbookViewId="0">
      <selection activeCell="A46" sqref="A46"/>
    </sheetView>
  </sheetViews>
  <sheetFormatPr defaultColWidth="9.109375" defaultRowHeight="14.4" x14ac:dyDescent="0.3"/>
  <cols>
    <col min="1" max="1" width="41.6640625" style="1" customWidth="1"/>
    <col min="2" max="2" width="12.6640625" style="1" customWidth="1"/>
    <col min="3" max="3" width="11.88671875" style="1" customWidth="1"/>
    <col min="4" max="4" width="15" style="1" customWidth="1"/>
    <col min="5" max="5" width="12.6640625" style="1" customWidth="1"/>
    <col min="6" max="7" width="10.6640625" style="1" customWidth="1"/>
    <col min="8" max="8" width="11.33203125" style="1" bestFit="1" customWidth="1"/>
    <col min="9" max="9" width="17.6640625" style="1" customWidth="1"/>
    <col min="10" max="10" width="0.88671875" style="1" customWidth="1"/>
    <col min="11" max="11" width="15" style="1" customWidth="1"/>
    <col min="12" max="12" width="13.5546875" style="1" customWidth="1"/>
    <col min="13" max="13" width="15.33203125" style="1" customWidth="1"/>
    <col min="14" max="14" width="19" style="1" customWidth="1"/>
    <col min="15" max="15" width="0" style="8" hidden="1" customWidth="1"/>
    <col min="16" max="16384" width="9.109375" style="1"/>
  </cols>
  <sheetData>
    <row r="1" spans="1:15" x14ac:dyDescent="0.3">
      <c r="M1" s="2"/>
      <c r="N1" s="3"/>
      <c r="O1" s="4"/>
    </row>
    <row r="2" spans="1:15" x14ac:dyDescent="0.3">
      <c r="M2" s="2"/>
      <c r="N2" s="5"/>
      <c r="O2" s="4"/>
    </row>
    <row r="3" spans="1:15" x14ac:dyDescent="0.3">
      <c r="M3" s="2"/>
      <c r="N3" s="5"/>
      <c r="O3" s="4"/>
    </row>
    <row r="4" spans="1:15" x14ac:dyDescent="0.3">
      <c r="M4" s="2"/>
      <c r="N4" s="5"/>
      <c r="O4" s="4"/>
    </row>
    <row r="5" spans="1:15" x14ac:dyDescent="0.3">
      <c r="M5" s="2"/>
      <c r="N5" s="6"/>
      <c r="O5" s="4"/>
    </row>
    <row r="6" spans="1:15" x14ac:dyDescent="0.3">
      <c r="M6" s="2"/>
      <c r="N6" s="6"/>
      <c r="O6" s="4"/>
    </row>
    <row r="7" spans="1:15" x14ac:dyDescent="0.3">
      <c r="M7" s="2"/>
      <c r="N7" s="7"/>
    </row>
    <row r="9" spans="1:15" ht="17.399999999999999" x14ac:dyDescent="0.3">
      <c r="A9" s="51" t="s">
        <v>50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ht="15" thickBot="1" x14ac:dyDescent="0.35"/>
    <row r="11" spans="1:15" ht="13.5" customHeight="1" thickBot="1" x14ac:dyDescent="0.35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51</v>
      </c>
    </row>
    <row r="12" spans="1:15" ht="40.200000000000003" thickBot="1" x14ac:dyDescent="0.35">
      <c r="A12" s="11"/>
      <c r="B12" s="53"/>
      <c r="C12" s="55"/>
      <c r="D12" s="12" t="s">
        <v>9</v>
      </c>
      <c r="E12" s="13" t="s">
        <v>10</v>
      </c>
      <c r="F12" s="14" t="s">
        <v>11</v>
      </c>
      <c r="G12" s="48" t="s">
        <v>12</v>
      </c>
      <c r="H12" s="49"/>
      <c r="I12" s="53"/>
      <c r="J12" s="15"/>
      <c r="K12" s="53"/>
      <c r="L12" s="53"/>
      <c r="M12" s="53"/>
      <c r="N12" s="60"/>
    </row>
    <row r="13" spans="1:15" x14ac:dyDescent="0.3">
      <c r="A13" s="16"/>
      <c r="B13" s="16"/>
      <c r="C13" s="16"/>
      <c r="D13" s="16"/>
      <c r="E13" s="17"/>
      <c r="F13" s="16"/>
      <c r="G13" s="18" t="s">
        <v>9</v>
      </c>
      <c r="H13" s="18" t="s">
        <v>10</v>
      </c>
      <c r="I13" s="19"/>
      <c r="J13" s="16"/>
      <c r="K13" s="19"/>
      <c r="L13" s="19"/>
      <c r="M13" s="19"/>
      <c r="N13" s="17"/>
    </row>
    <row r="14" spans="1:15" x14ac:dyDescent="0.3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3">
      <c r="A15" s="20" t="s">
        <v>13</v>
      </c>
      <c r="B15" s="21" t="s">
        <v>14</v>
      </c>
      <c r="C15" s="22">
        <f>'[1]Rate Design'!C8</f>
        <v>235237.81003627038</v>
      </c>
      <c r="D15" s="22">
        <f>'[1]Rate Design'!D8*10^6</f>
        <v>1919930037.8522115</v>
      </c>
      <c r="E15" s="22">
        <f>'[1]Rate Design'!E8</f>
        <v>0</v>
      </c>
      <c r="F15" s="23">
        <f>ROUND('[1]Rate Design'!U8,2)</f>
        <v>35.67</v>
      </c>
      <c r="G15" s="24">
        <f>ROUND('[1]Rate Design'!X8,4)/100</f>
        <v>0</v>
      </c>
      <c r="H15" s="24"/>
      <c r="I15" s="25">
        <f>F15*C15*12+G15*D15+H15*E15</f>
        <v>100691192.20792517</v>
      </c>
      <c r="J15" s="16"/>
      <c r="K15" s="26">
        <f>SUM('[1]Rate Design'!V8:W8)</f>
        <v>100686772.53863905</v>
      </c>
      <c r="L15" s="26"/>
      <c r="M15" s="25">
        <f t="shared" ref="M15:M26" si="0">SUM(K15:L15)</f>
        <v>100686772.53863905</v>
      </c>
      <c r="N15" s="46">
        <f>I15-M15</f>
        <v>4419.6692861169577</v>
      </c>
      <c r="O15" s="8" t="s">
        <v>15</v>
      </c>
    </row>
    <row r="16" spans="1:15" x14ac:dyDescent="0.3">
      <c r="A16" s="20" t="s">
        <v>16</v>
      </c>
      <c r="B16" s="21" t="s">
        <v>14</v>
      </c>
      <c r="C16" s="22">
        <f>'[1]Rate Design'!C9</f>
        <v>459104.35121199378</v>
      </c>
      <c r="D16" s="22">
        <f>'[1]Rate Design'!D9*10^6</f>
        <v>4588968776.41924</v>
      </c>
      <c r="E16" s="22">
        <f>'[1]Rate Design'!E9</f>
        <v>0</v>
      </c>
      <c r="F16" s="23">
        <f>ROUND('[1]Rate Design'!U9,2)</f>
        <v>48.7</v>
      </c>
      <c r="G16" s="24">
        <f>ROUND('[1]Rate Design'!X9,4)/100</f>
        <v>1.4033E-2</v>
      </c>
      <c r="H16" s="24"/>
      <c r="I16" s="25">
        <f t="shared" ref="I16:I34" si="1">F16*C16*12+G16*D16+H16*E16</f>
        <v>332697581.68778038</v>
      </c>
      <c r="J16" s="16"/>
      <c r="K16" s="26">
        <f>SUM('[1]Rate Design'!V9:W9)</f>
        <v>332697515.22702318</v>
      </c>
      <c r="L16" s="26"/>
      <c r="M16" s="25">
        <f t="shared" si="0"/>
        <v>332697515.22702318</v>
      </c>
      <c r="N16" s="46">
        <f t="shared" ref="N16:N27" si="2">I16-M16</f>
        <v>66.460757195949554</v>
      </c>
      <c r="O16" s="8" t="s">
        <v>17</v>
      </c>
    </row>
    <row r="17" spans="1:15" x14ac:dyDescent="0.3">
      <c r="A17" s="20" t="s">
        <v>18</v>
      </c>
      <c r="B17" s="21" t="s">
        <v>14</v>
      </c>
      <c r="C17" s="22">
        <f>'[1]Rate Design'!C10</f>
        <v>333606.98067436524</v>
      </c>
      <c r="D17" s="22">
        <f>'[1]Rate Design'!D10*10^6</f>
        <v>4181173637.9573803</v>
      </c>
      <c r="E17" s="22">
        <f>'[1]Rate Design'!E10</f>
        <v>0</v>
      </c>
      <c r="F17" s="23">
        <f>ROUND('[1]Rate Design'!U10,2)</f>
        <v>112.85</v>
      </c>
      <c r="G17" s="24">
        <f>ROUND('[1]Rate Design'!X10,4)/100</f>
        <v>2.2574999999999998E-2</v>
      </c>
      <c r="H17" s="24"/>
      <c r="I17" s="25">
        <f t="shared" si="1"/>
        <v>546160568.1061132</v>
      </c>
      <c r="J17" s="16"/>
      <c r="K17" s="26">
        <f>SUM('[1]Rate Design'!V10:W10)</f>
        <v>546154349.94087231</v>
      </c>
      <c r="L17" s="26"/>
      <c r="M17" s="25">
        <f t="shared" si="0"/>
        <v>546154349.94087231</v>
      </c>
      <c r="N17" s="46">
        <f t="shared" si="2"/>
        <v>6218.1652408838272</v>
      </c>
      <c r="O17" s="8" t="s">
        <v>19</v>
      </c>
    </row>
    <row r="18" spans="1:15" x14ac:dyDescent="0.3">
      <c r="A18" s="20" t="s">
        <v>20</v>
      </c>
      <c r="B18" s="21" t="s">
        <v>14</v>
      </c>
      <c r="C18" s="22">
        <f>'[1]Rate Design'!C11</f>
        <v>148656.48201608978</v>
      </c>
      <c r="D18" s="22">
        <f>'[1]Rate Design'!D11*10^6</f>
        <v>555477637.40921152</v>
      </c>
      <c r="E18" s="22">
        <f>'[1]Rate Design'!E11</f>
        <v>0</v>
      </c>
      <c r="F18" s="23">
        <f>ROUND('[1]Rate Design'!U11,2)</f>
        <v>50.37</v>
      </c>
      <c r="G18" s="24">
        <f>ROUND('[1]Rate Design'!X11,4)/100</f>
        <v>4.3753E-2</v>
      </c>
      <c r="H18" s="24"/>
      <c r="I18" s="25">
        <f t="shared" si="1"/>
        <v>114157737.05937055</v>
      </c>
      <c r="J18" s="16"/>
      <c r="K18" s="26">
        <f>SUM('[1]Rate Design'!V11:W11)</f>
        <v>114156220.56213371</v>
      </c>
      <c r="L18" s="26"/>
      <c r="M18" s="25">
        <f t="shared" si="0"/>
        <v>114156220.56213371</v>
      </c>
      <c r="N18" s="46">
        <f t="shared" si="2"/>
        <v>1516.4972368329763</v>
      </c>
      <c r="O18" s="8" t="s">
        <v>21</v>
      </c>
    </row>
    <row r="19" spans="1:15" ht="28.8" x14ac:dyDescent="0.3">
      <c r="A19" s="20" t="s">
        <v>22</v>
      </c>
      <c r="B19" s="21" t="s">
        <v>14</v>
      </c>
      <c r="C19" s="22">
        <f>'[1]Rate Design'!C12</f>
        <v>87424.499392747457</v>
      </c>
      <c r="D19" s="22">
        <f>'[1]Rate Design'!D12*10^6</f>
        <v>2096098357.1619508</v>
      </c>
      <c r="E19" s="22">
        <f>'[1]Rate Design'!E12</f>
        <v>0</v>
      </c>
      <c r="F19" s="23">
        <f>ROUND('[1]Rate Design'!U12,2)</f>
        <v>32.25</v>
      </c>
      <c r="G19" s="24">
        <f>ROUND('[1]Rate Design'!X12,4)/100</f>
        <v>6.3724000000000003E-2</v>
      </c>
      <c r="H19" s="24"/>
      <c r="I19" s="25">
        <f t="shared" si="1"/>
        <v>167405052.97678143</v>
      </c>
      <c r="J19" s="16"/>
      <c r="K19" s="26">
        <f>SUM('[1]Rate Design'!V12:W12)</f>
        <v>167407218.45503652</v>
      </c>
      <c r="L19" s="26"/>
      <c r="M19" s="25">
        <f t="shared" si="0"/>
        <v>167407218.45503652</v>
      </c>
      <c r="N19" s="46">
        <f t="shared" si="2"/>
        <v>-2165.4782550930977</v>
      </c>
      <c r="O19" s="8" t="s">
        <v>23</v>
      </c>
    </row>
    <row r="20" spans="1:15" ht="28.8" x14ac:dyDescent="0.3">
      <c r="A20" s="20" t="s">
        <v>24</v>
      </c>
      <c r="B20" s="21" t="s">
        <v>14</v>
      </c>
      <c r="C20" s="22">
        <f>'[1]Rate Design'!C13</f>
        <v>5364.6325546258431</v>
      </c>
      <c r="D20" s="22">
        <f>'[1]Rate Design'!D13*10^6</f>
        <v>2392395090.2156491</v>
      </c>
      <c r="E20" s="22">
        <f>'[1]Rate Design'!E13</f>
        <v>7694461.3831822984</v>
      </c>
      <c r="F20" s="23">
        <f>ROUND('[1]Rate Design'!U13,2)</f>
        <v>107.53</v>
      </c>
      <c r="G20" s="24"/>
      <c r="H20" s="24">
        <f>ROUND('[1]Rate Design'!Y13,4)</f>
        <v>18.130299999999998</v>
      </c>
      <c r="I20" s="25">
        <f t="shared" si="1"/>
        <v>146425200.478697</v>
      </c>
      <c r="J20" s="16"/>
      <c r="K20" s="26">
        <f>SUM('[1]Rate Design'!V13:W13)</f>
        <v>146425768.70218378</v>
      </c>
      <c r="L20" s="26"/>
      <c r="M20" s="25">
        <f t="shared" si="0"/>
        <v>146425768.70218378</v>
      </c>
      <c r="N20" s="46">
        <f t="shared" si="2"/>
        <v>-568.2234867811203</v>
      </c>
      <c r="O20" s="8" t="s">
        <v>25</v>
      </c>
    </row>
    <row r="21" spans="1:15" ht="28.8" x14ac:dyDescent="0.3">
      <c r="A21" s="20" t="s">
        <v>26</v>
      </c>
      <c r="B21" s="21" t="s">
        <v>14</v>
      </c>
      <c r="C21" s="22">
        <f>'[1]Rate Design'!C14</f>
        <v>18220.320924445055</v>
      </c>
      <c r="D21" s="22">
        <f>'[1]Rate Design'!D14*10^6</f>
        <v>588972120.04674149</v>
      </c>
      <c r="E21" s="22">
        <f>'[1]Rate Design'!E14</f>
        <v>0</v>
      </c>
      <c r="F21" s="23">
        <f>ROUND('[1]Rate Design'!U14,2)</f>
        <v>25.41</v>
      </c>
      <c r="G21" s="24">
        <f>ROUND('[1]Rate Design'!X14,4)/100</f>
        <v>3.0352999999999998E-2</v>
      </c>
      <c r="H21" s="24"/>
      <c r="I21" s="25">
        <f t="shared" si="1"/>
        <v>23432811.016060527</v>
      </c>
      <c r="J21" s="16"/>
      <c r="K21" s="26">
        <f>SUM('[1]Rate Design'!V14:W14)</f>
        <v>23433438.742392473</v>
      </c>
      <c r="L21" s="26"/>
      <c r="M21" s="25">
        <f t="shared" si="0"/>
        <v>23433438.742392473</v>
      </c>
      <c r="N21" s="46">
        <f t="shared" si="2"/>
        <v>-627.72633194550872</v>
      </c>
      <c r="O21" s="8" t="s">
        <v>27</v>
      </c>
    </row>
    <row r="22" spans="1:15" ht="28.8" x14ac:dyDescent="0.3">
      <c r="A22" s="20" t="s">
        <v>28</v>
      </c>
      <c r="B22" s="21" t="s">
        <v>14</v>
      </c>
      <c r="C22" s="22">
        <f>'[1]Rate Design'!C15</f>
        <v>1754.7744791356233</v>
      </c>
      <c r="D22" s="22">
        <f>'[1]Rate Design'!D15*10^6</f>
        <v>1014221954.2406397</v>
      </c>
      <c r="E22" s="22">
        <f>'[1]Rate Design'!E15</f>
        <v>2581633.9861549716</v>
      </c>
      <c r="F22" s="23">
        <f>ROUND('[1]Rate Design'!U15,2)</f>
        <v>99.51</v>
      </c>
      <c r="G22" s="24"/>
      <c r="H22" s="24">
        <f>ROUND('[1]Rate Design'!Y15,4)</f>
        <v>10.422800000000001</v>
      </c>
      <c r="I22" s="25">
        <f t="shared" si="1"/>
        <v>29003266.011921473</v>
      </c>
      <c r="J22" s="16"/>
      <c r="K22" s="26">
        <f>SUM('[1]Rate Design'!V15:W15)</f>
        <v>29003067.878888201</v>
      </c>
      <c r="L22" s="26"/>
      <c r="M22" s="25">
        <f t="shared" si="0"/>
        <v>29003067.878888201</v>
      </c>
      <c r="N22" s="46">
        <f t="shared" si="2"/>
        <v>198.13303327187896</v>
      </c>
      <c r="O22" s="8" t="s">
        <v>29</v>
      </c>
    </row>
    <row r="23" spans="1:15" x14ac:dyDescent="0.3">
      <c r="A23" s="20" t="s">
        <v>30</v>
      </c>
      <c r="B23" s="21" t="s">
        <v>14</v>
      </c>
      <c r="C23" s="22">
        <f>'[1]Rate Design'!C16</f>
        <v>5579.0157766419379</v>
      </c>
      <c r="D23" s="22">
        <f>'[1]Rate Design'!D16*10^6</f>
        <v>99780342.052679271</v>
      </c>
      <c r="E23" s="22">
        <f>'[1]Rate Design'!E16</f>
        <v>0</v>
      </c>
      <c r="F23" s="23">
        <f>ROUND('[1]Rate Design'!U16,2)</f>
        <v>3.48</v>
      </c>
      <c r="G23" s="24">
        <f>ROUND('[1]Rate Design'!X16,4)/100</f>
        <v>0.10640000000000001</v>
      </c>
      <c r="H23" s="24"/>
      <c r="I23" s="25">
        <f t="shared" si="1"/>
        <v>10849608.093237642</v>
      </c>
      <c r="J23" s="16"/>
      <c r="K23" s="26">
        <f>SUM('[1]Rate Design'!V16:W16)</f>
        <v>10849568.046600685</v>
      </c>
      <c r="L23" s="26"/>
      <c r="M23" s="25">
        <f t="shared" si="0"/>
        <v>10849568.046600685</v>
      </c>
      <c r="N23" s="46">
        <f t="shared" si="2"/>
        <v>40.046636957675219</v>
      </c>
      <c r="O23" s="8" t="s">
        <v>31</v>
      </c>
    </row>
    <row r="24" spans="1:15" x14ac:dyDescent="0.3">
      <c r="A24" s="20" t="s">
        <v>32</v>
      </c>
      <c r="B24" s="21" t="s">
        <v>14</v>
      </c>
      <c r="C24" s="22">
        <f>'[1]Rate Design'!C17</f>
        <v>22139.252262299073</v>
      </c>
      <c r="D24" s="22">
        <f>'[1]Rate Design'!D17*10^6</f>
        <v>13161718.207125986</v>
      </c>
      <c r="E24" s="22">
        <f>'[1]Rate Design'!E17</f>
        <v>0</v>
      </c>
      <c r="F24" s="23">
        <f>ROUND('[1]Rate Design'!U17,2)</f>
        <v>2.82</v>
      </c>
      <c r="G24" s="24">
        <f>ROUND('[1]Rate Design'!X17,4)/100</f>
        <v>0.15338499999999999</v>
      </c>
      <c r="H24" s="24"/>
      <c r="I24" s="25">
        <f t="shared" si="1"/>
        <v>2768002.4437562199</v>
      </c>
      <c r="J24" s="16"/>
      <c r="K24" s="26">
        <f>SUM('[1]Rate Design'!V17:W17)</f>
        <v>2768492.2271609032</v>
      </c>
      <c r="L24" s="26"/>
      <c r="M24" s="25">
        <f t="shared" si="0"/>
        <v>2768492.2271609032</v>
      </c>
      <c r="N24" s="46">
        <f t="shared" si="2"/>
        <v>-489.78340468322858</v>
      </c>
      <c r="O24" s="8" t="s">
        <v>33</v>
      </c>
    </row>
    <row r="25" spans="1:15" x14ac:dyDescent="0.3">
      <c r="A25" s="20" t="s">
        <v>34</v>
      </c>
      <c r="B25" s="21" t="s">
        <v>14</v>
      </c>
      <c r="C25" s="22">
        <f>'[1]Rate Design'!C18</f>
        <v>5588.6592042735138</v>
      </c>
      <c r="D25" s="22">
        <f>'[1]Rate Design'!D18*10^6</f>
        <v>29820725.929010678</v>
      </c>
      <c r="E25" s="22">
        <f>'[1]Rate Design'!E18</f>
        <v>0</v>
      </c>
      <c r="F25" s="23">
        <f>ROUND('[1]Rate Design'!U18,2)</f>
        <v>37.32</v>
      </c>
      <c r="G25" s="24">
        <f>ROUND('[1]Rate Design'!X18,4)/100</f>
        <v>2.4961000000000001E-2</v>
      </c>
      <c r="H25" s="24"/>
      <c r="I25" s="25">
        <f t="shared" si="1"/>
        <v>3247180.277955886</v>
      </c>
      <c r="J25" s="16"/>
      <c r="K25" s="26">
        <f>SUM('[1]Rate Design'!V18:W18)</f>
        <v>3247392.5611219229</v>
      </c>
      <c r="L25" s="26"/>
      <c r="M25" s="25">
        <f t="shared" si="0"/>
        <v>3247392.5611219229</v>
      </c>
      <c r="N25" s="46">
        <f t="shared" si="2"/>
        <v>-212.28316603694111</v>
      </c>
      <c r="O25" s="8" t="s">
        <v>35</v>
      </c>
    </row>
    <row r="26" spans="1:15" x14ac:dyDescent="0.3">
      <c r="A26" s="20" t="s">
        <v>36</v>
      </c>
      <c r="B26" s="21" t="s">
        <v>14</v>
      </c>
      <c r="C26" s="22">
        <f>'[1]Rate Design'!C19</f>
        <v>1464.5068376351069</v>
      </c>
      <c r="D26" s="22">
        <f>'[1]Rate Design'!D19*10^6</f>
        <v>29635586.620933183</v>
      </c>
      <c r="E26" s="22">
        <f>'[1]Rate Design'!E19</f>
        <v>216000.74868619369</v>
      </c>
      <c r="F26" s="23">
        <f>ROUND('[1]Rate Design'!U19,2)</f>
        <v>194.19</v>
      </c>
      <c r="G26" s="24"/>
      <c r="H26" s="24">
        <f>ROUND('[1]Rate Design'!Y19,4)</f>
        <v>9.6836000000000002</v>
      </c>
      <c r="I26" s="25">
        <f t="shared" si="1"/>
        <v>5504375.8435819624</v>
      </c>
      <c r="J26" s="16"/>
      <c r="K26" s="26">
        <f>SUM('[1]Rate Design'!V19:W19)</f>
        <v>5504368.7853548666</v>
      </c>
      <c r="L26" s="26"/>
      <c r="M26" s="25">
        <f t="shared" si="0"/>
        <v>5504368.7853548666</v>
      </c>
      <c r="N26" s="46">
        <f t="shared" si="2"/>
        <v>7.0582270957529545</v>
      </c>
      <c r="O26" s="8" t="s">
        <v>37</v>
      </c>
    </row>
    <row r="27" spans="1:15" x14ac:dyDescent="0.3">
      <c r="A27" s="20" t="s">
        <v>38</v>
      </c>
      <c r="B27" s="21"/>
      <c r="C27" s="22"/>
      <c r="D27" s="22"/>
      <c r="E27" s="22"/>
      <c r="F27" s="23"/>
      <c r="G27" s="24"/>
      <c r="H27" s="24"/>
      <c r="I27" s="25">
        <f>SUM(I28:I34)</f>
        <v>58278144.270397022</v>
      </c>
      <c r="J27" s="16"/>
      <c r="K27" s="26">
        <f>SUM('[1]Rate Design'!V20:W20)</f>
        <v>58277862.650420837</v>
      </c>
      <c r="L27" s="26"/>
      <c r="M27" s="25">
        <f>SUM(K27:L27)</f>
        <v>58277862.650420837</v>
      </c>
      <c r="N27" s="46">
        <f t="shared" si="2"/>
        <v>281.6199761852622</v>
      </c>
      <c r="O27" s="8" t="s">
        <v>39</v>
      </c>
    </row>
    <row r="28" spans="1:15" x14ac:dyDescent="0.3">
      <c r="A28" s="39" t="s">
        <v>42</v>
      </c>
      <c r="B28" s="40" t="s">
        <v>14</v>
      </c>
      <c r="C28" s="41">
        <f>[2]Charge_dets_SUMMARY!$D$5</f>
        <v>815.64154969163042</v>
      </c>
      <c r="D28" s="41"/>
      <c r="E28" s="41"/>
      <c r="F28" s="42">
        <f>'[2]Rate Calc'!$C$29</f>
        <v>578.74</v>
      </c>
      <c r="G28" s="43"/>
      <c r="H28" s="43"/>
      <c r="I28" s="44">
        <f t="shared" si="1"/>
        <v>5664532.6856224108</v>
      </c>
      <c r="J28" s="16"/>
      <c r="K28" s="38"/>
      <c r="L28" s="37"/>
      <c r="M28" s="36"/>
      <c r="N28" s="17"/>
    </row>
    <row r="29" spans="1:15" x14ac:dyDescent="0.3">
      <c r="A29" s="39" t="s">
        <v>43</v>
      </c>
      <c r="B29" s="41"/>
      <c r="C29" s="41">
        <f>[2]Charge_dets_SUMMARY!$D$6</f>
        <v>602.60084641396577</v>
      </c>
      <c r="D29" s="41"/>
      <c r="E29" s="41"/>
      <c r="F29" s="45">
        <f>'[2]Rate Calc'!$C$30</f>
        <v>724.55</v>
      </c>
      <c r="G29" s="43"/>
      <c r="H29" s="43"/>
      <c r="I29" s="44">
        <f t="shared" si="1"/>
        <v>5239373.3192308666</v>
      </c>
      <c r="J29" s="16"/>
      <c r="K29" s="38"/>
      <c r="L29" s="37"/>
      <c r="M29" s="16"/>
      <c r="N29" s="17"/>
    </row>
    <row r="30" spans="1:15" x14ac:dyDescent="0.3">
      <c r="A30" s="39" t="s">
        <v>44</v>
      </c>
      <c r="B30" s="41"/>
      <c r="C30" s="41"/>
      <c r="D30" s="41"/>
      <c r="E30" s="41">
        <f>'[2]Rate Calc'!$D$34</f>
        <v>28556552.800678156</v>
      </c>
      <c r="F30" s="45"/>
      <c r="G30" s="43"/>
      <c r="H30" s="43">
        <f>'[2]Rate Calc'!$D$37</f>
        <v>1.522</v>
      </c>
      <c r="I30" s="44">
        <f t="shared" si="1"/>
        <v>43463073.362632155</v>
      </c>
      <c r="J30" s="16"/>
      <c r="K30" s="38"/>
      <c r="L30" s="37"/>
      <c r="M30" s="16"/>
      <c r="N30" s="17"/>
    </row>
    <row r="31" spans="1:15" x14ac:dyDescent="0.3">
      <c r="A31" s="39" t="s">
        <v>45</v>
      </c>
      <c r="B31" s="41" t="s">
        <v>49</v>
      </c>
      <c r="C31" s="41"/>
      <c r="D31" s="41"/>
      <c r="E31" s="41">
        <f>'[2]Rate Calc'!$B$26</f>
        <v>830.05200000000002</v>
      </c>
      <c r="F31" s="45"/>
      <c r="G31" s="43"/>
      <c r="H31" s="43">
        <f>'[2]Rate Calc'!$C$26</f>
        <v>626.08820000000003</v>
      </c>
      <c r="I31" s="44">
        <f t="shared" si="1"/>
        <v>519685.76258640003</v>
      </c>
      <c r="J31" s="16"/>
      <c r="K31" s="38"/>
      <c r="L31" s="37"/>
      <c r="M31" s="16"/>
      <c r="N31" s="17"/>
    </row>
    <row r="32" spans="1:15" x14ac:dyDescent="0.3">
      <c r="A32" s="39" t="s">
        <v>46</v>
      </c>
      <c r="B32" s="41"/>
      <c r="C32" s="41"/>
      <c r="D32" s="41"/>
      <c r="E32" s="41">
        <f>'[2]Rate Calc'!$B$23</f>
        <v>960005.24707109912</v>
      </c>
      <c r="F32" s="45"/>
      <c r="G32" s="43"/>
      <c r="H32" s="43">
        <f>'[2]Rate Calc'!$C$23</f>
        <v>2.1154000000000002</v>
      </c>
      <c r="I32" s="44">
        <f t="shared" si="1"/>
        <v>2030795.0996542033</v>
      </c>
      <c r="J32" s="16"/>
      <c r="K32" s="38"/>
      <c r="L32" s="37"/>
      <c r="M32" s="16"/>
      <c r="N32" s="17"/>
    </row>
    <row r="33" spans="1:14" x14ac:dyDescent="0.3">
      <c r="A33" s="39" t="s">
        <v>47</v>
      </c>
      <c r="B33" s="41"/>
      <c r="C33" s="41"/>
      <c r="D33" s="41"/>
      <c r="E33" s="41">
        <f>'[2]Rate Calc'!$B$24</f>
        <v>38756.182736643146</v>
      </c>
      <c r="F33" s="45"/>
      <c r="G33" s="43"/>
      <c r="H33" s="43">
        <f>'[2]Rate Calc'!$C$24</f>
        <v>3.7825000000000002</v>
      </c>
      <c r="I33" s="44">
        <f t="shared" si="1"/>
        <v>146595.2612013527</v>
      </c>
      <c r="J33" s="16"/>
      <c r="K33" s="38"/>
      <c r="L33" s="37"/>
      <c r="M33" s="16"/>
      <c r="N33" s="17"/>
    </row>
    <row r="34" spans="1:14" ht="15" thickBot="1" x14ac:dyDescent="0.35">
      <c r="A34" s="39" t="s">
        <v>48</v>
      </c>
      <c r="B34" s="41"/>
      <c r="C34" s="41"/>
      <c r="D34" s="41"/>
      <c r="E34" s="41">
        <f>'[2]Rate Calc'!$B$25</f>
        <v>728263.9190628205</v>
      </c>
      <c r="F34" s="45"/>
      <c r="G34" s="43"/>
      <c r="H34" s="43">
        <f>'[2]Rate Calc'!$C$25</f>
        <v>1.6671</v>
      </c>
      <c r="I34" s="44">
        <f t="shared" si="1"/>
        <v>1214088.7794696281</v>
      </c>
      <c r="J34" s="16"/>
      <c r="K34" s="38"/>
      <c r="L34" s="37"/>
      <c r="M34" s="16"/>
      <c r="N34" s="17"/>
    </row>
    <row r="35" spans="1:14" ht="15" thickTop="1" x14ac:dyDescent="0.3">
      <c r="A35" s="16"/>
      <c r="B35" s="16"/>
      <c r="C35" s="16"/>
      <c r="D35" s="16"/>
      <c r="E35" s="17"/>
      <c r="F35" s="16"/>
      <c r="G35" s="16"/>
      <c r="H35" s="16"/>
      <c r="I35" s="27"/>
      <c r="J35" s="16"/>
      <c r="K35" s="28"/>
      <c r="L35" s="28"/>
      <c r="M35" s="16"/>
      <c r="N35" s="17"/>
    </row>
    <row r="36" spans="1:14" ht="15" thickBot="1" x14ac:dyDescent="0.35">
      <c r="A36" s="29" t="s">
        <v>8</v>
      </c>
      <c r="B36" s="30"/>
      <c r="C36" s="30"/>
      <c r="D36" s="30"/>
      <c r="E36" s="31"/>
      <c r="F36" s="30"/>
      <c r="G36" s="30"/>
      <c r="H36" s="30"/>
      <c r="I36" s="32">
        <f>SUM(I15:I27)</f>
        <v>1540620720.4735782</v>
      </c>
      <c r="J36" s="30"/>
      <c r="K36" s="32">
        <f>SUM(K15:K27)</f>
        <v>1540612036.3178284</v>
      </c>
      <c r="L36" s="32">
        <f>SUM(L15:L27)</f>
        <v>0</v>
      </c>
      <c r="M36" s="32">
        <f>K36+L36</f>
        <v>1540612036.3178284</v>
      </c>
      <c r="N36" s="33">
        <f>I36-M36</f>
        <v>8684.155749797821</v>
      </c>
    </row>
    <row r="38" spans="1:14" x14ac:dyDescent="0.3">
      <c r="A38" s="34" t="s">
        <v>40</v>
      </c>
      <c r="B38" s="35"/>
      <c r="C38" s="35"/>
      <c r="D38" s="35"/>
      <c r="E38" s="35"/>
      <c r="F38" s="35"/>
      <c r="G38" s="35"/>
      <c r="H38" s="35"/>
      <c r="I38" s="35"/>
    </row>
    <row r="39" spans="1:14" x14ac:dyDescent="0.3">
      <c r="A39" s="35"/>
      <c r="B39" s="35"/>
      <c r="C39" s="35"/>
      <c r="D39" s="35"/>
      <c r="E39" s="35"/>
      <c r="F39" s="35"/>
      <c r="G39" s="35"/>
      <c r="H39" s="35"/>
      <c r="I39" s="35"/>
    </row>
    <row r="40" spans="1:14" x14ac:dyDescent="0.3">
      <c r="A40" s="50" t="s">
        <v>52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x14ac:dyDescent="0.3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x14ac:dyDescent="0.3">
      <c r="A42" s="47" t="s">
        <v>41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3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x14ac:dyDescent="0.3">
      <c r="A44" s="47" t="s">
        <v>53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x14ac:dyDescent="0.3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</sheetData>
  <mergeCells count="14">
    <mergeCell ref="A44:L45"/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28">
      <formula1>"Customers, Connections"</formula1>
    </dataValidation>
  </dataValidations>
  <pageMargins left="0.7" right="0.62645833333333301" top="1.5" bottom="0.75" header="0.5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2020-08-21T04:00:00+00:00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FE70946A-232A-4A01-BE0D-CA60D1702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252B24-04C8-42FA-B7A0-228C1A8F5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D63E7-097A-4EE1-9A9F-02E85B357FD1}">
  <ds:schemaRefs>
    <ds:schemaRef ds:uri="f0af1d65-dfd0-4b99-b523-def3a954563f"/>
    <ds:schemaRef ds:uri="http://purl.org/dc/terms/"/>
    <ds:schemaRef ds:uri="95f47813-6223-4a6f-8345-4f354f0b8e15"/>
    <ds:schemaRef ds:uri="http://purl.org/dc/elements/1.1/"/>
    <ds:schemaRef ds:uri="http://schemas.microsoft.com/office/2006/documentManagement/types"/>
    <ds:schemaRef ds:uri="f9175001-c430-4d57-adde-c1c10539e91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ea909525-6dd5-47d7-9eed-71e77e5cedc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</vt:lpstr>
      <vt:lpstr>Rev_Reconciliation!Print_Area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Janet Sakauye</cp:lastModifiedBy>
  <cp:lastPrinted>2020-08-13T04:28:49Z</cp:lastPrinted>
  <dcterms:created xsi:type="dcterms:W3CDTF">2017-02-23T17:24:58Z</dcterms:created>
  <dcterms:modified xsi:type="dcterms:W3CDTF">2020-09-01T19:57:24Z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68000</vt:r8>
  </property>
</Properties>
</file>