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BoardSec\8- Janet's Active Cases\EB-2020 CASES\EB-2020-0030 HONI 2021 Dx Annual Update\"/>
    </mc:Choice>
  </mc:AlternateContent>
  <bookViews>
    <workbookView xWindow="0" yWindow="0" windowWidth="19200" windowHeight="6756"/>
  </bookViews>
  <sheets>
    <sheet name="2021 Tariff Schedule"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'2021 Tariff Schedule'!$G$2:$H$576</definedName>
    <definedName name="BI_LDCLIST">#REF!</definedName>
    <definedName name="BridgeYear">'[1]LDC Info'!$E$26</definedName>
    <definedName name="contactf">#REF!</definedName>
    <definedName name="COS_RES_CUSTOMERS">'[2]16. Rev2Cost_GDPIPI'!$F$12</definedName>
    <definedName name="COS_RES_KWH">'[2]16. Rev2Cost_GDPIPI'!$F$13</definedName>
    <definedName name="Cust3a">'[2]6. Class A Consumption Data'!$C$25</definedName>
    <definedName name="CustomerAdministration">[2]lists!#REF!</definedName>
    <definedName name="EBNUMBER">'[1]LDC Info'!$E$16</definedName>
    <definedName name="forecast_wholesale_lineplus">'[2]14. RTSR - Forecast Wholesale'!$P$113</definedName>
    <definedName name="forecast_wholesale_network">'[2]14. RTSR - Forecast Wholesale'!$F$109</definedName>
    <definedName name="G1LD">'[2]6. Class A Consumption Data'!$C$14</definedName>
    <definedName name="G1LDCBR">#REF!</definedName>
    <definedName name="Group1Desposing">'[2]4. Billing Det. for Def-Var'!#REF!</definedName>
    <definedName name="histdate">[3]Financials!$E$76</definedName>
    <definedName name="Incr2000">#REF!</definedName>
    <definedName name="Lakeland_SA">'[2]2016 List'!$C$14:$C$15</definedName>
    <definedName name="LDCList">OFFSET('[2]2016 List'!$A$1,0,0,COUNTA('[2]2016 List'!$A:$A),1)</definedName>
    <definedName name="LIMIT">#REF!</definedName>
    <definedName name="listdata">'[2]4. Billing Det. for Def-Var'!#REF!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'[2]17. Regulatory Charges'!$D$24</definedName>
    <definedName name="OffPeak">'[2]17. Regulatory Charges'!$D$23</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'2021 Tariff Schedule'!$A$1:$D$576</definedName>
    <definedName name="print_end">#REF!</definedName>
    <definedName name="_xlnm.Print_Titles" localSheetId="0">'2021 Tariff Schedule'!$1:$6</definedName>
    <definedName name="RATE_CLASSES">[4]lists!$A$1:$A$104</definedName>
    <definedName name="ratebase">'[2]8. STS - Tax Change'!$N$19</definedName>
    <definedName name="ratedescription">[5]hidden1!$D$1:$D$122</definedName>
    <definedName name="RebaseYear">'[1]LDC Info'!$E$28</definedName>
    <definedName name="SALBENF">#REF!</definedName>
    <definedName name="salreg">#REF!</definedName>
    <definedName name="SALREGF">#REF!</definedName>
    <definedName name="SME">'[2]17. Regulatory Charges'!$D$33</definedName>
    <definedName name="StartEnd">[2]Database!#REF!</definedName>
    <definedName name="TEMPA">#REF!</definedName>
    <definedName name="TestYear">'[1]LDC Info'!$E$24</definedName>
    <definedName name="Total_Current_Wholesale_Lineplus">'[2]13. RTSR - Current Wholesale'!$P$113</definedName>
    <definedName name="total_current_wholesale_network">'[2]13.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 name="YRS_LEFT">'[2]16. Rev2Cost_GDPIPI'!$F$14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8" i="1" l="1"/>
  <c r="D557" i="1"/>
  <c r="D556" i="1"/>
  <c r="D552" i="1"/>
  <c r="D551" i="1"/>
  <c r="D549" i="1"/>
  <c r="D548" i="1"/>
  <c r="D547" i="1"/>
  <c r="D546" i="1"/>
  <c r="D545" i="1"/>
  <c r="D529" i="1"/>
  <c r="D528" i="1"/>
  <c r="D527" i="1"/>
  <c r="D526" i="1"/>
  <c r="D525" i="1"/>
  <c r="D524" i="1"/>
  <c r="D523" i="1"/>
  <c r="D522" i="1"/>
  <c r="D521" i="1"/>
  <c r="D520" i="1"/>
  <c r="D519" i="1"/>
  <c r="D518"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6" i="1"/>
  <c r="D465" i="1"/>
  <c r="D464" i="1"/>
  <c r="D463" i="1"/>
  <c r="D462" i="1"/>
  <c r="D459" i="1"/>
  <c r="D458" i="1"/>
  <c r="D457" i="1"/>
  <c r="D456" i="1"/>
  <c r="D455" i="1"/>
  <c r="D454" i="1"/>
  <c r="D453" i="1"/>
  <c r="D381" i="1" a="1"/>
  <c r="D381" i="1" s="1"/>
  <c r="D380" i="1" a="1"/>
  <c r="D380" i="1" s="1"/>
  <c r="D379" i="1" a="1"/>
  <c r="D379" i="1" s="1"/>
  <c r="D378" i="1" a="1"/>
  <c r="D378" i="1" s="1"/>
  <c r="D374" i="1" a="1"/>
  <c r="D374" i="1" s="1"/>
  <c r="D373" i="1" a="1"/>
  <c r="D373" i="1" s="1"/>
  <c r="D372" i="1" a="1"/>
  <c r="D372" i="1" s="1"/>
  <c r="D371" i="1" a="1"/>
  <c r="D371" i="1" s="1"/>
  <c r="D370" i="1" a="1"/>
  <c r="D370" i="1" s="1"/>
  <c r="D369" i="1" a="1"/>
  <c r="D369" i="1" s="1"/>
  <c r="D368" i="1" a="1"/>
  <c r="D368" i="1" s="1"/>
  <c r="D367" i="1" a="1"/>
  <c r="D367" i="1" s="1"/>
  <c r="D350" i="1" a="1"/>
  <c r="D350" i="1" s="1"/>
  <c r="D349" i="1" a="1"/>
  <c r="D349" i="1" s="1"/>
  <c r="D348" i="1" a="1"/>
  <c r="D348" i="1" s="1"/>
  <c r="D347" i="1" a="1"/>
  <c r="D347" i="1" s="1"/>
  <c r="D343" i="1" a="1"/>
  <c r="D343" i="1" s="1"/>
  <c r="D342" i="1" a="1"/>
  <c r="D342" i="1" s="1"/>
  <c r="D341" i="1" a="1"/>
  <c r="D341" i="1" s="1"/>
  <c r="D340" i="1" a="1"/>
  <c r="D340" i="1" s="1"/>
  <c r="D339" i="1" a="1"/>
  <c r="D339" i="1" s="1"/>
  <c r="D338" i="1" a="1"/>
  <c r="D338" i="1" s="1"/>
  <c r="D337" i="1" a="1"/>
  <c r="D337" i="1" s="1"/>
  <c r="D336" i="1" a="1"/>
  <c r="D336" i="1" s="1"/>
  <c r="D319" i="1" a="1"/>
  <c r="D319" i="1" s="1"/>
  <c r="D318" i="1" a="1"/>
  <c r="D318" i="1" s="1"/>
  <c r="D317" i="1" a="1"/>
  <c r="D317" i="1" s="1"/>
  <c r="D316" i="1" a="1"/>
  <c r="D316" i="1" s="1"/>
  <c r="D312" i="1" a="1"/>
  <c r="D312" i="1" s="1"/>
  <c r="D311" i="1" a="1"/>
  <c r="D311" i="1" s="1"/>
  <c r="D310" i="1" a="1"/>
  <c r="D310" i="1" s="1"/>
  <c r="D309" i="1" a="1"/>
  <c r="D309" i="1" s="1"/>
  <c r="D308" i="1" a="1"/>
  <c r="D308" i="1" s="1"/>
  <c r="D307" i="1" a="1"/>
  <c r="D307" i="1" s="1"/>
  <c r="D306" i="1" a="1"/>
  <c r="D306" i="1" s="1"/>
  <c r="D305" i="1" a="1"/>
  <c r="D305" i="1" s="1"/>
  <c r="D287" i="1" a="1"/>
  <c r="D287" i="1" s="1"/>
  <c r="D286" i="1" a="1"/>
  <c r="D286" i="1" s="1"/>
  <c r="D285" i="1" a="1"/>
  <c r="D285" i="1" s="1"/>
  <c r="D284" i="1" a="1"/>
  <c r="D284" i="1" s="1"/>
  <c r="D280" i="1" a="1"/>
  <c r="D280" i="1" s="1"/>
  <c r="D279" i="1" a="1"/>
  <c r="D279" i="1" s="1"/>
  <c r="D278" i="1" a="1"/>
  <c r="D278" i="1" s="1"/>
  <c r="D276" i="1" a="1"/>
  <c r="D276" i="1" s="1"/>
  <c r="D275" i="1" a="1"/>
  <c r="D275" i="1" s="1"/>
  <c r="D274" i="1" a="1"/>
  <c r="D274" i="1" s="1"/>
  <c r="D273" i="1" a="1"/>
  <c r="D273" i="1" s="1"/>
  <c r="D272" i="1" a="1"/>
  <c r="D272" i="1" s="1"/>
  <c r="D271" i="1" a="1"/>
  <c r="D271" i="1" s="1"/>
  <c r="D270" i="1" a="1"/>
  <c r="D270" i="1" s="1"/>
  <c r="D269" i="1" a="1"/>
  <c r="D269" i="1" s="1"/>
  <c r="D268" i="1" a="1"/>
  <c r="D268" i="1" s="1"/>
  <c r="D267" i="1" a="1"/>
  <c r="D267" i="1" s="1"/>
  <c r="D266" i="1" a="1"/>
  <c r="D266" i="1" s="1"/>
  <c r="D265" i="1" a="1"/>
  <c r="D265" i="1" s="1"/>
  <c r="D264" i="1" a="1"/>
  <c r="D264" i="1" s="1"/>
  <c r="D251" i="1" a="1"/>
  <c r="D251" i="1" s="1"/>
  <c r="D250" i="1" a="1"/>
  <c r="D250" i="1" s="1"/>
  <c r="D249" i="1" a="1"/>
  <c r="D249" i="1" s="1"/>
  <c r="D248" i="1" a="1"/>
  <c r="D248" i="1" s="1"/>
  <c r="D244" i="1" a="1"/>
  <c r="D244" i="1" s="1"/>
  <c r="D243" i="1" a="1"/>
  <c r="D243" i="1" s="1"/>
  <c r="D242" i="1" a="1"/>
  <c r="D242" i="1" s="1"/>
  <c r="D241" i="1" a="1"/>
  <c r="D241" i="1" s="1"/>
  <c r="D240" i="1" a="1"/>
  <c r="D240" i="1" s="1"/>
  <c r="D239" i="1" a="1"/>
  <c r="D239" i="1" s="1"/>
  <c r="D238" i="1" a="1"/>
  <c r="D238" i="1" s="1"/>
  <c r="D237" i="1" a="1"/>
  <c r="D237" i="1" s="1"/>
  <c r="D236" i="1" a="1"/>
  <c r="D236" i="1" s="1"/>
  <c r="D229" i="1" a="1"/>
  <c r="D229" i="1" s="1"/>
  <c r="D228" i="1" a="1"/>
  <c r="D228" i="1" s="1"/>
  <c r="D227" i="1" a="1"/>
  <c r="D227" i="1" s="1"/>
  <c r="D226" i="1" a="1"/>
  <c r="D226" i="1" s="1"/>
  <c r="D222" i="1" a="1"/>
  <c r="D222" i="1" s="1"/>
  <c r="D221" i="1" a="1"/>
  <c r="D221" i="1" s="1"/>
  <c r="D220" i="1" a="1"/>
  <c r="D220" i="1" s="1"/>
  <c r="D219" i="1" a="1"/>
  <c r="D219" i="1" s="1"/>
  <c r="D218" i="1" a="1"/>
  <c r="D218" i="1" s="1"/>
  <c r="D217" i="1" a="1"/>
  <c r="D217" i="1" s="1"/>
  <c r="D216" i="1" a="1"/>
  <c r="D216" i="1" s="1"/>
  <c r="D215" i="1" a="1"/>
  <c r="D215" i="1" s="1"/>
  <c r="D214" i="1" a="1"/>
  <c r="D214" i="1" s="1"/>
  <c r="D206" i="1" a="1"/>
  <c r="D206" i="1" s="1"/>
  <c r="D205" i="1" a="1"/>
  <c r="D205" i="1" s="1"/>
  <c r="D204" i="1" a="1"/>
  <c r="D204" i="1" s="1"/>
  <c r="D203" i="1" a="1"/>
  <c r="D203" i="1" s="1"/>
  <c r="D199" i="1" a="1"/>
  <c r="D199" i="1" s="1"/>
  <c r="D198" i="1" a="1"/>
  <c r="D198" i="1" s="1"/>
  <c r="D197" i="1" a="1"/>
  <c r="D197" i="1" s="1"/>
  <c r="D196" i="1" a="1"/>
  <c r="D196" i="1" s="1"/>
  <c r="D195" i="1" a="1"/>
  <c r="D195" i="1" s="1"/>
  <c r="D194" i="1" a="1"/>
  <c r="D194" i="1" s="1"/>
  <c r="D193" i="1" a="1"/>
  <c r="D193" i="1" s="1"/>
  <c r="D192" i="1" a="1"/>
  <c r="D192" i="1" s="1"/>
  <c r="D191" i="1" a="1"/>
  <c r="D191" i="1" s="1"/>
  <c r="D183" i="1" a="1"/>
  <c r="D183" i="1" s="1"/>
  <c r="D182" i="1" a="1"/>
  <c r="D182" i="1" s="1"/>
  <c r="D181" i="1" a="1"/>
  <c r="D181" i="1" s="1"/>
  <c r="D180" i="1" a="1"/>
  <c r="D180" i="1" s="1"/>
  <c r="D176" i="1" a="1"/>
  <c r="D176" i="1" s="1"/>
  <c r="D175" i="1" a="1"/>
  <c r="D175" i="1" s="1"/>
  <c r="D174" i="1" a="1"/>
  <c r="D174" i="1" s="1"/>
  <c r="D173" i="1" a="1"/>
  <c r="D173" i="1" s="1"/>
  <c r="D172" i="1" a="1"/>
  <c r="D172" i="1" s="1"/>
  <c r="D171" i="1" a="1"/>
  <c r="D171" i="1" s="1"/>
  <c r="D170" i="1" a="1"/>
  <c r="D170" i="1" s="1"/>
  <c r="D169" i="1" a="1"/>
  <c r="D169" i="1" s="1"/>
  <c r="D168" i="1" a="1"/>
  <c r="D168" i="1" s="1"/>
  <c r="D167" i="1" a="1"/>
  <c r="D167" i="1" s="1"/>
  <c r="D158" i="1" a="1"/>
  <c r="D158" i="1" s="1"/>
  <c r="D157" i="1" a="1"/>
  <c r="D157" i="1" s="1"/>
  <c r="D156" i="1" a="1"/>
  <c r="D156" i="1" s="1"/>
  <c r="D155" i="1" a="1"/>
  <c r="D155" i="1" s="1"/>
  <c r="D151" i="1" a="1"/>
  <c r="D151" i="1" s="1"/>
  <c r="D150" i="1" a="1"/>
  <c r="D150" i="1" s="1"/>
  <c r="D149" i="1" a="1"/>
  <c r="D149" i="1" s="1"/>
  <c r="D148" i="1" a="1"/>
  <c r="D148" i="1" s="1"/>
  <c r="D147" i="1" a="1"/>
  <c r="D147" i="1" s="1"/>
  <c r="D146" i="1" a="1"/>
  <c r="D146" i="1" s="1"/>
  <c r="D145" i="1" a="1"/>
  <c r="D145" i="1" s="1"/>
  <c r="D144" i="1" a="1"/>
  <c r="D144" i="1" s="1"/>
  <c r="D143" i="1" a="1"/>
  <c r="D143" i="1" s="1"/>
  <c r="D142" i="1" a="1"/>
  <c r="D142" i="1" s="1"/>
  <c r="D114" i="1" a="1"/>
  <c r="D114" i="1" s="1"/>
  <c r="D113" i="1" a="1"/>
  <c r="D113" i="1" s="1"/>
  <c r="D112" i="1" a="1"/>
  <c r="D112" i="1" s="1"/>
  <c r="D111" i="1" a="1"/>
  <c r="D111" i="1" s="1"/>
  <c r="D107" i="1" a="1"/>
  <c r="D107" i="1" s="1"/>
  <c r="D106" i="1" a="1"/>
  <c r="D106" i="1" s="1"/>
  <c r="D105" i="1" a="1"/>
  <c r="D105" i="1" s="1"/>
  <c r="D104" i="1" a="1"/>
  <c r="D104" i="1" s="1"/>
  <c r="D103" i="1" a="1"/>
  <c r="D103" i="1" s="1"/>
  <c r="D102" i="1" a="1"/>
  <c r="D102" i="1" s="1"/>
  <c r="D101" i="1" a="1"/>
  <c r="D101" i="1" s="1"/>
  <c r="D100" i="1" a="1"/>
  <c r="D100" i="1" s="1"/>
  <c r="D99" i="1" a="1"/>
  <c r="D99" i="1" s="1"/>
  <c r="D93" i="1" a="1"/>
  <c r="D93" i="1" s="1"/>
  <c r="D92" i="1" a="1"/>
  <c r="D92" i="1" s="1"/>
  <c r="D91" i="1" a="1"/>
  <c r="D91" i="1" s="1"/>
  <c r="D90" i="1" a="1"/>
  <c r="D90" i="1" s="1"/>
  <c r="D82" i="1" a="1"/>
  <c r="D82" i="1" s="1"/>
  <c r="D81" i="1" a="1"/>
  <c r="D81" i="1" s="1"/>
  <c r="D80" i="1" a="1"/>
  <c r="D80" i="1" s="1"/>
  <c r="D79" i="1" a="1"/>
  <c r="D79" i="1" s="1"/>
  <c r="D78" i="1" a="1"/>
  <c r="D78" i="1" s="1"/>
  <c r="D77" i="1" a="1"/>
  <c r="D77" i="1" s="1"/>
  <c r="D76" i="1" a="1"/>
  <c r="D76" i="1" s="1"/>
  <c r="D75" i="1" a="1"/>
  <c r="D75" i="1" s="1"/>
  <c r="D74" i="1" a="1"/>
  <c r="D74" i="1" s="1"/>
  <c r="D68" i="1" a="1"/>
  <c r="D68" i="1" s="1"/>
  <c r="D67" i="1" a="1"/>
  <c r="D67" i="1" s="1"/>
  <c r="D66" i="1" a="1"/>
  <c r="D66" i="1" s="1"/>
  <c r="D65" i="1" a="1"/>
  <c r="D65" i="1" s="1"/>
  <c r="D59" i="1" a="1"/>
  <c r="D59" i="1" s="1"/>
  <c r="D58" i="1" a="1"/>
  <c r="D58" i="1" s="1"/>
  <c r="D57" i="1" a="1"/>
  <c r="D57" i="1" s="1"/>
  <c r="D56" i="1" a="1"/>
  <c r="D56" i="1" s="1"/>
  <c r="D55" i="1" a="1"/>
  <c r="D55" i="1" s="1"/>
  <c r="D54" i="1" a="1"/>
  <c r="D54" i="1" s="1"/>
  <c r="D53" i="1" a="1"/>
  <c r="D53" i="1" s="1"/>
  <c r="D52" i="1" a="1"/>
  <c r="D52" i="1" s="1"/>
  <c r="D51" i="1" a="1"/>
  <c r="D51" i="1" s="1"/>
  <c r="D45" i="1" a="1"/>
  <c r="D45" i="1" s="1"/>
  <c r="D44" i="1" a="1"/>
  <c r="D44" i="1" s="1"/>
  <c r="D43" i="1" a="1"/>
  <c r="D43" i="1" s="1"/>
  <c r="D42" i="1" a="1"/>
  <c r="D42" i="1" s="1"/>
  <c r="D38" i="1" a="1"/>
  <c r="D38" i="1" s="1"/>
  <c r="D37" i="1" a="1"/>
  <c r="D37" i="1" s="1"/>
  <c r="D36" i="1" a="1"/>
  <c r="D36" i="1" s="1"/>
  <c r="D35" i="1" a="1"/>
  <c r="D35" i="1" s="1"/>
  <c r="D34" i="1" a="1"/>
  <c r="D34" i="1" s="1"/>
  <c r="D33" i="1" a="1"/>
  <c r="D33" i="1" s="1"/>
  <c r="D32" i="1" a="1"/>
  <c r="D32" i="1" s="1"/>
  <c r="D31" i="1" a="1"/>
  <c r="D31" i="1" s="1"/>
</calcChain>
</file>

<file path=xl/sharedStrings.xml><?xml version="1.0" encoding="utf-8"?>
<sst xmlns="http://schemas.openxmlformats.org/spreadsheetml/2006/main" count="678" uniqueCount="223">
  <si>
    <t>Hydro One Networks Inc.</t>
  </si>
  <si>
    <t>TARIFF OF RATES AND CHARGES</t>
  </si>
  <si>
    <t>Effective and Implementation Date January 1, 2021</t>
  </si>
  <si>
    <t>This schedule supersedes and replaces all previously</t>
  </si>
  <si>
    <t>approved schedules of Rates, Charges and Loss Factors</t>
  </si>
  <si>
    <t>EB-2020-0030</t>
  </si>
  <si>
    <t>RESIDENTIAL SERVICE CLASSIFICATIONS</t>
  </si>
  <si>
    <t>A year-round residential customer classification applies to a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</si>
  <si>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</si>
  <si>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Seasonal Residential customer classification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</si>
  <si>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</si>
  <si>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</si>
  <si>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</si>
  <si>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</si>
  <si>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</si>
  <si>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</si>
  <si>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</si>
  <si>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</si>
  <si>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YEAR-ROUND URBAN DENSITY - UR</t>
  </si>
  <si>
    <t>MONTHLY RATES AND CHARGES - Delivery Component</t>
  </si>
  <si>
    <t>Service Charge</t>
  </si>
  <si>
    <t>$</t>
  </si>
  <si>
    <t>Smart Metering Entity Charge - effective until December 31, 2022</t>
  </si>
  <si>
    <t>Rate Rider for Disposition of Deferral/Variance Accounts (2021) – effective until December 31, 2021</t>
  </si>
  <si>
    <t>Rate Rider for Disposition of 2019 Earnings Sharing - effective until December 31, 2021</t>
  </si>
  <si>
    <t>Distribution Volumetric Rate</t>
  </si>
  <si>
    <t>$/kWh</t>
  </si>
  <si>
    <t>Rate Rider for Disposition of Global Adjustment Account (2021) – effective until December 31, 2021 (see Note 13)</t>
  </si>
  <si>
    <t>Rate Rider for Disposition of Capacity Based Recovery Account (2021) - effective until December 31, 2021</t>
  </si>
  <si>
    <t>Retail Transmission Rate - Network Service Rate (see Note 4)</t>
  </si>
  <si>
    <t>Retail Transmission Rate - Line and Transformation Connection Service Rate (see Note 5)</t>
  </si>
  <si>
    <t>MONTHLY RATES AND CHARGES - Regulatory Component</t>
  </si>
  <si>
    <t>Wholesale Market Service Rate (WMS) - not including CBR (see Note 12)</t>
  </si>
  <si>
    <t>Capacity Based Recovery (CBR) - Applicable for Class B Customers (see Note 12)</t>
  </si>
  <si>
    <t>Rural or Remote Electricity Rate Protection Charge (RRRP) (see Note 12)</t>
  </si>
  <si>
    <t>Standard Supply Service - Administrative Charge (if applicable)</t>
  </si>
  <si>
    <t>YEAR-ROUND MEDIUM DENSITY - R1**</t>
  </si>
  <si>
    <t>**The rates set out above do not reflect the impact of the Distribution Rate Protection program on R1 customers (per EB-2018-0192, Decision and Order, June 21, 2018)</t>
  </si>
  <si>
    <t>YEAR-ROUND LOW DENSITY - R2**</t>
  </si>
  <si>
    <t>Service Charge*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</si>
  <si>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</si>
  <si>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**The rates set out above do not reflect the impact of the Distribution Rate Protection program on R2 customers (per EB-2018-0192, Decision and Order, June 21, 2018)</t>
  </si>
  <si>
    <t>SEASONAL</t>
  </si>
  <si>
    <t>GENERAL SERVICE CLASSIFICATIONS</t>
  </si>
  <si>
    <t>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</si>
  <si>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</si>
  <si>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</si>
  <si>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</si>
  <si>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</si>
  <si>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</si>
  <si>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</si>
  <si>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</si>
  <si>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</si>
  <si>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</si>
  <si>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</si>
  <si>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$/kW</t>
  </si>
  <si>
    <t>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</si>
  <si>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</si>
  <si>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</si>
  <si>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</si>
  <si>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</si>
  <si>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</si>
  <si>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</si>
  <si>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directly connected to and supplied from Hydro One Distribution assets between 44 kV and 13.8 kV
       inclusive; the meaning of "directly includes Hydro One not owning the local transformation;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</si>
  <si>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</si>
  <si>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</si>
  <si>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Meter Charge (for Hydro One ownership) (see Note 11)</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</si>
  <si>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</si>
  <si>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</si>
  <si>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</si>
  <si>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</si>
  <si>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</si>
  <si>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</si>
  <si>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Rate Rider for Disposition of Deferral/Variance Accounts (Non WMP) (2021) – effective until December 31, 2021</t>
  </si>
  <si>
    <t>Retail Transmission Service Rates (see Notes 6 and 7)</t>
  </si>
  <si>
    <t>Retail Transmission Rate - Line Connection Service Rate (see Note 5)</t>
  </si>
  <si>
    <t>Retail Transmission Rate - Transformation Connection Service Rate (see Note 5)</t>
  </si>
  <si>
    <t>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</si>
  <si>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traffic signals, railway crossings and other small fixed loads. Class B consumers are defined in accordance with O. Reg. 429/04. Further servicing details are available in the distributor's Conditions of Service.</t>
  </si>
  <si>
    <t>SENTINEL LIGHTING SERVICE CLASSIFICATION</t>
  </si>
  <si>
    <t>This classification is applicable to all Hydro One Networks' customers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</si>
  <si>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</si>
  <si>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STREET LIGHTING SERVICE CLASSIFICATION</t>
  </si>
  <si>
    <t>This classification is applicable to all Hydro One Networks' customers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</si>
  <si>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</si>
  <si>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</si>
  <si>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</si>
  <si>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</si>
  <si>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</si>
  <si>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</si>
  <si>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</si>
  <si>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</si>
  <si>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</si>
  <si>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</si>
  <si>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</si>
  <si>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</si>
  <si>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</si>
  <si>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</si>
  <si>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</si>
  <si>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</si>
  <si>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</si>
  <si>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LOSS FACTORS</t>
  </si>
  <si>
    <t>Residential - UR</t>
  </si>
  <si>
    <t>Residential - R1</t>
  </si>
  <si>
    <t>Residential - R2</t>
  </si>
  <si>
    <t>Residential - Seasonal</t>
  </si>
  <si>
    <t>General Service - UGe</t>
  </si>
  <si>
    <t>General Service - GSe</t>
  </si>
  <si>
    <t>General Service - UGd</t>
  </si>
  <si>
    <t>General Service - GSd</t>
  </si>
  <si>
    <t>Distributed Generation - Dgen</t>
  </si>
  <si>
    <t>Unmetered Scattered Load</t>
  </si>
  <si>
    <t>Sentinel Lights</t>
  </si>
  <si>
    <t>Street Lights</t>
  </si>
  <si>
    <t>Sub Transmission - ST</t>
  </si>
  <si>
    <t>Distribution Loss Factors</t>
  </si>
  <si>
    <t>Embedded Delivery Points (metering at station)</t>
  </si>
  <si>
    <t>Embedded Delivery Points (metering away from station)</t>
  </si>
  <si>
    <t>Total Loss Factors</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</si>
  <si>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</si>
  <si>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</si>
  <si>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</si>
  <si>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Easement letter - letter request</t>
  </si>
  <si>
    <t>Easement letter - web request</t>
  </si>
  <si>
    <t>Returned cheque charge</t>
  </si>
  <si>
    <t>Account set up charge/change of occupancy charge (plus credit agency costs, if applicable)</t>
  </si>
  <si>
    <t>Special meter reads (retailer requested off-cycle read)</t>
  </si>
  <si>
    <t>Meter dispute charge plus Measurement Canada fees (if meter found correct)</t>
  </si>
  <si>
    <t>Non-Payment of Account (see Note 15)</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</si>
  <si>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</si>
  <si>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</si>
  <si>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</si>
  <si>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</si>
  <si>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</si>
  <si>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</si>
  <si>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</si>
  <si>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Service call - customer owned equipment - after regular hours</t>
  </si>
  <si>
    <t>Temporary service install &amp; remove - overhead - no transformer</t>
  </si>
  <si>
    <t>Temporary service install &amp; remove - underground - no transformer</t>
  </si>
  <si>
    <t>Temporary service install &amp; remove - overhead - with transformer</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</si>
  <si>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</si>
  <si>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</si>
  <si>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</si>
  <si>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</si>
  <si>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</si>
  <si>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</si>
  <si>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Railway crossings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</si>
  <si>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</si>
  <si>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</si>
  <si>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</si>
  <si>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</si>
  <si>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</si>
  <si>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</si>
  <si>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</si>
  <si>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</si>
  <si>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</si>
  <si>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</si>
  <si>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</si>
  <si>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</si>
  <si>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</si>
  <si>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</si>
  <si>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</si>
  <si>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</si>
  <si>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</si>
  <si>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</si>
  <si>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</si>
  <si>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</si>
  <si>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</si>
  <si>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</si>
  <si>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</si>
  <si>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</si>
  <si>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</si>
  <si>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</si>
  <si>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</si>
  <si>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</si>
  <si>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</si>
  <si>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</si>
  <si>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</si>
  <si>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</si>
  <si>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</si>
  <si>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</si>
  <si>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</si>
  <si>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</si>
  <si>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</si>
  <si>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</si>
  <si>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</si>
  <si>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</si>
  <si>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</si>
  <si>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</si>
  <si>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</si>
  <si>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</si>
  <si>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</si>
  <si>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</si>
  <si>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</si>
  <si>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</si>
  <si>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 xml:space="preserve">                       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</si>
  <si>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</si>
  <si>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</si>
  <si>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</si>
  <si>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</si>
  <si>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</si>
  <si>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</si>
  <si>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 xml:space="preserve">                      Up to twice a year</t>
  </si>
  <si>
    <t xml:space="preserve">                      More than twice a year, per request (plus incremental delivery costs)</t>
  </si>
  <si>
    <t>Notice of switch letter charge, per letter (unless the distributor has opted out of applying the charge as per the Ontario Energy Board's Decision and Order EB-2015-0304, issued on February 14, 2019)</t>
  </si>
  <si>
    <t>NOTES</t>
  </si>
  <si>
    <t>1.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</si>
  <si>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2.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</si>
  <si>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3.   The basis of the charge is the "non-coincident demand" at each delivery point of the customer supplied by the
      station. This is measured as the kW demand at the delivery point at the time in the month of maximum load on
      the delivery point. For a customer connected through two or more distribution stations, the total charge for the
      connection to the shared distribution stations is the sum of the relevant charges for each of the distribution stations.</t>
  </si>
  <si>
    <t>4.   The monthly billing determinant for the RTSR Network Service rate is:</t>
  </si>
  <si>
    <t>a.   For energy-only metered customers: the customer's metered energy consumption adjusted by the total loss
      factor as approved by the Ontario Energy Board.
b.   For interval-metered customers: the peak demand from 7 AM to 7 PM (local time) on IESO business days in
      the billing period. The rates shown are to be adjusted by the total loss factor as approved by the Ontario
      Energy Board.
c.   For non-interval-metered demand billed customers: the non-coincident peak demand in the billing period. The
      rates shown are to be adjusted by the total loss factor as approved by the Ontario Energy Board.</t>
  </si>
  <si>
    <t>5.   The monthly billing determinant for the RTSR Line and Transformation Connection Service rates:</t>
  </si>
  <si>
    <t>a.   For energy-only metered customers: the customer's metered energy consumption adjusted by the total loss
      factor as approved by the Ontario Energy Board.
b.   For all demand billed customers: the non-coincident peak demand in the billing period. The rates shown are
      to be adjusted by the total loss factor as approved by the Ontario Energy Board.
c.   For customers with load displacement generation above 1 MW, or 2 MW for renewable generation, installed
      after October 1998, RTSR connection is billed at the gross demand level.</t>
  </si>
  <si>
    <t>7.   The loss factors, and which connection service rates are applied, are determined based on the point at which the
      distribution utility or customer is metered for its connection to Hydro One Distribution's system. Hydro One
      Distribution's connection agreements with these distribution utilities and customers will establish the appropriate
      loss factors and connection rates to apply from Hydro One Distribution's tariff schedules.</t>
  </si>
  <si>
    <t>8.   The Common ST Lines rate also applies to Distributors which use lines in the 12.5 kV to 4.16 kV range from
      HVDSs or LVDSs.</t>
  </si>
  <si>
    <t>9.   Rate Rider for Disposition of Deferral/Variance Accounts (General) is charged based on appropriate billing kW.</t>
  </si>
  <si>
    <t>10. Rate Rider for Disposition of Deferral/Variance Account (non-WMP customers) applies to non-WMP Class A
      or Class B customers.</t>
  </si>
  <si>
    <t>11. The Meter charge is applied per metering facility at delivery points for which Hydro One owns the metering.</t>
  </si>
  <si>
    <t>12. The Wholesale Market Service Rate and the Rural or Remote Electricity Rate Protection Charge are applied
      solely to non-Wholesale Market Participants. For Class A customers, distributors shall bill the actual CBDR
      costs to Class A customers in proportion to their contribution to peak. These rates pertain to the IESO's defined 
      point of sale; consequently, appropriate loss factors as approved by the Ontario Energy Board must be applied
      to the customers metered energy.</t>
  </si>
  <si>
    <t>13. The Global Adjustment rate rider applies to metered energy consumption adjusted 
      by the total loss factor, as approved by the Ontario Energy Board, for non-LDC, non-RPP and Class B customers 
      that are charged Wholesale Market Service Charges by Hydro One Distribution.</t>
  </si>
  <si>
    <t>14. For customers with load displacement generation at 1MW or above, or 2MW or above for renewable generation,
      installed after October 1998, the ST volumetric charges are billed at the gross demand level.</t>
  </si>
  <si>
    <t>15. Ontario Energy Board Rate Order EB-2017-0183, issued on March 14, 2019, identifies changes to the Non-
      Payment of Account Service Charges effective July 1, 2019.</t>
  </si>
  <si>
    <t>6.   Delivery point with respect to RTSR is defined as the high side of the Transformer Station that steps down 
      voltage from above 50 kV to below 50 kV. For customer with multiple interval-metered delivery points 
      served from the same Transformer Station, the aggregated demand at the said delivery points on the 
      high side of the Transformer Station will be the applicable billing determinant.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</si>
</sst>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_);[Red]\(#,##0.0000\)"/>
    <numFmt numFmtId="166" formatCode="#,##0.0000;[Red]\(#,##0.0000\)"/>
    <numFmt numFmtId="167" formatCode="#,##0.00;[Red]\(#,##0.00\)"/>
    <numFmt numFmtId="168" formatCode="0.000"/>
  </numFmts>
  <fonts count="16" x14ac:knownFonts="1">
    <font>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b/>
      <sz val="11"/>
      <color theme="1"/>
      <name val="Arial"/>
      <family val="2"/>
    </font>
    <font>
      <sz val="11"/>
      <color theme="1"/>
      <name val="Arial"/>
      <family val="2"/>
    </font>
    <font>
      <sz val="8"/>
      <color theme="1"/>
      <name val="Arial"/>
      <family val="2"/>
    </font>
    <font>
      <sz val="14"/>
      <color theme="1"/>
      <name val="Arial"/>
      <family val="2"/>
    </font>
    <font>
      <sz val="14"/>
      <color theme="1"/>
      <name val="Calibri"/>
      <family val="2"/>
      <scheme val="minor"/>
    </font>
    <font>
      <sz val="10"/>
      <color theme="1"/>
      <name val="Arial"/>
      <family val="2"/>
    </font>
    <font>
      <b/>
      <sz val="9"/>
      <color theme="1"/>
      <name val="Arial"/>
      <family val="2"/>
    </font>
    <font>
      <sz val="8"/>
      <color rgb="FF000000"/>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70">
    <xf numFmtId="0" fontId="0" fillId="0" borderId="0" xfId="0"/>
    <xf numFmtId="0" fontId="0" fillId="2" borderId="0" xfId="0" applyFill="1" applyBorder="1"/>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left"/>
    </xf>
    <xf numFmtId="165" fontId="9" fillId="2" borderId="0" xfId="0" applyNumberFormat="1" applyFont="1" applyFill="1" applyBorder="1" applyAlignment="1">
      <alignment horizontal="right"/>
    </xf>
    <xf numFmtId="0" fontId="9" fillId="2" borderId="0" xfId="0" applyFont="1" applyFill="1" applyBorder="1" applyAlignment="1">
      <alignment horizontal="left" wrapText="1"/>
    </xf>
    <xf numFmtId="166" fontId="9" fillId="2" borderId="0" xfId="0" applyNumberFormat="1" applyFont="1" applyFill="1" applyBorder="1" applyAlignment="1">
      <alignment horizontal="right"/>
    </xf>
    <xf numFmtId="164"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xf>
    <xf numFmtId="40" fontId="9" fillId="2" borderId="0" xfId="0" applyNumberFormat="1" applyFont="1" applyFill="1" applyBorder="1" applyAlignment="1">
      <alignment horizontal="right"/>
    </xf>
    <xf numFmtId="40" fontId="9"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11" fillId="2" borderId="0" xfId="0" applyFont="1" applyFill="1" applyBorder="1"/>
    <xf numFmtId="0" fontId="12" fillId="2" borderId="0" xfId="0" applyFont="1" applyFill="1" applyBorder="1" applyAlignment="1">
      <alignment horizontal="left" wrapText="1"/>
    </xf>
    <xf numFmtId="167" fontId="9" fillId="2" borderId="0" xfId="0" applyNumberFormat="1" applyFont="1" applyFill="1" applyBorder="1" applyAlignment="1">
      <alignment horizontal="right"/>
    </xf>
    <xf numFmtId="0" fontId="13" fillId="2" borderId="0" xfId="0" applyFont="1" applyFill="1" applyBorder="1" applyAlignment="1">
      <alignment horizontal="left" vertical="top" wrapText="1"/>
    </xf>
    <xf numFmtId="167" fontId="9" fillId="2" borderId="0" xfId="0" applyNumberFormat="1" applyFont="1" applyFill="1" applyBorder="1" applyAlignment="1">
      <alignment horizontal="right" vertical="center"/>
    </xf>
    <xf numFmtId="166" fontId="9" fillId="2" borderId="0" xfId="0" applyNumberFormat="1" applyFont="1" applyFill="1" applyBorder="1" applyAlignment="1">
      <alignment horizontal="right" vertical="center"/>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168"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indent="4"/>
    </xf>
    <xf numFmtId="0" fontId="9" fillId="2" borderId="0" xfId="0" applyFont="1" applyFill="1" applyBorder="1" applyAlignment="1">
      <alignment horizontal="left" wrapText="1" indent="2"/>
    </xf>
    <xf numFmtId="4" fontId="9" fillId="2" borderId="0" xfId="0" applyNumberFormat="1" applyFont="1" applyFill="1" applyBorder="1" applyAlignment="1">
      <alignment horizontal="righ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0" xfId="0" applyFill="1" applyBorder="1" applyProtection="1">
      <protection locked="0"/>
    </xf>
    <xf numFmtId="0" fontId="6" fillId="0" borderId="0" xfId="0" applyFont="1" applyFill="1" applyBorder="1" applyAlignment="1">
      <alignment horizontal="left" vertical="top" wrapText="1" indent="2"/>
    </xf>
    <xf numFmtId="0" fontId="6" fillId="2" borderId="0" xfId="0" applyFont="1" applyFill="1" applyBorder="1" applyAlignment="1">
      <alignment horizontal="left" vertical="top" wrapText="1" indent="2"/>
    </xf>
    <xf numFmtId="0" fontId="6" fillId="2" borderId="0" xfId="0" applyFont="1" applyFill="1" applyBorder="1" applyAlignment="1">
      <alignment horizontal="left" vertical="top" wrapText="1" indent="4"/>
    </xf>
    <xf numFmtId="0" fontId="9" fillId="2" borderId="0" xfId="0" applyFont="1" applyFill="1" applyBorder="1" applyAlignment="1">
      <alignment horizontal="left" vertical="center" wrapText="1"/>
    </xf>
    <xf numFmtId="0" fontId="4"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0" fontId="9" fillId="2" borderId="0" xfId="0" quotePrefix="1" applyFont="1" applyFill="1" applyBorder="1" applyAlignment="1">
      <alignment horizontal="left" vertical="center" wrapText="1"/>
    </xf>
    <xf numFmtId="0" fontId="4" fillId="2" borderId="0" xfId="0" applyFont="1" applyFill="1" applyBorder="1" applyAlignment="1">
      <alignment horizontal="left" wrapText="1"/>
    </xf>
    <xf numFmtId="0" fontId="0" fillId="2" borderId="0" xfId="0" applyFill="1" applyBorder="1" applyAlignment="1">
      <alignment horizontal="left" wrapText="1"/>
    </xf>
    <xf numFmtId="0" fontId="14" fillId="2" borderId="0" xfId="0" applyFont="1" applyFill="1" applyBorder="1" applyAlignment="1">
      <alignment vertical="center"/>
    </xf>
    <xf numFmtId="0" fontId="0" fillId="2" borderId="0" xfId="0" applyFill="1" applyBorder="1" applyAlignment="1">
      <alignment vertical="center"/>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0" fillId="2" borderId="0" xfId="0" applyFont="1" applyFill="1" applyBorder="1" applyAlignment="1">
      <alignment horizontal="left" wrapText="1"/>
    </xf>
    <xf numFmtId="0" fontId="6" fillId="2" borderId="0" xfId="0" applyFont="1" applyFill="1" applyBorder="1" applyAlignment="1">
      <alignment horizontal="left" wrapText="1"/>
    </xf>
    <xf numFmtId="0" fontId="2"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4" fillId="2" borderId="0" xfId="0" quotePrefix="1" applyFont="1" applyFill="1" applyBorder="1" applyAlignment="1">
      <alignment horizontal="left" vertical="top" wrapText="1"/>
    </xf>
    <xf numFmtId="0" fontId="9" fillId="2" borderId="0" xfId="0" applyFont="1" applyFill="1" applyBorder="1" applyAlignment="1">
      <alignment horizontal="left" wrapText="1"/>
    </xf>
    <xf numFmtId="0" fontId="0" fillId="2" borderId="0" xfId="0" applyFill="1" applyBorder="1" applyAlignment="1">
      <alignment horizontal="left" vertical="center" wrapText="1"/>
    </xf>
    <xf numFmtId="0" fontId="8" fillId="2" borderId="0" xfId="0" applyFont="1" applyFill="1" applyBorder="1" applyAlignment="1">
      <alignment horizontal="left" wrapText="1"/>
    </xf>
    <xf numFmtId="0" fontId="6" fillId="0" borderId="0" xfId="0" applyFont="1" applyFill="1" applyBorder="1" applyAlignment="1">
      <alignment horizontal="left" vertical="top" wrapText="1"/>
    </xf>
    <xf numFmtId="0" fontId="1" fillId="2" borderId="0" xfId="0" applyFont="1" applyFill="1" applyBorder="1" applyAlignment="1">
      <alignment horizontal="center" vertical="top" wrapText="1"/>
    </xf>
    <xf numFmtId="0" fontId="1" fillId="2" borderId="0" xfId="0"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3" fillId="2" borderId="0" xfId="0" quotePrefix="1"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5" fillId="2" borderId="0" xfId="0" applyFont="1" applyFill="1" applyBorder="1" applyAlignment="1">
      <alignment horizontal="right" vertical="top" wrapText="1"/>
    </xf>
    <xf numFmtId="0" fontId="5" fillId="2" borderId="0" xfId="0"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Applications%20Department\Department%20Applications\Rates\2019%20Electricity%20Rates\IRM\IRM%20Applications\Price%20Cap%20IR\Niagara%20Pen\Final%20Decision%20and%20Model\Drafts\NPEI_2019%20IRM_Model_20181015_IRR_Jan25.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0709MILPFV04\208160$\Dist%20Pric\2018-2022%20DX%20Rates\2021\2021%20Draft%20Rates%20for%20Rate%20Schedules_v39_Annual%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cell r="C14" t="str">
            <v>For Former Parry Sound Power Service Area</v>
          </cell>
        </row>
        <row r="15">
          <cell r="A15" t="str">
            <v>EnWin Utilities Ltd.</v>
          </cell>
          <cell r="C15" t="str">
            <v>Except for the Former Parry Sound Power Service Area</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row r="14">
          <cell r="C14">
            <v>2016</v>
          </cell>
        </row>
        <row r="25">
          <cell r="C25">
            <v>16</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row r="109">
          <cell r="F109">
            <v>7858973.5367650641</v>
          </cell>
        </row>
        <row r="113">
          <cell r="P113">
            <v>5923640.797975366</v>
          </cell>
        </row>
      </sheetData>
      <sheetData sheetId="20">
        <row r="109">
          <cell r="F109">
            <v>8000533.2589722089</v>
          </cell>
        </row>
        <row r="113">
          <cell r="P113">
            <v>5778429.4681057474</v>
          </cell>
        </row>
      </sheetData>
      <sheetData sheetId="21"/>
      <sheetData sheetId="22">
        <row r="12">
          <cell r="F12">
            <v>47067</v>
          </cell>
        </row>
        <row r="13">
          <cell r="F13">
            <v>407092792</v>
          </cell>
        </row>
        <row r="14">
          <cell r="F14">
            <v>1</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For Inergi_2021 Dx Rates"/>
      <sheetName val="Specific Charges"/>
      <sheetName val="Mapping for OEB Tariff Schedule"/>
      <sheetName val="OEB Tariff Schedule for Filing"/>
    </sheetNames>
    <sheetDataSet>
      <sheetData sheetId="0">
        <row r="1">
          <cell r="A1" t="str">
            <v>Rate Description</v>
          </cell>
        </row>
      </sheetData>
      <sheetData sheetId="1"/>
      <sheetData sheetId="2">
        <row r="4">
          <cell r="B4" t="str">
            <v>Customer Administration</v>
          </cell>
          <cell r="D4" t="str">
            <v>Charges for Rate Schedule</v>
          </cell>
        </row>
        <row r="5">
          <cell r="B5" t="str">
            <v>Easement letter - letter request</v>
          </cell>
          <cell r="C5" t="str">
            <v>$</v>
          </cell>
          <cell r="D5">
            <v>91.12</v>
          </cell>
        </row>
        <row r="6">
          <cell r="B6" t="str">
            <v>Easement letter - web request</v>
          </cell>
          <cell r="C6" t="str">
            <v>$</v>
          </cell>
          <cell r="D6">
            <v>25</v>
          </cell>
        </row>
        <row r="7">
          <cell r="B7" t="str">
            <v>Returned cheque charge</v>
          </cell>
          <cell r="C7" t="str">
            <v>$</v>
          </cell>
          <cell r="D7">
            <v>7</v>
          </cell>
        </row>
        <row r="8">
          <cell r="B8" t="str">
            <v>Account set up charge/change of occupancy charge (plus credit agency costs, if applicable)</v>
          </cell>
          <cell r="C8" t="str">
            <v>$</v>
          </cell>
          <cell r="D8">
            <v>38</v>
          </cell>
        </row>
        <row r="9">
          <cell r="B9" t="str">
            <v>Special meter reads (retailer requested off-cycle read)</v>
          </cell>
          <cell r="C9" t="str">
            <v>$</v>
          </cell>
          <cell r="D9">
            <v>90</v>
          </cell>
        </row>
        <row r="10">
          <cell r="D10" t="str">
            <v/>
          </cell>
        </row>
        <row r="11">
          <cell r="B11" t="str">
            <v>Meter dispute charge plus Measurement Canada fees (if meter found correct)</v>
          </cell>
          <cell r="C11" t="str">
            <v>$</v>
          </cell>
          <cell r="D11" t="str">
            <v>30.00</v>
          </cell>
        </row>
        <row r="12">
          <cell r="D12" t="str">
            <v/>
          </cell>
        </row>
        <row r="13">
          <cell r="B13" t="str">
            <v>Non-Payment of Account (see Note 15)</v>
          </cell>
          <cell r="D13" t="str">
            <v/>
          </cell>
        </row>
        <row r="14">
          <cell r="B14" t="str">
            <v>Late payment - per month (effective annual rate 19.56% per annum or 0.04896% compounded daily rate)</v>
          </cell>
          <cell r="C14" t="str">
            <v>%</v>
          </cell>
          <cell r="D14">
            <v>1.5</v>
          </cell>
        </row>
        <row r="15">
          <cell r="B15" t="str">
            <v>Collection - reconnect at meter - during regular hours</v>
          </cell>
          <cell r="C15" t="str">
            <v>$</v>
          </cell>
          <cell r="D15">
            <v>65</v>
          </cell>
        </row>
        <row r="16">
          <cell r="B16" t="str">
            <v>Collection - reconnect at meter - after regular hours</v>
          </cell>
          <cell r="C16" t="str">
            <v>$</v>
          </cell>
          <cell r="D16">
            <v>185</v>
          </cell>
        </row>
        <row r="17">
          <cell r="B17" t="str">
            <v>Collection - reconnect at pole - during regular hours</v>
          </cell>
          <cell r="C17" t="str">
            <v>$</v>
          </cell>
          <cell r="D17">
            <v>185</v>
          </cell>
        </row>
        <row r="18">
          <cell r="B18" t="str">
            <v>Collection - reconnect at pole - after regular hours</v>
          </cell>
          <cell r="C18" t="str">
            <v>$</v>
          </cell>
          <cell r="D18">
            <v>415</v>
          </cell>
        </row>
        <row r="19">
          <cell r="D19" t="str">
            <v/>
          </cell>
        </row>
        <row r="20">
          <cell r="B20" t="str">
            <v>Other</v>
          </cell>
          <cell r="D20" t="str">
            <v/>
          </cell>
        </row>
        <row r="21">
          <cell r="B21" t="str">
            <v>Service call - customer owned equipment - during regular hours</v>
          </cell>
          <cell r="C21" t="str">
            <v>$</v>
          </cell>
          <cell r="D21" t="str">
            <v>210.00*</v>
          </cell>
        </row>
        <row r="22">
          <cell r="B22" t="str">
            <v>Service call - customer owned equipment - after regular hours</v>
          </cell>
          <cell r="C22" t="str">
            <v>$</v>
          </cell>
          <cell r="D22" t="str">
            <v>775.00*</v>
          </cell>
        </row>
        <row r="23">
          <cell r="B23" t="str">
            <v>Temporary service install &amp; remove - overhead - no transformer</v>
          </cell>
          <cell r="C23" t="str">
            <v>$</v>
          </cell>
          <cell r="D23" t="str">
            <v>Actual Costs</v>
          </cell>
        </row>
        <row r="24">
          <cell r="B24" t="str">
            <v>Temporary service install &amp; remove - underground - no transformer</v>
          </cell>
          <cell r="C24" t="str">
            <v>$</v>
          </cell>
          <cell r="D24" t="str">
            <v>Actual Costs</v>
          </cell>
        </row>
        <row r="25">
          <cell r="B25" t="str">
            <v>Temporary service install &amp; remove - overhead - with transformer</v>
          </cell>
          <cell r="C25" t="str">
            <v>$</v>
          </cell>
          <cell r="D25" t="str">
            <v>Actual Costs</v>
          </cell>
        </row>
        <row r="26">
          <cell r="B26" t="str">
            <v>Specific charge for access to power poles - telecom</v>
          </cell>
          <cell r="C26" t="str">
            <v>$</v>
          </cell>
          <cell r="D26">
            <v>44.502600000000001</v>
          </cell>
        </row>
        <row r="27">
          <cell r="B27" t="str">
            <v>Reconnect completed after regular hours (customer/contract driven) - at meter</v>
          </cell>
          <cell r="C27" t="str">
            <v>$</v>
          </cell>
          <cell r="D27">
            <v>245</v>
          </cell>
        </row>
        <row r="28">
          <cell r="B28" t="str">
            <v>Reconnect completed after regular hours (customer/contract) driven) - at pole</v>
          </cell>
          <cell r="C28" t="str">
            <v>$</v>
          </cell>
          <cell r="D28">
            <v>475</v>
          </cell>
        </row>
        <row r="29">
          <cell r="B29" t="str">
            <v>Additional service layout fee - basic/complex (more than one hour)</v>
          </cell>
          <cell r="C29" t="str">
            <v>$</v>
          </cell>
          <cell r="D29">
            <v>586.72</v>
          </cell>
        </row>
        <row r="30">
          <cell r="B30" t="str">
            <v>Pipeline crossings</v>
          </cell>
          <cell r="C30" t="str">
            <v>$</v>
          </cell>
          <cell r="D30">
            <v>2465.4299999999998</v>
          </cell>
        </row>
        <row r="31">
          <cell r="B31" t="str">
            <v>Water crossings</v>
          </cell>
          <cell r="C31" t="str">
            <v>$</v>
          </cell>
          <cell r="D31">
            <v>3668.82</v>
          </cell>
        </row>
        <row r="32">
          <cell r="D32" t="str">
            <v/>
          </cell>
        </row>
        <row r="33">
          <cell r="B33" t="str">
            <v>Railway crossings</v>
          </cell>
          <cell r="C33" t="str">
            <v>$</v>
          </cell>
          <cell r="D33" t="str">
            <v>$4,899.24 plus
Railway
Feedthrough
Costs</v>
          </cell>
        </row>
        <row r="34">
          <cell r="D34" t="str">
            <v/>
          </cell>
        </row>
        <row r="35">
          <cell r="B35" t="str">
            <v>Overhead line staking per meter</v>
          </cell>
          <cell r="C35" t="str">
            <v>$</v>
          </cell>
          <cell r="D35">
            <v>4.3600000000000003</v>
          </cell>
        </row>
        <row r="36">
          <cell r="B36" t="str">
            <v>Underground line staking per meter</v>
          </cell>
          <cell r="C36" t="str">
            <v>$</v>
          </cell>
          <cell r="D36">
            <v>3.14</v>
          </cell>
        </row>
        <row r="37">
          <cell r="B37" t="str">
            <v>Subcable line staking per meter</v>
          </cell>
          <cell r="C37" t="str">
            <v>$</v>
          </cell>
          <cell r="D37">
            <v>2.74</v>
          </cell>
        </row>
        <row r="38">
          <cell r="B38" t="str">
            <v>Central metering - new service &lt;45 kw</v>
          </cell>
          <cell r="C38" t="str">
            <v>$</v>
          </cell>
          <cell r="D38">
            <v>100</v>
          </cell>
        </row>
        <row r="39">
          <cell r="B39" t="str">
            <v xml:space="preserve">Conversion to central metering &lt;45 kw </v>
          </cell>
          <cell r="C39" t="str">
            <v>$</v>
          </cell>
          <cell r="D39">
            <v>1593.19</v>
          </cell>
        </row>
        <row r="40">
          <cell r="B40" t="str">
            <v>Conversion to central metering &gt;=45 kw</v>
          </cell>
          <cell r="C40" t="str">
            <v>$</v>
          </cell>
          <cell r="D40">
            <v>1493.19</v>
          </cell>
        </row>
        <row r="41">
          <cell r="B41" t="str">
            <v>Connection impact assessments - net metering</v>
          </cell>
          <cell r="C41" t="str">
            <v>$</v>
          </cell>
          <cell r="D41">
            <v>3285.66</v>
          </cell>
        </row>
        <row r="42">
          <cell r="B42" t="str">
            <v>Connection impact assessments - embedded LDC generators</v>
          </cell>
          <cell r="C42" t="str">
            <v>$</v>
          </cell>
          <cell r="D42">
            <v>2960.07</v>
          </cell>
        </row>
        <row r="43">
          <cell r="B43" t="str">
            <v>Connection impact assessments - small projects &lt;= 500 kw</v>
          </cell>
          <cell r="C43" t="str">
            <v>$</v>
          </cell>
          <cell r="D43">
            <v>3361.46</v>
          </cell>
        </row>
        <row r="44">
          <cell r="B44" t="str">
            <v>Connection impact assessments - small projects &lt;= 500 kw, simplified</v>
          </cell>
          <cell r="C44" t="str">
            <v>$</v>
          </cell>
          <cell r="D44">
            <v>2028.44</v>
          </cell>
        </row>
        <row r="45">
          <cell r="B45" t="str">
            <v>Connection impact assessments - greater than capacity allocation exempt projects - capacity allocation required projects</v>
          </cell>
          <cell r="C45" t="str">
            <v>$</v>
          </cell>
          <cell r="D45">
            <v>8890.57</v>
          </cell>
        </row>
        <row r="46">
          <cell r="B46" t="str">
            <v>Connection impact assessments - greater than capacity allocation exempt projects - TS review for LDC capacity allocation required projects</v>
          </cell>
          <cell r="C46" t="str">
            <v>$</v>
          </cell>
          <cell r="D46">
            <v>5895.15</v>
          </cell>
        </row>
        <row r="47">
          <cell r="B47" t="str">
            <v>Specific charge for access to power poles - LDC</v>
          </cell>
          <cell r="C47" t="str">
            <v>$</v>
          </cell>
          <cell r="D47" t="str">
            <v>see below</v>
          </cell>
        </row>
        <row r="48">
          <cell r="B48" t="str">
            <v>Specific charge for access to power poles - generators</v>
          </cell>
          <cell r="C48" t="str">
            <v>$</v>
          </cell>
          <cell r="D48" t="str">
            <v>see below</v>
          </cell>
        </row>
        <row r="49">
          <cell r="B49" t="str">
            <v>Specific charge for access to power poles - municipal streetlights</v>
          </cell>
          <cell r="C49" t="str">
            <v>$</v>
          </cell>
          <cell r="D49">
            <v>2.04</v>
          </cell>
        </row>
        <row r="50">
          <cell r="B50" t="str">
            <v>Sentinel light rental charge</v>
          </cell>
          <cell r="C50" t="str">
            <v>$</v>
          </cell>
          <cell r="D50">
            <v>10</v>
          </cell>
        </row>
        <row r="51">
          <cell r="B51" t="str">
            <v>Sentinel light pole rental charge</v>
          </cell>
          <cell r="C51" t="str">
            <v>$</v>
          </cell>
          <cell r="D51">
            <v>7</v>
          </cell>
        </row>
        <row r="52">
          <cell r="D52" t="str">
            <v/>
          </cell>
        </row>
        <row r="53">
          <cell r="B53" t="str">
            <v>*Base Charge only. Additional work on equipment will be based on actual costs.</v>
          </cell>
          <cell r="D53" t="str">
            <v/>
          </cell>
        </row>
        <row r="54">
          <cell r="D54" t="str">
            <v/>
          </cell>
        </row>
        <row r="55">
          <cell r="B55" t="str">
            <v>Specific Charge for LDCs Access to the Power Poles ($/pole/year)</v>
          </cell>
          <cell r="D55" t="str">
            <v/>
          </cell>
        </row>
        <row r="56">
          <cell r="D56" t="str">
            <v/>
          </cell>
        </row>
        <row r="57">
          <cell r="B57" t="str">
            <v>LDC rate for 10’ of power space</v>
          </cell>
          <cell r="C57" t="str">
            <v>$</v>
          </cell>
          <cell r="D57">
            <v>89.242086172121375</v>
          </cell>
        </row>
        <row r="58">
          <cell r="B58" t="str">
            <v>LDC rate for 15’ of power space</v>
          </cell>
          <cell r="C58" t="str">
            <v>$</v>
          </cell>
          <cell r="D58">
            <v>107.09050340654564</v>
          </cell>
        </row>
        <row r="59">
          <cell r="B59" t="str">
            <v>LDC rate for 20’ of power space</v>
          </cell>
          <cell r="C59" t="str">
            <v>$</v>
          </cell>
          <cell r="D59">
            <v>118.98944822949517</v>
          </cell>
        </row>
        <row r="60">
          <cell r="B60" t="str">
            <v>LDC rate for 25’ of power space</v>
          </cell>
          <cell r="C60" t="str">
            <v>$</v>
          </cell>
          <cell r="D60">
            <v>127.48869453160195</v>
          </cell>
        </row>
        <row r="61">
          <cell r="B61" t="str">
            <v>LDC rate for 30’ of power space</v>
          </cell>
          <cell r="C61" t="str">
            <v>$</v>
          </cell>
          <cell r="D61">
            <v>133.86312925818206</v>
          </cell>
        </row>
        <row r="62">
          <cell r="B62" t="str">
            <v>LDC rate for 35’ of power space</v>
          </cell>
          <cell r="C62" t="str">
            <v>$</v>
          </cell>
          <cell r="D62">
            <v>138.82102293441105</v>
          </cell>
        </row>
        <row r="63">
          <cell r="B63" t="str">
            <v>LDC rate for 40’ of power space</v>
          </cell>
          <cell r="C63" t="str">
            <v>$</v>
          </cell>
          <cell r="D63">
            <v>142.7873378753942</v>
          </cell>
        </row>
        <row r="64">
          <cell r="B64" t="str">
            <v>LDC rate for 45’ of power space</v>
          </cell>
          <cell r="C64" t="str">
            <v>$</v>
          </cell>
          <cell r="D64">
            <v>146.03250464528952</v>
          </cell>
        </row>
        <row r="65">
          <cell r="B65" t="str">
            <v>LDC rate for 50’ of power space</v>
          </cell>
          <cell r="C65" t="str">
            <v>$</v>
          </cell>
          <cell r="D65">
            <v>148.73681028686897</v>
          </cell>
        </row>
        <row r="66">
          <cell r="B66" t="str">
            <v>LDC rate for 55’ of power space</v>
          </cell>
          <cell r="C66" t="str">
            <v>$</v>
          </cell>
          <cell r="D66">
            <v>151.02506890666695</v>
          </cell>
        </row>
        <row r="67">
          <cell r="B67" t="str">
            <v>LDC rate for 60’ of power space</v>
          </cell>
          <cell r="C67" t="str">
            <v>$</v>
          </cell>
          <cell r="D67">
            <v>152.98643343792236</v>
          </cell>
        </row>
        <row r="69">
          <cell r="B69" t="str">
            <v>Specific Charge for Generator Access to the Power Poles ($/pole/year)</v>
          </cell>
        </row>
        <row r="71">
          <cell r="B71" t="str">
            <v>Generator rate for 10’ of power space</v>
          </cell>
          <cell r="C71" t="str">
            <v>$</v>
          </cell>
          <cell r="D71">
            <v>89.242086172121375</v>
          </cell>
        </row>
        <row r="72">
          <cell r="B72" t="str">
            <v>Generator rate for 15’ of power space</v>
          </cell>
          <cell r="C72" t="str">
            <v>$</v>
          </cell>
          <cell r="D72">
            <v>107.09050340654564</v>
          </cell>
        </row>
        <row r="73">
          <cell r="B73" t="str">
            <v>Generator rate for 20’ of power space</v>
          </cell>
          <cell r="C73" t="str">
            <v>$</v>
          </cell>
          <cell r="D73">
            <v>118.98944822949517</v>
          </cell>
        </row>
        <row r="74">
          <cell r="B74" t="str">
            <v>Generator rate for 25’ of power space</v>
          </cell>
          <cell r="C74" t="str">
            <v>$</v>
          </cell>
          <cell r="D74">
            <v>127.48869453160195</v>
          </cell>
        </row>
        <row r="75">
          <cell r="B75" t="str">
            <v>Generator rate for 30’ of power space</v>
          </cell>
          <cell r="C75" t="str">
            <v>$</v>
          </cell>
          <cell r="D75">
            <v>133.86312925818206</v>
          </cell>
        </row>
        <row r="76">
          <cell r="B76" t="str">
            <v>Generator rate for 35’ of power space</v>
          </cell>
          <cell r="C76" t="str">
            <v>$</v>
          </cell>
          <cell r="D76">
            <v>138.82102293441105</v>
          </cell>
        </row>
        <row r="77">
          <cell r="B77" t="str">
            <v>Generator rate for 40’ of power space</v>
          </cell>
          <cell r="C77" t="str">
            <v>$</v>
          </cell>
          <cell r="D77">
            <v>142.7873378753942</v>
          </cell>
        </row>
        <row r="78">
          <cell r="B78" t="str">
            <v>Generator rate for 45’ of power space</v>
          </cell>
          <cell r="C78" t="str">
            <v>$</v>
          </cell>
          <cell r="D78">
            <v>146.03250464528952</v>
          </cell>
        </row>
        <row r="79">
          <cell r="B79" t="str">
            <v>Generator rate for 50’ of power space</v>
          </cell>
          <cell r="C79" t="str">
            <v>$</v>
          </cell>
          <cell r="D79">
            <v>148.73681028686897</v>
          </cell>
        </row>
        <row r="80">
          <cell r="B80" t="str">
            <v>Generator rate for 55’ of power space</v>
          </cell>
          <cell r="C80" t="str">
            <v>$</v>
          </cell>
          <cell r="D80">
            <v>151.02506890666695</v>
          </cell>
        </row>
        <row r="81">
          <cell r="B81" t="str">
            <v>Generator rate for 60’ of power space</v>
          </cell>
          <cell r="C81" t="str">
            <v>$</v>
          </cell>
          <cell r="D81">
            <v>152.98643343792236</v>
          </cell>
        </row>
        <row r="82">
          <cell r="D82" t="str">
            <v/>
          </cell>
        </row>
        <row r="83">
          <cell r="B83" t="str">
            <v>RETAIL SERVICE CHARGES (if applicable)</v>
          </cell>
          <cell r="D83" t="str">
            <v/>
          </cell>
        </row>
        <row r="84">
          <cell r="D84" t="str">
            <v/>
          </cell>
        </row>
        <row r="85">
          <cell r="B85" t="str">
            <v>One-time charge, per retailer, to establish the service agreement between the distributor and the retailer</v>
          </cell>
          <cell r="C85" t="str">
            <v>$</v>
          </cell>
          <cell r="D85">
            <v>102</v>
          </cell>
        </row>
        <row r="86">
          <cell r="B86" t="str">
            <v>Monthly fixed charge, per retailer</v>
          </cell>
          <cell r="C86" t="str">
            <v>$</v>
          </cell>
          <cell r="D86">
            <v>40.799999999999997</v>
          </cell>
        </row>
        <row r="87">
          <cell r="B87" t="str">
            <v>Monthly variable charge, per customer, per retailer</v>
          </cell>
          <cell r="C87" t="str">
            <v>$</v>
          </cell>
          <cell r="D87">
            <v>1.02</v>
          </cell>
        </row>
        <row r="88">
          <cell r="B88" t="str">
            <v>Distributor-consolidated billing monthly charge, per customer, per retailer</v>
          </cell>
          <cell r="C88" t="str">
            <v>$</v>
          </cell>
          <cell r="D88">
            <v>0.61199999999999999</v>
          </cell>
        </row>
        <row r="89">
          <cell r="B89" t="str">
            <v>Retailer-consolidated billing monthly credit, per customer, per retailer</v>
          </cell>
          <cell r="C89" t="str">
            <v>$</v>
          </cell>
          <cell r="D89">
            <v>-0.61199999999999999</v>
          </cell>
        </row>
        <row r="90">
          <cell r="B90" t="str">
            <v>Service Transaction Requests (STR)</v>
          </cell>
        </row>
        <row r="91">
          <cell r="B91" t="str">
            <v xml:space="preserve">                       Request fee, per request, applied to the requesting party</v>
          </cell>
          <cell r="C91" t="str">
            <v>$</v>
          </cell>
          <cell r="D91">
            <v>0.51</v>
          </cell>
        </row>
        <row r="92">
          <cell r="B92" t="str">
            <v xml:space="preserve">                       Processing fee, per request, applied to the requesting party</v>
          </cell>
          <cell r="C92" t="str">
            <v>$</v>
          </cell>
          <cell r="D92">
            <v>1.02</v>
          </cell>
        </row>
        <row r="93">
          <cell r="B93" t="str">
            <v>Request for customer information as outlined in Section 10.6.3 and Chapter 11 of the Retail</v>
          </cell>
          <cell r="D93" t="str">
            <v/>
          </cell>
        </row>
        <row r="94">
          <cell r="B94" t="str">
            <v>Settlement Code directly to retailers and customers, if not delivered electronically through the</v>
          </cell>
          <cell r="D94" t="str">
            <v/>
          </cell>
        </row>
        <row r="95">
          <cell r="B95" t="str">
            <v>Electronic Business Transaction (EBT) system, applied to the requesting party</v>
          </cell>
          <cell r="D95" t="str">
            <v/>
          </cell>
        </row>
        <row r="96">
          <cell r="B96" t="str">
            <v xml:space="preserve">                      Up to twice a year</v>
          </cell>
          <cell r="D96" t="str">
            <v>no charge</v>
          </cell>
        </row>
        <row r="97">
          <cell r="B97" t="str">
            <v xml:space="preserve">                      More than twice a year, per request (plus incremental delivery costs)</v>
          </cell>
          <cell r="C97" t="str">
            <v>$</v>
          </cell>
          <cell r="D97">
            <v>4.08</v>
          </cell>
        </row>
        <row r="98">
          <cell r="B98" t="str">
            <v>Notice of switch letter charge, per letter (unless the distributor has opted out of applying the charge as per the Ontario Energy Board's Decision and Order EB-2015-0304, issued on February 14, 2019)</v>
          </cell>
          <cell r="C98" t="str">
            <v>$</v>
          </cell>
          <cell r="D98">
            <v>2.04</v>
          </cell>
        </row>
      </sheetData>
      <sheetData sheetId="3">
        <row r="1">
          <cell r="A1" t="str">
            <v>2021 Rates for Tariff Schedules</v>
          </cell>
        </row>
        <row r="4">
          <cell r="A4" t="str">
            <v>Rate Class</v>
          </cell>
          <cell r="C4" t="str">
            <v>Tariff Schedule Description</v>
          </cell>
          <cell r="E4" t="str">
            <v>Rate</v>
          </cell>
        </row>
        <row r="5">
          <cell r="A5" t="str">
            <v>UR</v>
          </cell>
          <cell r="C5" t="str">
            <v>Service Charge</v>
          </cell>
          <cell r="D5" t="str">
            <v>$</v>
          </cell>
          <cell r="E5">
            <v>35.668434325783828</v>
          </cell>
        </row>
        <row r="6">
          <cell r="A6" t="str">
            <v>UR</v>
          </cell>
          <cell r="C6" t="str">
            <v>Smart Metering Entity Charge - effective until December 31, 2022</v>
          </cell>
          <cell r="D6" t="str">
            <v>$</v>
          </cell>
          <cell r="E6">
            <v>0.56999999999999995</v>
          </cell>
        </row>
        <row r="7">
          <cell r="A7" t="str">
            <v>UR</v>
          </cell>
          <cell r="C7" t="str">
            <v>Rate Rider for Disposition of Deferral/Variance Accounts (2021) – effective until December 31, 2021</v>
          </cell>
          <cell r="D7" t="str">
            <v>$</v>
          </cell>
          <cell r="E7">
            <v>-0.14000000000000001</v>
          </cell>
        </row>
        <row r="8">
          <cell r="A8" t="str">
            <v>UR</v>
          </cell>
          <cell r="C8" t="str">
            <v>Rate Rider for Disposition of 2019 Earnings Sharing - effective until December 31, 2021</v>
          </cell>
          <cell r="D8" t="str">
            <v>$</v>
          </cell>
          <cell r="E8">
            <v>-0.5</v>
          </cell>
        </row>
        <row r="9">
          <cell r="A9" t="str">
            <v>UR</v>
          </cell>
          <cell r="C9" t="str">
            <v>Distribution Volumetric Rate</v>
          </cell>
          <cell r="D9" t="str">
            <v>$/kWh</v>
          </cell>
          <cell r="E9">
            <v>0</v>
          </cell>
        </row>
        <row r="10">
          <cell r="A10" t="str">
            <v>UR</v>
          </cell>
          <cell r="C10" t="str">
            <v>Rate Rider for Disposition of Deferral/Variance Accounts (2021) – effective until December 31, 2021</v>
          </cell>
          <cell r="D10" t="str">
            <v>$/kWh</v>
          </cell>
          <cell r="E10">
            <v>-6.9999999999999999E-4</v>
          </cell>
        </row>
        <row r="11">
          <cell r="A11" t="str">
            <v>UR</v>
          </cell>
          <cell r="C11" t="str">
            <v>Rate Rider for Disposition of Global Adjustment Account (2021) – effective until December 31, 2021 (see Note 13)</v>
          </cell>
          <cell r="D11" t="str">
            <v>$/kWh</v>
          </cell>
          <cell r="E11">
            <v>-3.8999999999999998E-3</v>
          </cell>
        </row>
        <row r="12">
          <cell r="A12" t="str">
            <v>UR</v>
          </cell>
          <cell r="C12" t="str">
            <v>Rate Rider for Disposition of Capacity Based Recovery Account (2021) - effective until December 31, 2021</v>
          </cell>
          <cell r="D12" t="str">
            <v>$/kWh</v>
          </cell>
          <cell r="E12">
            <v>0</v>
          </cell>
        </row>
        <row r="13">
          <cell r="A13" t="str">
            <v>UR</v>
          </cell>
          <cell r="C13" t="str">
            <v>Retail Transmission Rate - Network Service Rate (see Note 4)</v>
          </cell>
          <cell r="D13" t="str">
            <v>$/kWh</v>
          </cell>
          <cell r="E13">
            <v>8.8999999999999999E-3</v>
          </cell>
        </row>
        <row r="14">
          <cell r="A14" t="str">
            <v>UR</v>
          </cell>
          <cell r="C14" t="str">
            <v>Retail Transmission Rate - Line and Transformation Connection Service Rate (see Note 5)</v>
          </cell>
          <cell r="D14" t="str">
            <v>$/kWh</v>
          </cell>
          <cell r="E14">
            <v>7.7000000000000002E-3</v>
          </cell>
        </row>
        <row r="15">
          <cell r="A15" t="str">
            <v>UR</v>
          </cell>
          <cell r="C15" t="str">
            <v>Wholesale Market Service Rate (WMS) - not including CBR (see Note 12)</v>
          </cell>
          <cell r="D15" t="str">
            <v>$/kWh</v>
          </cell>
          <cell r="E15">
            <v>3.0000000000000001E-3</v>
          </cell>
        </row>
        <row r="16">
          <cell r="A16" t="str">
            <v>UR</v>
          </cell>
          <cell r="C16" t="str">
            <v>Capacity Based Recovery (CBR) - Applicable for Class B Customers (see Note 12)</v>
          </cell>
          <cell r="D16" t="str">
            <v>$/kWh</v>
          </cell>
          <cell r="E16">
            <v>4.0000000000000002E-4</v>
          </cell>
        </row>
        <row r="17">
          <cell r="A17" t="str">
            <v>UR</v>
          </cell>
          <cell r="C17" t="str">
            <v>Rural or Remote Electricity Rate Protection Charge (RRRP) (see Note 12)</v>
          </cell>
          <cell r="D17" t="str">
            <v>$/kWh</v>
          </cell>
          <cell r="E17">
            <v>5.0000000000000001E-4</v>
          </cell>
        </row>
        <row r="18">
          <cell r="A18" t="str">
            <v>UR</v>
          </cell>
          <cell r="C18" t="str">
            <v>Standard Supply Service - Administrative Charge (if applicable)</v>
          </cell>
          <cell r="D18" t="str">
            <v>$</v>
          </cell>
          <cell r="E18">
            <v>0.25</v>
          </cell>
        </row>
        <row r="19">
          <cell r="A19" t="str">
            <v>R1</v>
          </cell>
          <cell r="C19" t="str">
            <v>Service Charge</v>
          </cell>
          <cell r="D19" t="str">
            <v>$</v>
          </cell>
          <cell r="E19">
            <v>48.699813766575055</v>
          </cell>
        </row>
        <row r="20">
          <cell r="A20" t="str">
            <v>R1</v>
          </cell>
          <cell r="C20" t="str">
            <v>Smart Metering Entity Charge - effective until December 31, 2022</v>
          </cell>
          <cell r="D20" t="str">
            <v>$</v>
          </cell>
          <cell r="E20">
            <v>0.56999999999999995</v>
          </cell>
        </row>
        <row r="21">
          <cell r="A21" t="str">
            <v>R1</v>
          </cell>
          <cell r="C21" t="str">
            <v>Rate Rider for Disposition of Deferral/Variance Accounts (2021) – effective until December 31, 2021</v>
          </cell>
          <cell r="D21" t="str">
            <v>$</v>
          </cell>
          <cell r="E21">
            <v>-0.14000000000000001</v>
          </cell>
        </row>
        <row r="22">
          <cell r="A22" t="str">
            <v>R1</v>
          </cell>
          <cell r="C22" t="str">
            <v>Rate Rider for Disposition of 2019 Earnings Sharing - effective until December 31, 2021</v>
          </cell>
          <cell r="D22" t="str">
            <v>$</v>
          </cell>
          <cell r="E22">
            <v>-0.85</v>
          </cell>
        </row>
        <row r="23">
          <cell r="A23" t="str">
            <v>R1</v>
          </cell>
          <cell r="C23" t="str">
            <v>Distribution Volumetric Rate</v>
          </cell>
          <cell r="D23" t="str">
            <v>$/kWh</v>
          </cell>
          <cell r="E23">
            <v>1.4033209098426766E-2</v>
          </cell>
        </row>
        <row r="24">
          <cell r="A24" t="str">
            <v>R1</v>
          </cell>
          <cell r="C24" t="str">
            <v>Rate Rider for Disposition of Deferral/Variance Accounts (2021) – effective until December 31, 2021</v>
          </cell>
          <cell r="D24" t="str">
            <v>$/kWh</v>
          </cell>
          <cell r="E24">
            <v>-8.0000000000000004E-4</v>
          </cell>
        </row>
        <row r="25">
          <cell r="A25" t="str">
            <v>R1</v>
          </cell>
          <cell r="C25" t="str">
            <v>Rate Rider for Disposition of Global Adjustment Account (2021) – effective until December 31, 2021 (see Note 13)</v>
          </cell>
          <cell r="D25" t="str">
            <v>$/kWh</v>
          </cell>
          <cell r="E25">
            <v>-3.8999999999999998E-3</v>
          </cell>
        </row>
        <row r="26">
          <cell r="A26" t="str">
            <v>R1</v>
          </cell>
          <cell r="C26" t="str">
            <v>Rate Rider for Disposition of Capacity Based Recovery Account (2021) - effective until December 31, 2021</v>
          </cell>
          <cell r="D26" t="str">
            <v>$/kWh</v>
          </cell>
          <cell r="E26">
            <v>0</v>
          </cell>
        </row>
        <row r="27">
          <cell r="A27" t="str">
            <v>R1</v>
          </cell>
          <cell r="C27" t="str">
            <v>Retail Transmission Rate - Network Service Rate (see Note 4)</v>
          </cell>
          <cell r="D27" t="str">
            <v>$/kWh</v>
          </cell>
          <cell r="E27">
            <v>8.2000000000000007E-3</v>
          </cell>
        </row>
        <row r="28">
          <cell r="A28" t="str">
            <v>R1</v>
          </cell>
          <cell r="C28" t="str">
            <v>Retail Transmission Rate - Line and Transformation Connection Service Rate (see Note 5)</v>
          </cell>
          <cell r="D28" t="str">
            <v>$/kWh</v>
          </cell>
          <cell r="E28">
            <v>7.3000000000000001E-3</v>
          </cell>
        </row>
        <row r="29">
          <cell r="A29" t="str">
            <v>R1</v>
          </cell>
          <cell r="C29" t="str">
            <v>Wholesale Market Service Rate (WMS) - not including CBR (see Note 12)</v>
          </cell>
          <cell r="D29" t="str">
            <v>$/kWh</v>
          </cell>
          <cell r="E29">
            <v>3.0000000000000001E-3</v>
          </cell>
        </row>
        <row r="30">
          <cell r="A30" t="str">
            <v>R1</v>
          </cell>
          <cell r="C30" t="str">
            <v>Capacity Based Recovery (CBR) - Applicable for Class B Customers (see Note 12)</v>
          </cell>
          <cell r="D30" t="str">
            <v>$/kWh</v>
          </cell>
          <cell r="E30">
            <v>4.0000000000000002E-4</v>
          </cell>
        </row>
        <row r="31">
          <cell r="A31" t="str">
            <v>R1</v>
          </cell>
          <cell r="C31" t="str">
            <v>Rural or Remote Electricity Rate Protection Charge (RRRP) (see Note 12)</v>
          </cell>
          <cell r="D31" t="str">
            <v>$/kWh</v>
          </cell>
          <cell r="E31">
            <v>5.0000000000000001E-4</v>
          </cell>
        </row>
        <row r="32">
          <cell r="A32" t="str">
            <v>R1</v>
          </cell>
          <cell r="C32" t="str">
            <v>Standard Supply Service - Administrative Charge (if applicable)</v>
          </cell>
          <cell r="D32" t="str">
            <v>$</v>
          </cell>
          <cell r="E32">
            <v>0.25</v>
          </cell>
        </row>
        <row r="33">
          <cell r="A33" t="str">
            <v>R2</v>
          </cell>
          <cell r="C33" t="str">
            <v>Service Charge*</v>
          </cell>
          <cell r="D33" t="str">
            <v>$</v>
          </cell>
          <cell r="E33">
            <v>112.84868484544099</v>
          </cell>
        </row>
        <row r="34">
          <cell r="A34" t="str">
            <v>R2</v>
          </cell>
          <cell r="C34" t="str">
            <v>Smart Metering Entity Charge - effective until December 31, 2022</v>
          </cell>
          <cell r="D34" t="str">
            <v>$</v>
          </cell>
          <cell r="E34">
            <v>0.56999999999999995</v>
          </cell>
        </row>
        <row r="35">
          <cell r="A35" t="str">
            <v>R2</v>
          </cell>
          <cell r="C35" t="str">
            <v>Rate Rider for Disposition of Deferral/Variance Accounts (2021) – effective until December 31, 2021</v>
          </cell>
          <cell r="D35" t="str">
            <v>$</v>
          </cell>
          <cell r="E35">
            <v>-0.14000000000000001</v>
          </cell>
        </row>
        <row r="36">
          <cell r="A36" t="str">
            <v>R2</v>
          </cell>
          <cell r="C36" t="str">
            <v>Rate Rider for Disposition of 2019 Earnings Sharing - effective until December 31, 2021</v>
          </cell>
          <cell r="D36" t="str">
            <v>$</v>
          </cell>
          <cell r="E36">
            <v>-1.92</v>
          </cell>
        </row>
        <row r="37">
          <cell r="A37" t="str">
            <v>R2</v>
          </cell>
          <cell r="C37" t="str">
            <v>Distribution Volumetric Rate</v>
          </cell>
          <cell r="D37" t="str">
            <v>$/kWh</v>
          </cell>
          <cell r="E37">
            <v>2.2574772018953318E-2</v>
          </cell>
        </row>
        <row r="38">
          <cell r="A38" t="str">
            <v>R2</v>
          </cell>
          <cell r="C38" t="str">
            <v>Rate Rider for Disposition of Deferral/Variance Accounts (2021) – effective until December 31, 2021</v>
          </cell>
          <cell r="D38" t="str">
            <v>$/kWh</v>
          </cell>
          <cell r="E38">
            <v>-1.1000000000000001E-3</v>
          </cell>
        </row>
        <row r="39">
          <cell r="A39" t="str">
            <v>R2</v>
          </cell>
          <cell r="C39" t="str">
            <v>Rate Rider for Disposition of Global Adjustment Account (2021) – effective until December 31, 2021 (see Note 13)</v>
          </cell>
          <cell r="D39" t="str">
            <v>$/kWh</v>
          </cell>
          <cell r="E39">
            <v>-3.8999999999999998E-3</v>
          </cell>
        </row>
        <row r="40">
          <cell r="A40" t="str">
            <v>R2</v>
          </cell>
          <cell r="C40" t="str">
            <v>Rate Rider for Disposition of Capacity Based Recovery Account (2021) - effective until December 31, 2021</v>
          </cell>
          <cell r="D40" t="str">
            <v>$/kWh</v>
          </cell>
          <cell r="E40">
            <v>0</v>
          </cell>
        </row>
        <row r="41">
          <cell r="A41" t="str">
            <v>R2</v>
          </cell>
          <cell r="C41" t="str">
            <v>Retail Transmission Rate - Network Service Rate (see Note 4)</v>
          </cell>
          <cell r="D41" t="str">
            <v>$/kWh</v>
          </cell>
          <cell r="E41">
            <v>7.7000000000000002E-3</v>
          </cell>
        </row>
        <row r="42">
          <cell r="A42" t="str">
            <v>R2</v>
          </cell>
          <cell r="C42" t="str">
            <v>Retail Transmission Rate - Line and Transformation Connection Service Rate (see Note 5)</v>
          </cell>
          <cell r="D42" t="str">
            <v>$/kWh</v>
          </cell>
          <cell r="E42">
            <v>6.7999999999999996E-3</v>
          </cell>
        </row>
        <row r="43">
          <cell r="A43" t="str">
            <v>R2</v>
          </cell>
          <cell r="C43" t="str">
            <v>Wholesale Market Service Rate (WMS) - not including CBR (see Note 12)</v>
          </cell>
          <cell r="D43" t="str">
            <v>$/kWh</v>
          </cell>
          <cell r="E43">
            <v>3.0000000000000001E-3</v>
          </cell>
        </row>
        <row r="44">
          <cell r="A44" t="str">
            <v>R2</v>
          </cell>
          <cell r="C44" t="str">
            <v>Capacity Based Recovery (CBR) - Applicable for Class B Customers (see Note 12)</v>
          </cell>
          <cell r="D44" t="str">
            <v>$/kWh</v>
          </cell>
          <cell r="E44">
            <v>4.0000000000000002E-4</v>
          </cell>
        </row>
        <row r="45">
          <cell r="A45" t="str">
            <v>R2</v>
          </cell>
          <cell r="C45" t="str">
            <v>Rural or Remote Electricity Rate Protection Charge (RRRP) (see Note 12)</v>
          </cell>
          <cell r="D45" t="str">
            <v>$/kWh</v>
          </cell>
          <cell r="E45">
            <v>5.0000000000000001E-4</v>
          </cell>
        </row>
        <row r="46">
          <cell r="A46" t="str">
            <v>R2</v>
          </cell>
          <cell r="C46" t="str">
            <v>Standard Supply Service - Administrative Charge (if applicable)</v>
          </cell>
          <cell r="D46" t="str">
            <v>$</v>
          </cell>
          <cell r="E46">
            <v>0.25</v>
          </cell>
        </row>
        <row r="47">
          <cell r="A47" t="str">
            <v>Seasonal</v>
          </cell>
          <cell r="C47" t="str">
            <v>Service Charge</v>
          </cell>
          <cell r="D47" t="str">
            <v>$</v>
          </cell>
          <cell r="E47">
            <v>50.369129704085445</v>
          </cell>
        </row>
        <row r="48">
          <cell r="A48" t="str">
            <v>Seasonal</v>
          </cell>
          <cell r="C48" t="str">
            <v>Smart Metering Entity Charge - effective until December 31, 2022</v>
          </cell>
          <cell r="D48" t="str">
            <v>$</v>
          </cell>
          <cell r="E48">
            <v>0.56999999999999995</v>
          </cell>
        </row>
        <row r="49">
          <cell r="A49" t="str">
            <v>Seasonal</v>
          </cell>
          <cell r="C49" t="str">
            <v>Rate Rider for Disposition of Deferral/Variance Accounts (2021) – effective until December 31, 2021</v>
          </cell>
          <cell r="D49" t="str">
            <v>$</v>
          </cell>
          <cell r="E49">
            <v>-0.14000000000000001</v>
          </cell>
        </row>
        <row r="50">
          <cell r="A50" t="str">
            <v>Seasonal</v>
          </cell>
          <cell r="C50" t="str">
            <v>Rate Rider for Disposition of 2019 Earnings Sharing - effective until December 31, 2021</v>
          </cell>
          <cell r="D50" t="str">
            <v>$</v>
          </cell>
          <cell r="E50">
            <v>-0.9</v>
          </cell>
        </row>
        <row r="51">
          <cell r="A51" t="str">
            <v>Seasonal</v>
          </cell>
          <cell r="C51" t="str">
            <v>Distribution Volumetric Rate</v>
          </cell>
          <cell r="D51" t="str">
            <v>$/kWh</v>
          </cell>
          <cell r="E51">
            <v>4.3753064816850221E-2</v>
          </cell>
        </row>
        <row r="52">
          <cell r="A52" t="str">
            <v>Seasonal</v>
          </cell>
          <cell r="C52" t="str">
            <v>Rate Rider for Disposition of Deferral/Variance Accounts (2021) – effective until December 31, 2021</v>
          </cell>
          <cell r="D52" t="str">
            <v>$/kWh</v>
          </cell>
          <cell r="E52">
            <v>-2.3E-3</v>
          </cell>
        </row>
        <row r="53">
          <cell r="A53" t="str">
            <v>Seasonal</v>
          </cell>
          <cell r="C53" t="str">
            <v>Rate Rider for Disposition of Global Adjustment Account (2021) – effective until December 31, 2021 (see Note 13)</v>
          </cell>
          <cell r="D53" t="str">
            <v>$/kWh</v>
          </cell>
          <cell r="E53">
            <v>-3.8999999999999998E-3</v>
          </cell>
        </row>
        <row r="54">
          <cell r="A54" t="str">
            <v>Seasonal</v>
          </cell>
          <cell r="C54" t="str">
            <v>Rate Rider for Disposition of Capacity Based Recovery Account (2021) - effective until December 31, 2021</v>
          </cell>
          <cell r="D54" t="str">
            <v>$/kWh</v>
          </cell>
          <cell r="E54">
            <v>0</v>
          </cell>
        </row>
        <row r="55">
          <cell r="A55" t="str">
            <v>Seasonal</v>
          </cell>
          <cell r="C55" t="str">
            <v>Retail Transmission Rate - Network Service Rate (see Note 4)</v>
          </cell>
          <cell r="D55" t="str">
            <v>$/kWh</v>
          </cell>
          <cell r="E55">
            <v>6.4000000000000003E-3</v>
          </cell>
        </row>
        <row r="56">
          <cell r="A56" t="str">
            <v>Seasonal</v>
          </cell>
          <cell r="C56" t="str">
            <v>Retail Transmission Rate - Line and Transformation Connection Service Rate (see Note 5)</v>
          </cell>
          <cell r="D56" t="str">
            <v>$/kWh</v>
          </cell>
          <cell r="E56">
            <v>6.1000000000000004E-3</v>
          </cell>
        </row>
        <row r="57">
          <cell r="A57" t="str">
            <v>Seasonal</v>
          </cell>
          <cell r="C57" t="str">
            <v>Wholesale Market Service Rate (WMS) - not including CBR (see Note 12)</v>
          </cell>
          <cell r="D57" t="str">
            <v>$/kWh</v>
          </cell>
          <cell r="E57">
            <v>3.0000000000000001E-3</v>
          </cell>
        </row>
        <row r="58">
          <cell r="A58" t="str">
            <v>Seasonal</v>
          </cell>
          <cell r="C58" t="str">
            <v>Capacity Based Recovery (CBR) - Applicable for Class B Customers (see Note 12)</v>
          </cell>
          <cell r="D58" t="str">
            <v>$/kWh</v>
          </cell>
          <cell r="E58">
            <v>4.0000000000000002E-4</v>
          </cell>
        </row>
        <row r="59">
          <cell r="A59" t="str">
            <v>Seasonal</v>
          </cell>
          <cell r="C59" t="str">
            <v>Rural or Remote Electricity Rate Protection Charge (RRRP) (see Note 12)</v>
          </cell>
          <cell r="D59" t="str">
            <v>$/kWh</v>
          </cell>
          <cell r="E59">
            <v>5.0000000000000001E-4</v>
          </cell>
        </row>
        <row r="60">
          <cell r="A60" t="str">
            <v>Seasonal</v>
          </cell>
          <cell r="C60" t="str">
            <v>Standard Supply Service - Administrative Charge (if applicable)</v>
          </cell>
          <cell r="D60" t="str">
            <v>$</v>
          </cell>
          <cell r="E60">
            <v>0.25</v>
          </cell>
        </row>
        <row r="61">
          <cell r="A61" t="str">
            <v>UGe</v>
          </cell>
          <cell r="C61" t="str">
            <v>Service Charge</v>
          </cell>
          <cell r="D61" t="str">
            <v>$</v>
          </cell>
          <cell r="E61">
            <v>25.412494364562406</v>
          </cell>
        </row>
        <row r="62">
          <cell r="A62" t="str">
            <v>UGe</v>
          </cell>
          <cell r="C62" t="str">
            <v>Smart Metering Entity Charge - effective until December 31, 2022</v>
          </cell>
          <cell r="D62" t="str">
            <v>$</v>
          </cell>
          <cell r="E62">
            <v>0.56999999999999995</v>
          </cell>
        </row>
        <row r="63">
          <cell r="A63" t="str">
            <v>UGe</v>
          </cell>
          <cell r="C63" t="str">
            <v>Rate Rider for Disposition of Deferral/Variance Accounts (2021) – effective until December 31, 2021</v>
          </cell>
          <cell r="D63" t="str">
            <v>$</v>
          </cell>
          <cell r="E63">
            <v>-0.14000000000000001</v>
          </cell>
        </row>
        <row r="64">
          <cell r="A64" t="str">
            <v>UGe</v>
          </cell>
          <cell r="C64" t="str">
            <v>Rate Rider for Disposition of 2019 Earnings Sharing - effective until December 31, 2021</v>
          </cell>
          <cell r="D64" t="str">
            <v>$</v>
          </cell>
          <cell r="E64">
            <v>-0.36</v>
          </cell>
        </row>
        <row r="65">
          <cell r="A65" t="str">
            <v>UGe</v>
          </cell>
          <cell r="C65" t="str">
            <v>Distribution Volumetric Rate</v>
          </cell>
          <cell r="D65" t="str">
            <v>$/kWh</v>
          </cell>
          <cell r="E65">
            <v>3.0353139817922082E-2</v>
          </cell>
        </row>
        <row r="66">
          <cell r="A66" t="str">
            <v>UGe</v>
          </cell>
          <cell r="C66" t="str">
            <v>Rate Rider for Disposition of Deferral/Variance Accounts (2021) – effective until December 31, 2021</v>
          </cell>
          <cell r="D66" t="str">
            <v>$/kWh</v>
          </cell>
          <cell r="E66">
            <v>-2.9999999999999997E-4</v>
          </cell>
        </row>
        <row r="67">
          <cell r="A67" t="str">
            <v>UGe</v>
          </cell>
          <cell r="C67" t="str">
            <v>Rate Rider for Disposition of Global Adjustment Account (2021) – effective until December 31, 2021 (see Note 13)</v>
          </cell>
          <cell r="D67" t="str">
            <v>$/kWh</v>
          </cell>
          <cell r="E67">
            <v>-3.8999999999999998E-3</v>
          </cell>
        </row>
        <row r="68">
          <cell r="A68" t="str">
            <v>UGe</v>
          </cell>
          <cell r="C68" t="str">
            <v>Rate Rider for Disposition of Capacity Based Recovery Account (2021) - effective until December 31, 2021</v>
          </cell>
          <cell r="D68" t="str">
            <v>$/kWh</v>
          </cell>
          <cell r="E68">
            <v>0</v>
          </cell>
        </row>
        <row r="69">
          <cell r="A69" t="str">
            <v>UGe</v>
          </cell>
          <cell r="C69" t="str">
            <v>Rate Rider for Disposition of 2019 Earnings Sharing - effective until December 31, 2021</v>
          </cell>
          <cell r="D69" t="str">
            <v>$/kWh</v>
          </cell>
          <cell r="E69">
            <v>-4.0000000000000002E-4</v>
          </cell>
        </row>
        <row r="70">
          <cell r="A70" t="str">
            <v>UGe</v>
          </cell>
          <cell r="C70" t="str">
            <v>Retail Transmission Rate - Network Service Rate (see Note 4)</v>
          </cell>
          <cell r="D70" t="str">
            <v>$/kWh</v>
          </cell>
          <cell r="E70">
            <v>7.0000000000000001E-3</v>
          </cell>
        </row>
        <row r="71">
          <cell r="A71" t="str">
            <v>UGe</v>
          </cell>
          <cell r="C71" t="str">
            <v>Retail Transmission Rate - Line and Transformation Connection Service Rate (see Note 5)</v>
          </cell>
          <cell r="D71" t="str">
            <v>$/kWh</v>
          </cell>
          <cell r="E71">
            <v>5.7000000000000002E-3</v>
          </cell>
        </row>
        <row r="72">
          <cell r="A72" t="str">
            <v>UGe</v>
          </cell>
          <cell r="C72" t="str">
            <v>Wholesale Market Service Rate (WMS) - not including CBR (see Note 12)</v>
          </cell>
          <cell r="D72" t="str">
            <v>$/kWh</v>
          </cell>
          <cell r="E72">
            <v>3.0000000000000001E-3</v>
          </cell>
        </row>
        <row r="73">
          <cell r="A73" t="str">
            <v>UGe</v>
          </cell>
          <cell r="C73" t="str">
            <v>Capacity Based Recovery (CBR) - Applicable for Class B Customers (see Note 12)</v>
          </cell>
          <cell r="D73" t="str">
            <v>$/kWh</v>
          </cell>
          <cell r="E73">
            <v>4.0000000000000002E-4</v>
          </cell>
        </row>
        <row r="74">
          <cell r="A74" t="str">
            <v>UGe</v>
          </cell>
          <cell r="C74" t="str">
            <v>Rural or Remote Electricity Rate Protection Charge (RRRP) (see Note 12)</v>
          </cell>
          <cell r="D74" t="str">
            <v>$/kWh</v>
          </cell>
          <cell r="E74">
            <v>5.0000000000000001E-4</v>
          </cell>
        </row>
        <row r="75">
          <cell r="A75" t="str">
            <v>UGe</v>
          </cell>
          <cell r="C75" t="str">
            <v>Standard Supply Service - Administrative Charge (if applicable)</v>
          </cell>
          <cell r="D75" t="str">
            <v>$</v>
          </cell>
          <cell r="E75">
            <v>0.25</v>
          </cell>
        </row>
        <row r="76">
          <cell r="A76" t="str">
            <v>GSe</v>
          </cell>
          <cell r="C76" t="str">
            <v>Service Charge</v>
          </cell>
          <cell r="D76" t="str">
            <v>$</v>
          </cell>
          <cell r="E76">
            <v>32.251656698692251</v>
          </cell>
        </row>
        <row r="77">
          <cell r="A77" t="str">
            <v>GSe</v>
          </cell>
          <cell r="C77" t="str">
            <v>Smart Metering Entity Charge - effective until December 31, 2022</v>
          </cell>
          <cell r="D77" t="str">
            <v>$</v>
          </cell>
          <cell r="E77">
            <v>0.56999999999999995</v>
          </cell>
        </row>
        <row r="78">
          <cell r="A78" t="str">
            <v>GSe</v>
          </cell>
          <cell r="C78" t="str">
            <v>Rate Rider for Disposition of Deferral/Variance Accounts (2021) – effective until December 31, 2021</v>
          </cell>
          <cell r="D78" t="str">
            <v>$</v>
          </cell>
          <cell r="E78">
            <v>-0.14000000000000001</v>
          </cell>
        </row>
        <row r="79">
          <cell r="A79" t="str">
            <v>GSe</v>
          </cell>
          <cell r="C79" t="str">
            <v>Rate Rider for Disposition of 2019 Earnings Sharing - effective until December 31, 2021</v>
          </cell>
          <cell r="D79" t="str">
            <v>$</v>
          </cell>
          <cell r="E79">
            <v>-0.45</v>
          </cell>
        </row>
        <row r="80">
          <cell r="A80" t="str">
            <v>GSe</v>
          </cell>
          <cell r="C80" t="str">
            <v>Distribution Volumetric Rate</v>
          </cell>
          <cell r="D80" t="str">
            <v>$/kWh</v>
          </cell>
          <cell r="E80">
            <v>6.3724203924404532E-2</v>
          </cell>
        </row>
        <row r="81">
          <cell r="A81" t="str">
            <v>GSe</v>
          </cell>
          <cell r="C81" t="str">
            <v>Rate Rider for Disposition of Deferral/Variance Accounts (2021) – effective until December 31, 2021</v>
          </cell>
          <cell r="D81" t="str">
            <v>$/kWh</v>
          </cell>
          <cell r="E81">
            <v>-5.9999999999999995E-4</v>
          </cell>
        </row>
        <row r="82">
          <cell r="A82" t="str">
            <v>GSe</v>
          </cell>
          <cell r="C82" t="str">
            <v>Rate Rider for Disposition of Global Adjustment Account (2021) – effective until December 31, 2021 (see Note 13)</v>
          </cell>
          <cell r="D82" t="str">
            <v>$/kWh</v>
          </cell>
          <cell r="E82">
            <v>-3.8999999999999998E-3</v>
          </cell>
        </row>
        <row r="83">
          <cell r="A83" t="str">
            <v>GSe</v>
          </cell>
          <cell r="C83" t="str">
            <v>Rate Rider for Disposition of Capacity Based Recovery Account (2021) - effective until December 31, 2021</v>
          </cell>
          <cell r="D83" t="str">
            <v>$/kWh</v>
          </cell>
          <cell r="E83">
            <v>0</v>
          </cell>
        </row>
        <row r="84">
          <cell r="A84" t="str">
            <v>GSe</v>
          </cell>
          <cell r="C84" t="str">
            <v>Rate Rider for Disposition of 2019 Earnings Sharing - effective until December 31, 2021</v>
          </cell>
          <cell r="D84" t="str">
            <v>$/kWh</v>
          </cell>
          <cell r="E84">
            <v>-8.9999999999999998E-4</v>
          </cell>
        </row>
        <row r="85">
          <cell r="A85" t="str">
            <v>GSe</v>
          </cell>
          <cell r="C85" t="str">
            <v>Retail Transmission Rate - Network Service Rate (see Note 4)</v>
          </cell>
          <cell r="D85" t="str">
            <v>$/kWh</v>
          </cell>
          <cell r="E85">
            <v>6.4999999999999997E-3</v>
          </cell>
        </row>
        <row r="86">
          <cell r="A86" t="str">
            <v>GSe</v>
          </cell>
          <cell r="C86" t="str">
            <v>Retail Transmission Rate - Line and Transformation Connection Service Rate (see Note 5)</v>
          </cell>
          <cell r="D86" t="str">
            <v>$/kWh</v>
          </cell>
          <cell r="E86">
            <v>5.5999999999999999E-3</v>
          </cell>
        </row>
        <row r="87">
          <cell r="A87" t="str">
            <v>GSe</v>
          </cell>
          <cell r="C87" t="str">
            <v>Wholesale Market Service Rate (WMS) - not including CBR (see Note 12)</v>
          </cell>
          <cell r="D87" t="str">
            <v>$/kWh</v>
          </cell>
          <cell r="E87">
            <v>3.0000000000000001E-3</v>
          </cell>
        </row>
        <row r="88">
          <cell r="A88" t="str">
            <v>GSe</v>
          </cell>
          <cell r="C88" t="str">
            <v>Capacity Based Recovery (CBR) - Applicable for Class B Customers (see Note 12)</v>
          </cell>
          <cell r="D88" t="str">
            <v>$/kWh</v>
          </cell>
          <cell r="E88">
            <v>4.0000000000000002E-4</v>
          </cell>
        </row>
        <row r="89">
          <cell r="A89" t="str">
            <v>GSe</v>
          </cell>
          <cell r="C89" t="str">
            <v>Rural or Remote Electricity Rate Protection Charge (RRRP) (see Note 12)</v>
          </cell>
          <cell r="D89" t="str">
            <v>$/kWh</v>
          </cell>
          <cell r="E89">
            <v>5.0000000000000001E-4</v>
          </cell>
        </row>
        <row r="90">
          <cell r="A90" t="str">
            <v>GSe</v>
          </cell>
          <cell r="C90" t="str">
            <v>Standard Supply Service - Administrative Charge (if applicable)</v>
          </cell>
          <cell r="D90" t="str">
            <v>$</v>
          </cell>
          <cell r="E90">
            <v>0.25</v>
          </cell>
        </row>
        <row r="91">
          <cell r="A91" t="str">
            <v>UGd</v>
          </cell>
          <cell r="C91" t="str">
            <v>Service Charge</v>
          </cell>
          <cell r="D91" t="str">
            <v>$</v>
          </cell>
          <cell r="E91">
            <v>99.50553529973233</v>
          </cell>
        </row>
        <row r="92">
          <cell r="A92" t="str">
            <v>UGd</v>
          </cell>
          <cell r="C92" t="str">
            <v>Rate Rider for Disposition of Deferral/Variance Accounts (2021) – effective until December 31, 2021</v>
          </cell>
          <cell r="D92" t="str">
            <v>$</v>
          </cell>
          <cell r="E92">
            <v>0</v>
          </cell>
        </row>
        <row r="93">
          <cell r="A93" t="str">
            <v>UGd</v>
          </cell>
          <cell r="C93" t="str">
            <v>Rate Rider for Disposition of 2019 Earnings Sharing - effective until December 31, 2021</v>
          </cell>
          <cell r="D93" t="str">
            <v>$</v>
          </cell>
          <cell r="E93">
            <v>-1.4</v>
          </cell>
        </row>
        <row r="94">
          <cell r="A94" t="str">
            <v>UGd</v>
          </cell>
          <cell r="C94" t="str">
            <v>Distribution Volumetric Rate</v>
          </cell>
          <cell r="D94" t="str">
            <v>$/kW</v>
          </cell>
          <cell r="E94">
            <v>10.487984734239229</v>
          </cell>
        </row>
        <row r="95">
          <cell r="A95" t="str">
            <v>UGd</v>
          </cell>
          <cell r="C95" t="str">
            <v>Rate Rider for Disposition of Deferral/Variance Accounts (2021) – effective until December 31, 2021</v>
          </cell>
          <cell r="D95" t="str">
            <v>$/kW</v>
          </cell>
          <cell r="E95">
            <v>0.11899999999999999</v>
          </cell>
        </row>
        <row r="96">
          <cell r="A96" t="str">
            <v>UGd</v>
          </cell>
          <cell r="C96" t="str">
            <v>Rate Rider for Disposition of Global Adjustment Account (2021) – effective until December 31, 2021 (see Note 13)</v>
          </cell>
          <cell r="D96" t="str">
            <v>$/kWh</v>
          </cell>
          <cell r="E96">
            <v>-3.8999999999999998E-3</v>
          </cell>
        </row>
        <row r="97">
          <cell r="A97" t="str">
            <v>UGd</v>
          </cell>
          <cell r="C97" t="str">
            <v>Rate Rider for Disposition of Capacity Based Recovery Account (2021) - effective until December 31, 2021</v>
          </cell>
          <cell r="D97" t="str">
            <v>$/kW</v>
          </cell>
          <cell r="E97">
            <v>-1.21E-2</v>
          </cell>
        </row>
        <row r="98">
          <cell r="A98" t="str">
            <v>UGd</v>
          </cell>
          <cell r="C98" t="str">
            <v>Rate Rider for Disposition of 2019 Earnings Sharing - effective until December 31, 2021</v>
          </cell>
          <cell r="D98" t="str">
            <v>$/kW</v>
          </cell>
          <cell r="E98">
            <v>-4.0000000000000002E-4</v>
          </cell>
        </row>
        <row r="99">
          <cell r="A99" t="str">
            <v>UGd</v>
          </cell>
          <cell r="C99" t="str">
            <v>Retail Transmission Rate - Network Service Rate (see Note 4)</v>
          </cell>
          <cell r="D99" t="str">
            <v>$/kW</v>
          </cell>
          <cell r="E99">
            <v>2.4925999999999999</v>
          </cell>
        </row>
        <row r="100">
          <cell r="A100" t="str">
            <v>UGd</v>
          </cell>
          <cell r="C100" t="str">
            <v>Retail Transmission Rate - Line and Transformation Connection Service Rate (see Note 5)</v>
          </cell>
          <cell r="D100" t="str">
            <v>$/kW</v>
          </cell>
          <cell r="E100">
            <v>2.0579000000000001</v>
          </cell>
        </row>
        <row r="101">
          <cell r="A101" t="str">
            <v>UGd</v>
          </cell>
          <cell r="C101" t="str">
            <v>Wholesale Market Service Rate (WMS) - not including CBR (see Note 12)</v>
          </cell>
          <cell r="D101" t="str">
            <v>$/kWh</v>
          </cell>
          <cell r="E101">
            <v>3.0000000000000001E-3</v>
          </cell>
        </row>
        <row r="102">
          <cell r="A102" t="str">
            <v>UGd</v>
          </cell>
          <cell r="C102" t="str">
            <v>Capacity Based Recovery (CBR) - Applicable for Class B Customers (see Note 12)</v>
          </cell>
          <cell r="D102" t="str">
            <v>$/kWh</v>
          </cell>
          <cell r="E102">
            <v>4.0000000000000002E-4</v>
          </cell>
        </row>
        <row r="103">
          <cell r="A103" t="str">
            <v>UGd</v>
          </cell>
          <cell r="C103" t="str">
            <v>Rural or Remote Electricity Rate Protection Charge (RRRP) (see Note 12)</v>
          </cell>
          <cell r="D103" t="str">
            <v>$/kWh</v>
          </cell>
          <cell r="E103">
            <v>5.0000000000000001E-4</v>
          </cell>
        </row>
        <row r="104">
          <cell r="A104" t="str">
            <v>UGd</v>
          </cell>
          <cell r="C104" t="str">
            <v>Standard Supply Service - Administrative Charge (if applicable)</v>
          </cell>
          <cell r="D104" t="str">
            <v>$</v>
          </cell>
          <cell r="E104">
            <v>0.25</v>
          </cell>
        </row>
        <row r="105">
          <cell r="A105" t="str">
            <v>GSd</v>
          </cell>
          <cell r="C105" t="str">
            <v>Service Charge</v>
          </cell>
          <cell r="D105" t="str">
            <v>$</v>
          </cell>
          <cell r="E105">
            <v>107.53407299390653</v>
          </cell>
        </row>
        <row r="106">
          <cell r="A106" t="str">
            <v>GSd</v>
          </cell>
          <cell r="C106" t="str">
            <v>Rate Rider for Disposition of Deferral/Variance Accounts (2021) – effective until December 31, 2021</v>
          </cell>
          <cell r="D106" t="str">
            <v>$</v>
          </cell>
          <cell r="E106">
            <v>0</v>
          </cell>
        </row>
        <row r="107">
          <cell r="A107" t="str">
            <v>GSd</v>
          </cell>
          <cell r="C107" t="str">
            <v>Rate Rider for Disposition of 2019 Earnings Sharing - effective until December 31, 2021</v>
          </cell>
          <cell r="D107" t="str">
            <v>$</v>
          </cell>
          <cell r="E107">
            <v>-1.52</v>
          </cell>
        </row>
        <row r="108">
          <cell r="A108" t="str">
            <v>GSd</v>
          </cell>
          <cell r="C108" t="str">
            <v>Distribution Volumetric Rate</v>
          </cell>
          <cell r="D108" t="str">
            <v>$/kW</v>
          </cell>
          <cell r="E108">
            <v>18.204319611357594</v>
          </cell>
        </row>
        <row r="109">
          <cell r="A109" t="str">
            <v>GSd</v>
          </cell>
          <cell r="C109" t="str">
            <v>Rate Rider for Disposition of Deferral/Variance Accounts (2021) – effective until December 31, 2021</v>
          </cell>
          <cell r="D109" t="str">
            <v>$/kW</v>
          </cell>
          <cell r="E109">
            <v>2.1899999999999999E-2</v>
          </cell>
        </row>
        <row r="110">
          <cell r="A110" t="str">
            <v>GSd</v>
          </cell>
          <cell r="C110" t="str">
            <v>Rate Rider for Disposition of Global Adjustment Account (2021) – effective until December 31, 2021 (see Note 13)</v>
          </cell>
          <cell r="D110" t="str">
            <v>$/kWh</v>
          </cell>
          <cell r="E110">
            <v>-3.8999999999999998E-3</v>
          </cell>
        </row>
        <row r="111">
          <cell r="A111" t="str">
            <v>GSd</v>
          </cell>
          <cell r="C111" t="str">
            <v>Rate Rider for Disposition of Capacity Based Recovery Account (2021) - effective until December 31, 2021</v>
          </cell>
          <cell r="D111" t="str">
            <v>$/kW</v>
          </cell>
          <cell r="E111">
            <v>-9.7000000000000003E-3</v>
          </cell>
        </row>
        <row r="112">
          <cell r="A112" t="str">
            <v>GSd</v>
          </cell>
          <cell r="C112" t="str">
            <v>Rate Rider for Disposition of 2019 Earnings Sharing - effective until December 31, 2021</v>
          </cell>
          <cell r="D112" t="str">
            <v>$/kW</v>
          </cell>
          <cell r="E112">
            <v>-0.2555</v>
          </cell>
        </row>
        <row r="113">
          <cell r="A113" t="str">
            <v>GSd</v>
          </cell>
          <cell r="C113" t="str">
            <v>Retail Transmission Rate - Network Service Rate (see Note 4)</v>
          </cell>
          <cell r="D113" t="str">
            <v>$/kW</v>
          </cell>
          <cell r="E113">
            <v>1.9247000000000001</v>
          </cell>
        </row>
        <row r="114">
          <cell r="A114" t="str">
            <v>GSd</v>
          </cell>
          <cell r="C114" t="str">
            <v>Retail Transmission Rate - Line and Transformation Connection Service Rate (see Note 5)</v>
          </cell>
          <cell r="D114" t="str">
            <v>$/kW</v>
          </cell>
          <cell r="E114">
            <v>1.6028</v>
          </cell>
        </row>
        <row r="115">
          <cell r="A115" t="str">
            <v>GSd</v>
          </cell>
          <cell r="C115" t="str">
            <v>Wholesale Market Service Rate (WMS) - not including CBR (see Note 12)</v>
          </cell>
          <cell r="D115" t="str">
            <v>$/kWh</v>
          </cell>
          <cell r="E115">
            <v>3.0000000000000001E-3</v>
          </cell>
        </row>
        <row r="116">
          <cell r="A116" t="str">
            <v>GSd</v>
          </cell>
          <cell r="C116" t="str">
            <v>Capacity Based Recovery (CBR) - Applicable for Class B Customers (see Note 12)</v>
          </cell>
          <cell r="D116" t="str">
            <v>$/kWh</v>
          </cell>
          <cell r="E116">
            <v>4.0000000000000002E-4</v>
          </cell>
        </row>
        <row r="117">
          <cell r="A117" t="str">
            <v>GSd</v>
          </cell>
          <cell r="C117" t="str">
            <v>Rural or Remote Electricity Rate Protection Charge (RRRP) (see Note 12)</v>
          </cell>
          <cell r="D117" t="str">
            <v>$/kWh</v>
          </cell>
          <cell r="E117">
            <v>5.0000000000000001E-4</v>
          </cell>
        </row>
        <row r="118">
          <cell r="A118" t="str">
            <v>GSd</v>
          </cell>
          <cell r="C118" t="str">
            <v>Standard Supply Service - Administrative Charge (if applicable)</v>
          </cell>
          <cell r="D118" t="str">
            <v>$</v>
          </cell>
          <cell r="E118">
            <v>0.25</v>
          </cell>
        </row>
        <row r="119">
          <cell r="A119" t="str">
            <v>Dgen</v>
          </cell>
          <cell r="C119" t="str">
            <v>Service Charge</v>
          </cell>
          <cell r="D119" t="str">
            <v>$</v>
          </cell>
          <cell r="E119">
            <v>194.18986646902457</v>
          </cell>
        </row>
        <row r="120">
          <cell r="A120" t="str">
            <v>Dgen</v>
          </cell>
          <cell r="C120" t="str">
            <v>Rate Rider for Disposition of Deferral/Variance Accounts (2021) – effective until December 31, 2021</v>
          </cell>
          <cell r="D120" t="str">
            <v>$</v>
          </cell>
          <cell r="E120">
            <v>0</v>
          </cell>
        </row>
        <row r="121">
          <cell r="A121" t="str">
            <v>Dgen</v>
          </cell>
          <cell r="C121" t="str">
            <v>Rate Rider for Disposition of 2019 Earnings Sharing - effective until December 31, 2021</v>
          </cell>
          <cell r="D121" t="str">
            <v>$</v>
          </cell>
          <cell r="E121">
            <v>-2.74</v>
          </cell>
        </row>
        <row r="122">
          <cell r="A122" t="str">
            <v>Dgen</v>
          </cell>
          <cell r="C122" t="str">
            <v>Distribution Volumetric Rate</v>
          </cell>
          <cell r="D122" t="str">
            <v>$/kW</v>
          </cell>
          <cell r="E122">
            <v>9.7488032520930705</v>
          </cell>
        </row>
        <row r="123">
          <cell r="A123" t="str">
            <v>Dgen</v>
          </cell>
          <cell r="C123" t="str">
            <v>Rate Rider for Disposition of Deferral/Variance Accounts (2021) – effective until December 31, 2021</v>
          </cell>
          <cell r="D123" t="str">
            <v>$/kW</v>
          </cell>
          <cell r="E123">
            <v>-0.13139999999999999</v>
          </cell>
        </row>
        <row r="124">
          <cell r="A124" t="str">
            <v>Dgen</v>
          </cell>
          <cell r="C124" t="str">
            <v>Rate Rider for Disposition of Global Adjustment Account (2021) – effective until December 31, 2021 (see Note 13)</v>
          </cell>
          <cell r="D124" t="str">
            <v>$/kWh</v>
          </cell>
          <cell r="E124">
            <v>-3.8999999999999998E-3</v>
          </cell>
        </row>
        <row r="125">
          <cell r="A125" t="str">
            <v>Dgen</v>
          </cell>
          <cell r="C125" t="str">
            <v>Rate Rider for Disposition of Capacity Based Recovery Account (2021) - effective until December 31, 2021</v>
          </cell>
          <cell r="D125" t="str">
            <v>$/kW</v>
          </cell>
          <cell r="E125">
            <v>-4.1999999999999997E-3</v>
          </cell>
        </row>
        <row r="126">
          <cell r="A126" t="str">
            <v>Dgen</v>
          </cell>
          <cell r="C126" t="str">
            <v>Rate Rider for Disposition of 2019 Earnings Sharing - effective until December 31, 2021</v>
          </cell>
          <cell r="D126" t="str">
            <v>$/kW</v>
          </cell>
          <cell r="E126">
            <v>-0.13650000000000001</v>
          </cell>
        </row>
        <row r="127">
          <cell r="A127" t="str">
            <v>Dgen</v>
          </cell>
          <cell r="C127" t="str">
            <v>Retail Transmission Rate - Network Service Rate (see Note 4)</v>
          </cell>
          <cell r="D127" t="str">
            <v>$/kW</v>
          </cell>
          <cell r="E127">
            <v>0.93559999999999999</v>
          </cell>
        </row>
        <row r="128">
          <cell r="A128" t="str">
            <v>Dgen</v>
          </cell>
          <cell r="C128" t="str">
            <v>Retail Transmission Rate - Line and Transformation Connection Service Rate (see Note 5)</v>
          </cell>
          <cell r="D128" t="str">
            <v>$/kW</v>
          </cell>
          <cell r="E128">
            <v>0.78080000000000005</v>
          </cell>
        </row>
        <row r="129">
          <cell r="A129" t="str">
            <v>Dgen</v>
          </cell>
          <cell r="C129" t="str">
            <v>Wholesale Market Service Rate (WMS) - not including CBR (see Note 12)</v>
          </cell>
          <cell r="D129" t="str">
            <v>$/kWh</v>
          </cell>
          <cell r="E129">
            <v>3.0000000000000001E-3</v>
          </cell>
        </row>
        <row r="130">
          <cell r="A130" t="str">
            <v>Dgen</v>
          </cell>
          <cell r="C130" t="str">
            <v>Capacity Based Recovery (CBR) - Applicable for Class B Customers (see Note 12)</v>
          </cell>
          <cell r="D130" t="str">
            <v>$/kWh</v>
          </cell>
          <cell r="E130">
            <v>4.0000000000000002E-4</v>
          </cell>
        </row>
        <row r="131">
          <cell r="A131" t="str">
            <v>Dgen</v>
          </cell>
          <cell r="C131" t="str">
            <v>Rural or Remote Electricity Rate Protection Charge (RRRP) (see Note 12)</v>
          </cell>
          <cell r="D131" t="str">
            <v>$/kWh</v>
          </cell>
          <cell r="E131">
            <v>5.0000000000000001E-4</v>
          </cell>
        </row>
        <row r="132">
          <cell r="A132" t="str">
            <v>Dgen</v>
          </cell>
          <cell r="C132" t="str">
            <v>Standard Supply Service - Administrative Charge (if applicable)</v>
          </cell>
          <cell r="D132" t="str">
            <v>$</v>
          </cell>
          <cell r="E132">
            <v>0.25</v>
          </cell>
        </row>
        <row r="133">
          <cell r="A133" t="str">
            <v>ST</v>
          </cell>
          <cell r="C133" t="str">
            <v>Service Charge</v>
          </cell>
          <cell r="D133" t="str">
            <v>$</v>
          </cell>
          <cell r="E133">
            <v>578.74</v>
          </cell>
        </row>
        <row r="134">
          <cell r="A134" t="str">
            <v>ST</v>
          </cell>
          <cell r="C134" t="str">
            <v>Meter Charge (for Hydro One ownership) (see Note 11)</v>
          </cell>
          <cell r="D134" t="str">
            <v>$</v>
          </cell>
          <cell r="E134">
            <v>724.55</v>
          </cell>
        </row>
        <row r="135">
          <cell r="A135" t="str">
            <v>ST</v>
          </cell>
          <cell r="C135" t="str">
            <v>Rate Rider for Disposition of Deferral/Variance Accounts (2021) – effective until December 31, 2021</v>
          </cell>
          <cell r="D135" t="str">
            <v>$</v>
          </cell>
          <cell r="E135">
            <v>0</v>
          </cell>
        </row>
        <row r="136">
          <cell r="A136" t="str">
            <v>ST</v>
          </cell>
          <cell r="C136" t="str">
            <v>Rate Rider for Disposition of 2019 Earnings Sharing - effective until December 31, 2021</v>
          </cell>
          <cell r="D136" t="str">
            <v>$</v>
          </cell>
          <cell r="E136">
            <v>-15.7</v>
          </cell>
        </row>
        <row r="137">
          <cell r="A137" t="str">
            <v>ST</v>
          </cell>
          <cell r="C137" t="str">
            <v>Facility Charge for connection to Common ST Lines (44 kV to 13.8 kV) (see Notes 1, 8 and 14)</v>
          </cell>
          <cell r="D137" t="str">
            <v>$/kW</v>
          </cell>
          <cell r="E137">
            <v>1.522</v>
          </cell>
        </row>
        <row r="138">
          <cell r="A138" t="str">
            <v>ST</v>
          </cell>
          <cell r="C138" t="str">
            <v>Facility Charge for connection to Specific ST Lines (44 kV to 13.8 kV) (see Note 2)</v>
          </cell>
          <cell r="D138" t="str">
            <v>$/km</v>
          </cell>
          <cell r="E138">
            <v>626.08820000000003</v>
          </cell>
        </row>
        <row r="139">
          <cell r="A139" t="str">
            <v>ST</v>
          </cell>
          <cell r="C139" t="str">
            <v>Facility Charge for connection to high-voltage (&gt; 13.8 kV secondary) delivery High Voltage Distribution Station
     (see Notes 1 and 14)</v>
          </cell>
          <cell r="D139" t="str">
            <v>$/kW</v>
          </cell>
          <cell r="E139">
            <v>2.1154000000000002</v>
          </cell>
        </row>
        <row r="140">
          <cell r="A140" t="str">
            <v>ST</v>
          </cell>
          <cell r="C140" t="str">
            <v>Facility Charge for connection to low-voltage (&lt; 13.8 kV secondary) delivery High Voltage Distribution Station
     (see Notes 1 and 14)</v>
          </cell>
          <cell r="D140" t="str">
            <v>$/kW</v>
          </cell>
          <cell r="E140">
            <v>3.7825000000000002</v>
          </cell>
        </row>
        <row r="141">
          <cell r="A141" t="str">
            <v>ST</v>
          </cell>
          <cell r="C141" t="str">
            <v>Facility Charge for connection to low-voltage (&lt; 13.8 kV secondary) Low Voltage Distribution Station (see
     Notes 3 and 14)</v>
          </cell>
          <cell r="D141" t="str">
            <v>$/kW</v>
          </cell>
          <cell r="E141">
            <v>1.6671</v>
          </cell>
        </row>
        <row r="142">
          <cell r="A142" t="str">
            <v>ST</v>
          </cell>
          <cell r="C142" t="str">
            <v>Rate Rider for Disposition of Deferral/Variance Accounts (2021) – effective until December 31, 2021</v>
          </cell>
          <cell r="D142" t="str">
            <v>$/kW</v>
          </cell>
          <cell r="E142">
            <v>0.94440000000000002</v>
          </cell>
        </row>
        <row r="143">
          <cell r="A143" t="str">
            <v>ST</v>
          </cell>
          <cell r="C143" t="str">
            <v>Rate Rider for Disposition of Deferral/Variance Accounts (Non WMP) (2021) – effective until December 31, 2021</v>
          </cell>
          <cell r="D143" t="str">
            <v>$/kW</v>
          </cell>
          <cell r="E143">
            <v>-1.1228</v>
          </cell>
        </row>
        <row r="144">
          <cell r="A144" t="str">
            <v>ST</v>
          </cell>
          <cell r="C144" t="str">
            <v>Rate Rider for Disposition of Global Adjustment Account (2021) – effective until December 31, 2021 (see Note 13)</v>
          </cell>
          <cell r="D144" t="str">
            <v>$/kWh</v>
          </cell>
          <cell r="E144">
            <v>-3.8999999999999998E-3</v>
          </cell>
        </row>
        <row r="145">
          <cell r="A145" t="str">
            <v>ST</v>
          </cell>
          <cell r="C145" t="str">
            <v>Rate Rider for Disposition of Capacity Based Recovery Account (2021) - effective until December 31, 2021</v>
          </cell>
          <cell r="D145" t="str">
            <v>$/kW</v>
          </cell>
          <cell r="E145">
            <v>-1.06E-2</v>
          </cell>
        </row>
        <row r="146">
          <cell r="A146" t="str">
            <v>ST</v>
          </cell>
          <cell r="C146" t="str">
            <v>Rate Rider for Disposition of 2019 Earnings Sharing - effective until December 31, 2021</v>
          </cell>
          <cell r="D146" t="str">
            <v>$/kW</v>
          </cell>
          <cell r="E146">
            <v>-2.1899999999999999E-2</v>
          </cell>
        </row>
        <row r="147">
          <cell r="A147" t="str">
            <v>ST</v>
          </cell>
          <cell r="C147" t="str">
            <v>Retail Transmission Rate - Network Service Rate (see Note 4)</v>
          </cell>
          <cell r="D147" t="str">
            <v>$/kW</v>
          </cell>
          <cell r="E147">
            <v>3.4777999999999998</v>
          </cell>
        </row>
        <row r="148">
          <cell r="A148" t="str">
            <v>ST</v>
          </cell>
          <cell r="C148" t="str">
            <v>Retail Transmission Rate - Line Connection Service Rate (see Note 5)</v>
          </cell>
          <cell r="D148" t="str">
            <v>$/kW</v>
          </cell>
          <cell r="E148">
            <v>0.81279999999999997</v>
          </cell>
        </row>
        <row r="149">
          <cell r="A149" t="str">
            <v>ST</v>
          </cell>
          <cell r="C149" t="str">
            <v>Retail Transmission Rate - Transformation Connection Service Rate (see Note 5)</v>
          </cell>
          <cell r="D149" t="str">
            <v>$/kW</v>
          </cell>
          <cell r="E149">
            <v>2.0457999999999998</v>
          </cell>
        </row>
        <row r="150">
          <cell r="A150" t="str">
            <v>ST</v>
          </cell>
          <cell r="C150" t="str">
            <v>Wholesale Market Service Rate (WMS) - not including CBR (see Note 12)</v>
          </cell>
          <cell r="D150" t="str">
            <v>$/kWh</v>
          </cell>
          <cell r="E150">
            <v>3.0000000000000001E-3</v>
          </cell>
        </row>
        <row r="151">
          <cell r="A151" t="str">
            <v>ST</v>
          </cell>
          <cell r="C151" t="str">
            <v>Capacity Based Recovery (CBR) - Applicable for Class B Customers (see Note 12)</v>
          </cell>
          <cell r="D151" t="str">
            <v>$/kWh</v>
          </cell>
          <cell r="E151">
            <v>4.0000000000000002E-4</v>
          </cell>
        </row>
        <row r="152">
          <cell r="A152" t="str">
            <v>ST</v>
          </cell>
          <cell r="C152" t="str">
            <v>Rural or Remote Electricity Rate Protection Charge (RRRP) (see Note 12)</v>
          </cell>
          <cell r="D152" t="str">
            <v>$/kWh</v>
          </cell>
          <cell r="E152">
            <v>5.0000000000000001E-4</v>
          </cell>
        </row>
        <row r="153">
          <cell r="A153" t="str">
            <v>ST</v>
          </cell>
          <cell r="C153" t="str">
            <v>Standard Supply Service - Administrative Charge (if applicable)</v>
          </cell>
          <cell r="D153" t="str">
            <v>$</v>
          </cell>
          <cell r="E153">
            <v>0.25</v>
          </cell>
        </row>
        <row r="154">
          <cell r="A154" t="str">
            <v>USL</v>
          </cell>
          <cell r="C154" t="str">
            <v>Service Charge</v>
          </cell>
          <cell r="D154" t="str">
            <v>$</v>
          </cell>
          <cell r="E154">
            <v>37.323005056040088</v>
          </cell>
        </row>
        <row r="155">
          <cell r="A155" t="str">
            <v>USL</v>
          </cell>
          <cell r="C155" t="str">
            <v>Rate Rider for Disposition of Deferral/Variance Accounts (2021) – effective until December 31, 2021</v>
          </cell>
          <cell r="D155" t="str">
            <v>$</v>
          </cell>
          <cell r="E155">
            <v>0</v>
          </cell>
        </row>
        <row r="156">
          <cell r="A156" t="str">
            <v>USL</v>
          </cell>
          <cell r="C156" t="str">
            <v>Rate Rider for Disposition of 2019 Earnings Sharing - effective until December 31, 2021</v>
          </cell>
          <cell r="D156" t="str">
            <v>$</v>
          </cell>
          <cell r="E156">
            <v>-0.53</v>
          </cell>
        </row>
        <row r="157">
          <cell r="A157" t="str">
            <v>USL</v>
          </cell>
          <cell r="C157" t="str">
            <v>Distribution Volumetric Rate</v>
          </cell>
          <cell r="D157" t="str">
            <v>$/kWh</v>
          </cell>
          <cell r="E157">
            <v>2.4961360566570015E-2</v>
          </cell>
        </row>
        <row r="158">
          <cell r="A158" t="str">
            <v>USL</v>
          </cell>
          <cell r="C158" t="str">
            <v>Rate Rider for Disposition of Deferral/Variance Accounts (2021) – effective until December 31, 2021</v>
          </cell>
          <cell r="D158" t="str">
            <v>$/kWh</v>
          </cell>
          <cell r="E158">
            <v>1E-4</v>
          </cell>
        </row>
        <row r="159">
          <cell r="A159" t="str">
            <v>USL</v>
          </cell>
          <cell r="C159" t="str">
            <v>Rate Rider for Disposition of Global Adjustment Account (2021) – effective until December 31, 2021 (see Note 13)</v>
          </cell>
          <cell r="D159" t="str">
            <v>$/kWh</v>
          </cell>
          <cell r="E159">
            <v>-3.8999999999999998E-3</v>
          </cell>
        </row>
        <row r="160">
          <cell r="A160" t="str">
            <v>USL</v>
          </cell>
          <cell r="C160" t="str">
            <v>Rate Rider for Disposition of Capacity Based Recovery Account (2021) - effective until December 31, 2021</v>
          </cell>
          <cell r="D160" t="str">
            <v>$/kWh</v>
          </cell>
          <cell r="E160">
            <v>0</v>
          </cell>
        </row>
        <row r="161">
          <cell r="A161" t="str">
            <v>USL</v>
          </cell>
          <cell r="C161" t="str">
            <v>Rate Rider for Disposition of 2019 Earnings Sharing - effective until December 31, 2021</v>
          </cell>
          <cell r="D161" t="str">
            <v>$/kWh</v>
          </cell>
          <cell r="E161">
            <v>-4.0000000000000002E-4</v>
          </cell>
        </row>
        <row r="162">
          <cell r="A162" t="str">
            <v>USL</v>
          </cell>
          <cell r="C162" t="str">
            <v>Retail Transmission Rate - Network Service Rate (see Note 4)</v>
          </cell>
          <cell r="D162" t="str">
            <v>$/kWh</v>
          </cell>
          <cell r="E162">
            <v>5.4000000000000003E-3</v>
          </cell>
        </row>
        <row r="163">
          <cell r="A163" t="str">
            <v>USL</v>
          </cell>
          <cell r="C163" t="str">
            <v>Retail Transmission Rate - Line and Transformation Connection Service Rate (see Note 5)</v>
          </cell>
          <cell r="D163" t="str">
            <v>$/kWh</v>
          </cell>
          <cell r="E163">
            <v>4.5999999999999999E-3</v>
          </cell>
        </row>
        <row r="164">
          <cell r="A164" t="str">
            <v>USL</v>
          </cell>
          <cell r="C164" t="str">
            <v>Wholesale Market Service Rate (WMS) - not including CBR (see Note 12)</v>
          </cell>
          <cell r="D164" t="str">
            <v>$/kWh</v>
          </cell>
          <cell r="E164">
            <v>3.0000000000000001E-3</v>
          </cell>
        </row>
        <row r="165">
          <cell r="A165" t="str">
            <v>USL</v>
          </cell>
          <cell r="C165" t="str">
            <v>Capacity Based Recovery (CBR) - Applicable for Class B Customers (see Note 12)</v>
          </cell>
          <cell r="D165" t="str">
            <v>$/kWh</v>
          </cell>
          <cell r="E165">
            <v>4.0000000000000002E-4</v>
          </cell>
        </row>
        <row r="166">
          <cell r="A166" t="str">
            <v>USL</v>
          </cell>
          <cell r="C166" t="str">
            <v>Rural or Remote Electricity Rate Protection Charge (RRRP) (see Note 12)</v>
          </cell>
          <cell r="D166" t="str">
            <v>$/kWh</v>
          </cell>
          <cell r="E166">
            <v>5.0000000000000001E-4</v>
          </cell>
        </row>
        <row r="167">
          <cell r="A167" t="str">
            <v>USL</v>
          </cell>
          <cell r="C167" t="str">
            <v>Standard Supply Service - Administrative Charge (if applicable)</v>
          </cell>
          <cell r="D167" t="str">
            <v>$</v>
          </cell>
          <cell r="E167">
            <v>0.25</v>
          </cell>
        </row>
        <row r="168">
          <cell r="A168" t="str">
            <v>Sen Lgt</v>
          </cell>
          <cell r="C168" t="str">
            <v>Service Charge</v>
          </cell>
          <cell r="D168" t="str">
            <v>$</v>
          </cell>
          <cell r="E168">
            <v>2.8218252158335764</v>
          </cell>
        </row>
        <row r="169">
          <cell r="A169" t="str">
            <v>Sen Lgt</v>
          </cell>
          <cell r="C169" t="str">
            <v>Rate Rider for Disposition of Deferral/Variance Accounts (2021) – effective until December 31, 2021</v>
          </cell>
          <cell r="D169" t="str">
            <v>$</v>
          </cell>
          <cell r="E169">
            <v>0</v>
          </cell>
        </row>
        <row r="170">
          <cell r="A170" t="str">
            <v>Sen Lgt</v>
          </cell>
          <cell r="C170" t="str">
            <v>Rate Rider for Disposition of 2019 Earnings Sharing - effective until December 31, 2021</v>
          </cell>
          <cell r="D170" t="str">
            <v>$</v>
          </cell>
          <cell r="E170">
            <v>-0.04</v>
          </cell>
        </row>
        <row r="171">
          <cell r="A171" t="str">
            <v>Sen Lgt</v>
          </cell>
          <cell r="C171" t="str">
            <v>Distribution Volumetric Rate</v>
          </cell>
          <cell r="D171" t="str">
            <v>$/kWh</v>
          </cell>
          <cell r="E171">
            <v>0.15338537050173345</v>
          </cell>
        </row>
        <row r="172">
          <cell r="A172" t="str">
            <v>Sen Lgt</v>
          </cell>
          <cell r="C172" t="str">
            <v>Rate Rider for Disposition of Deferral/Variance Accounts (2021) – effective until December 31, 2021</v>
          </cell>
          <cell r="D172" t="str">
            <v>$/kWh</v>
          </cell>
          <cell r="E172">
            <v>-2.0999999999999999E-3</v>
          </cell>
        </row>
        <row r="173">
          <cell r="A173" t="str">
            <v>Sen Lgt</v>
          </cell>
          <cell r="C173" t="str">
            <v>Rate Rider for Disposition of Global Adjustment Account (2021) – effective until December 31, 2021 (see Note 13)</v>
          </cell>
          <cell r="D173" t="str">
            <v>$/kWh</v>
          </cell>
          <cell r="E173">
            <v>-3.8999999999999998E-3</v>
          </cell>
        </row>
        <row r="174">
          <cell r="A174" t="str">
            <v>Sen Lgt</v>
          </cell>
          <cell r="C174" t="str">
            <v>Rate Rider for Disposition of Capacity Based Recovery Account (2021) - effective until December 31, 2021</v>
          </cell>
          <cell r="D174" t="str">
            <v>$/kWh</v>
          </cell>
          <cell r="E174">
            <v>0</v>
          </cell>
        </row>
        <row r="175">
          <cell r="A175" t="str">
            <v>Sen Lgt</v>
          </cell>
          <cell r="C175" t="str">
            <v>Rate Rider for Disposition of 2019 Earnings Sharing - effective until December 31, 2021</v>
          </cell>
          <cell r="D175" t="str">
            <v>$/kWh</v>
          </cell>
          <cell r="E175">
            <v>-2.2000000000000001E-3</v>
          </cell>
        </row>
        <row r="176">
          <cell r="A176" t="str">
            <v>Sen Lgt</v>
          </cell>
          <cell r="C176" t="str">
            <v>Retail Transmission Rate - Network Service Rate (see Note 4)</v>
          </cell>
          <cell r="D176" t="str">
            <v>$/kWh</v>
          </cell>
          <cell r="E176">
            <v>5.4000000000000003E-3</v>
          </cell>
        </row>
        <row r="177">
          <cell r="A177" t="str">
            <v>Sen Lgt</v>
          </cell>
          <cell r="C177" t="str">
            <v>Retail Transmission Rate - Line and Transformation Connection Service Rate (see Note 5)</v>
          </cell>
          <cell r="D177" t="str">
            <v>$/kWh</v>
          </cell>
          <cell r="E177">
            <v>3.7000000000000002E-3</v>
          </cell>
        </row>
        <row r="178">
          <cell r="A178" t="str">
            <v>Sen Lgt</v>
          </cell>
          <cell r="C178" t="str">
            <v>Wholesale Market Service Rate (WMS) - not including CBR (see Note 12)</v>
          </cell>
          <cell r="D178" t="str">
            <v>$/kWh</v>
          </cell>
          <cell r="E178">
            <v>3.0000000000000001E-3</v>
          </cell>
        </row>
        <row r="179">
          <cell r="A179" t="str">
            <v>Sen Lgt</v>
          </cell>
          <cell r="C179" t="str">
            <v>Capacity Based Recovery (CBR) - Applicable for Class B Customers (see Note 12)</v>
          </cell>
          <cell r="D179" t="str">
            <v>$/kWh</v>
          </cell>
          <cell r="E179">
            <v>4.0000000000000002E-4</v>
          </cell>
        </row>
        <row r="180">
          <cell r="A180" t="str">
            <v>Sen Lgt</v>
          </cell>
          <cell r="C180" t="str">
            <v>Rural or Remote Electricity Rate Protection Charge (RRRP) (see Note 12)</v>
          </cell>
          <cell r="D180" t="str">
            <v>$/kWh</v>
          </cell>
          <cell r="E180">
            <v>5.0000000000000001E-4</v>
          </cell>
        </row>
        <row r="181">
          <cell r="A181" t="str">
            <v>Sen Lgt</v>
          </cell>
          <cell r="C181" t="str">
            <v>Standard Supply Service - Administrative Charge (if applicable)</v>
          </cell>
          <cell r="D181" t="str">
            <v>$</v>
          </cell>
          <cell r="E181">
            <v>0.25</v>
          </cell>
        </row>
        <row r="182">
          <cell r="A182" t="str">
            <v>St Lgt</v>
          </cell>
          <cell r="C182" t="str">
            <v>Service Charge</v>
          </cell>
          <cell r="D182" t="str">
            <v>$</v>
          </cell>
          <cell r="E182">
            <v>3.4801212568024447</v>
          </cell>
        </row>
        <row r="183">
          <cell r="A183" t="str">
            <v>St Lgt</v>
          </cell>
          <cell r="C183" t="str">
            <v>Rate Rider for Disposition of Deferral/Variance Accounts (2021) – effective until December 31, 2021</v>
          </cell>
          <cell r="D183" t="str">
            <v>$</v>
          </cell>
          <cell r="E183">
            <v>0</v>
          </cell>
        </row>
        <row r="184">
          <cell r="A184" t="str">
            <v>St Lgt</v>
          </cell>
          <cell r="C184" t="str">
            <v>Rate Rider for Disposition of 2019 Earnings Sharing - effective until December 31, 2021</v>
          </cell>
          <cell r="D184" t="str">
            <v>$</v>
          </cell>
          <cell r="E184">
            <v>-0.05</v>
          </cell>
        </row>
        <row r="185">
          <cell r="A185" t="str">
            <v>St Lgt</v>
          </cell>
          <cell r="C185" t="str">
            <v>Distribution Volumetric Rate</v>
          </cell>
          <cell r="D185" t="str">
            <v>$/kWh</v>
          </cell>
          <cell r="E185">
            <v>0.10639951729409489</v>
          </cell>
        </row>
        <row r="186">
          <cell r="A186" t="str">
            <v>St Lgt</v>
          </cell>
          <cell r="C186" t="str">
            <v>Rate Rider for Disposition of Deferral/Variance Accounts (2021) – effective until December 31, 2021</v>
          </cell>
          <cell r="D186" t="str">
            <v>$/kWh</v>
          </cell>
          <cell r="E186">
            <v>-8.9999999999999998E-4</v>
          </cell>
        </row>
        <row r="187">
          <cell r="A187" t="str">
            <v>St Lgt</v>
          </cell>
          <cell r="C187" t="str">
            <v>Rate Rider for Disposition of Global Adjustment Account (2021) – effective until December 31, 2021 (see Note 13)</v>
          </cell>
          <cell r="D187" t="str">
            <v>$/kWh</v>
          </cell>
          <cell r="E187">
            <v>-3.8999999999999998E-3</v>
          </cell>
        </row>
        <row r="188">
          <cell r="A188" t="str">
            <v>St Lgt</v>
          </cell>
          <cell r="C188" t="str">
            <v>Rate Rider for Disposition of Capacity Based Recovery Account (2021) - effective until December 31, 2021</v>
          </cell>
          <cell r="D188" t="str">
            <v>$/kWh</v>
          </cell>
          <cell r="E188">
            <v>0</v>
          </cell>
        </row>
        <row r="189">
          <cell r="A189" t="str">
            <v>St Lgt</v>
          </cell>
          <cell r="C189" t="str">
            <v>Rate Rider for Disposition of 2019 Earnings Sharing - effective until December 31, 2021</v>
          </cell>
          <cell r="D189" t="str">
            <v>$/kWh</v>
          </cell>
          <cell r="E189">
            <v>-1.5E-3</v>
          </cell>
        </row>
        <row r="190">
          <cell r="A190" t="str">
            <v>St Lgt</v>
          </cell>
          <cell r="C190" t="str">
            <v>Retail Transmission Rate - Network Service Rate (see Note 4)</v>
          </cell>
          <cell r="D190" t="str">
            <v>$/kWh</v>
          </cell>
          <cell r="E190">
            <v>5.4000000000000003E-3</v>
          </cell>
        </row>
        <row r="191">
          <cell r="A191" t="str">
            <v>St Lgt</v>
          </cell>
          <cell r="C191" t="str">
            <v>Retail Transmission Rate - Line and Transformation Connection Service Rate (see Note 5)</v>
          </cell>
          <cell r="D191" t="str">
            <v>$/kWh</v>
          </cell>
          <cell r="E191">
            <v>3.5999999999999999E-3</v>
          </cell>
        </row>
        <row r="192">
          <cell r="A192" t="str">
            <v>St Lgt</v>
          </cell>
          <cell r="C192" t="str">
            <v>Wholesale Market Service Rate (WMS) - not including CBR (see Note 12)</v>
          </cell>
          <cell r="D192" t="str">
            <v>$/kWh</v>
          </cell>
          <cell r="E192">
            <v>3.0000000000000001E-3</v>
          </cell>
        </row>
        <row r="193">
          <cell r="A193" t="str">
            <v>St Lgt</v>
          </cell>
          <cell r="C193" t="str">
            <v>Capacity Based Recovery (CBR) - Applicable for Class B Customers (see Note 12)</v>
          </cell>
          <cell r="D193" t="str">
            <v>$/kWh</v>
          </cell>
          <cell r="E193">
            <v>4.0000000000000002E-4</v>
          </cell>
        </row>
        <row r="194">
          <cell r="A194" t="str">
            <v>St Lgt</v>
          </cell>
          <cell r="C194" t="str">
            <v>Rural or Remote Electricity Rate Protection Charge (RRRP) (see Note 12)</v>
          </cell>
          <cell r="D194" t="str">
            <v>$/kWh</v>
          </cell>
          <cell r="E194">
            <v>5.0000000000000001E-4</v>
          </cell>
        </row>
        <row r="195">
          <cell r="A195" t="str">
            <v>St Lgt</v>
          </cell>
          <cell r="C195" t="str">
            <v>Standard Supply Service - Administrative Charge (if applicable)</v>
          </cell>
          <cell r="D195" t="str">
            <v>$</v>
          </cell>
          <cell r="E195">
            <v>0.25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6"/>
  <sheetViews>
    <sheetView tabSelected="1" zoomScaleNormal="100" zoomScaleSheetLayoutView="50" zoomScalePageLayoutView="115" workbookViewId="0">
      <selection activeCell="F567" sqref="F567"/>
    </sheetView>
  </sheetViews>
  <sheetFormatPr defaultColWidth="9.21875" defaultRowHeight="14.4" x14ac:dyDescent="0.3"/>
  <cols>
    <col min="1" max="1" width="53.88671875" style="33" customWidth="1"/>
    <col min="2" max="2" width="18.77734375" style="33" customWidth="1"/>
    <col min="3" max="3" width="5" style="33" bestFit="1" customWidth="1"/>
    <col min="4" max="4" width="10.6640625" style="33" customWidth="1"/>
    <col min="5" max="16384" width="9.21875" style="33"/>
  </cols>
  <sheetData>
    <row r="1" spans="1:4" s="1" customFormat="1" ht="22.95" customHeight="1" x14ac:dyDescent="0.3">
      <c r="A1" s="61" t="s">
        <v>0</v>
      </c>
      <c r="B1" s="62"/>
      <c r="C1" s="62"/>
      <c r="D1" s="62"/>
    </row>
    <row r="2" spans="1:4" s="1" customFormat="1" ht="18" customHeight="1" x14ac:dyDescent="0.3">
      <c r="A2" s="63" t="s">
        <v>1</v>
      </c>
      <c r="B2" s="64"/>
      <c r="C2" s="64"/>
      <c r="D2" s="64"/>
    </row>
    <row r="3" spans="1:4" s="1" customFormat="1" ht="15.45" customHeight="1" x14ac:dyDescent="0.3">
      <c r="A3" s="65" t="s">
        <v>2</v>
      </c>
      <c r="B3" s="65"/>
      <c r="C3" s="65"/>
      <c r="D3" s="65"/>
    </row>
    <row r="4" spans="1:4" s="1" customFormat="1" ht="12.6" customHeight="1" x14ac:dyDescent="0.3">
      <c r="A4" s="66" t="s">
        <v>3</v>
      </c>
      <c r="B4" s="67"/>
      <c r="C4" s="67"/>
      <c r="D4" s="67"/>
    </row>
    <row r="5" spans="1:4" s="1" customFormat="1" ht="12.6" customHeight="1" x14ac:dyDescent="0.3">
      <c r="A5" s="66" t="s">
        <v>4</v>
      </c>
      <c r="B5" s="67"/>
      <c r="C5" s="67"/>
      <c r="D5" s="67"/>
    </row>
    <row r="6" spans="1:4" s="1" customFormat="1" ht="11.25" customHeight="1" x14ac:dyDescent="0.3">
      <c r="A6" s="68" t="s">
        <v>5</v>
      </c>
      <c r="B6" s="69"/>
      <c r="C6" s="69"/>
      <c r="D6" s="69"/>
    </row>
    <row r="7" spans="1:4" s="1" customFormat="1" ht="18.75" customHeight="1" x14ac:dyDescent="0.3">
      <c r="A7" s="54" t="s">
        <v>6</v>
      </c>
      <c r="B7" s="39"/>
      <c r="C7" s="39"/>
      <c r="D7" s="39"/>
    </row>
    <row r="8" spans="1:4" s="1" customFormat="1" ht="24.6" customHeight="1" x14ac:dyDescent="0.3">
      <c r="A8" s="39" t="s">
        <v>7</v>
      </c>
      <c r="B8" s="39"/>
      <c r="C8" s="39"/>
      <c r="D8" s="39"/>
    </row>
    <row r="9" spans="1:4" s="1" customFormat="1" ht="113.55" customHeight="1" x14ac:dyDescent="0.3">
      <c r="A9" s="35" t="s">
        <v>8</v>
      </c>
      <c r="B9" s="35"/>
      <c r="C9" s="35"/>
      <c r="D9" s="35"/>
    </row>
    <row r="10" spans="1:4" s="1" customFormat="1" ht="6.75" customHeight="1" x14ac:dyDescent="0.3">
      <c r="A10" s="2"/>
      <c r="B10" s="2"/>
      <c r="C10" s="2"/>
      <c r="D10" s="2"/>
    </row>
    <row r="11" spans="1:4" s="1" customFormat="1" ht="24" customHeight="1" x14ac:dyDescent="0.3">
      <c r="A11" s="39" t="s">
        <v>9</v>
      </c>
      <c r="B11" s="39"/>
      <c r="C11" s="39"/>
      <c r="D11" s="39"/>
    </row>
    <row r="12" spans="1:4" s="1" customFormat="1" ht="6.75" customHeight="1" x14ac:dyDescent="0.3">
      <c r="A12" s="39"/>
      <c r="B12" s="39"/>
      <c r="C12" s="39"/>
      <c r="D12" s="39"/>
    </row>
    <row r="13" spans="1:4" s="1" customFormat="1" ht="24" customHeight="1" x14ac:dyDescent="0.3">
      <c r="A13" s="39" t="s">
        <v>10</v>
      </c>
      <c r="B13" s="39"/>
      <c r="C13" s="39"/>
      <c r="D13" s="39"/>
    </row>
    <row r="14" spans="1:4" s="1" customFormat="1" ht="6.75" customHeight="1" x14ac:dyDescent="0.3">
      <c r="A14" s="2"/>
      <c r="B14" s="2"/>
      <c r="C14" s="2"/>
      <c r="D14" s="2"/>
    </row>
    <row r="15" spans="1:4" s="1" customFormat="1" ht="14.7" customHeight="1" x14ac:dyDescent="0.3">
      <c r="A15" s="56" t="s">
        <v>11</v>
      </c>
      <c r="B15" s="39"/>
      <c r="C15" s="39"/>
      <c r="D15" s="39"/>
    </row>
    <row r="16" spans="1:4" s="1" customFormat="1" ht="6.75" customHeight="1" x14ac:dyDescent="0.3">
      <c r="A16" s="3"/>
      <c r="B16" s="2"/>
      <c r="C16" s="2"/>
      <c r="D16" s="2"/>
    </row>
    <row r="17" spans="1:8" s="1" customFormat="1" ht="13.2" customHeight="1" x14ac:dyDescent="0.3">
      <c r="A17" s="39" t="s">
        <v>12</v>
      </c>
      <c r="B17" s="39"/>
      <c r="C17" s="39"/>
      <c r="D17" s="39"/>
    </row>
    <row r="18" spans="1:8" s="1" customFormat="1" ht="58.95" customHeight="1" x14ac:dyDescent="0.3">
      <c r="A18" s="35" t="s">
        <v>13</v>
      </c>
      <c r="B18" s="35"/>
      <c r="C18" s="35"/>
      <c r="D18" s="35"/>
    </row>
    <row r="19" spans="1:8" s="1" customFormat="1" ht="6.75" customHeight="1" x14ac:dyDescent="0.3">
      <c r="A19" s="38"/>
      <c r="B19" s="38"/>
      <c r="C19" s="38"/>
      <c r="D19" s="38"/>
    </row>
    <row r="20" spans="1:8" s="1" customFormat="1" ht="34.5" customHeight="1" x14ac:dyDescent="0.3">
      <c r="A20" s="39" t="s">
        <v>14</v>
      </c>
      <c r="B20" s="39"/>
      <c r="C20" s="39"/>
      <c r="D20" s="39"/>
    </row>
    <row r="21" spans="1:8" s="1" customFormat="1" ht="6.75" customHeight="1" x14ac:dyDescent="0.3">
      <c r="A21" s="2"/>
      <c r="B21" s="2"/>
      <c r="C21" s="2"/>
      <c r="D21" s="2"/>
    </row>
    <row r="22" spans="1:8" s="1" customFormat="1" ht="46.2" customHeight="1" x14ac:dyDescent="0.3">
      <c r="A22" s="39" t="s">
        <v>15</v>
      </c>
      <c r="B22" s="39"/>
      <c r="C22" s="39"/>
      <c r="D22" s="39"/>
    </row>
    <row r="23" spans="1:8" s="1" customFormat="1" ht="6.75" customHeight="1" x14ac:dyDescent="0.3">
      <c r="A23" s="2"/>
      <c r="B23" s="2"/>
      <c r="C23" s="2"/>
      <c r="D23" s="2"/>
    </row>
    <row r="24" spans="1:8" s="1" customFormat="1" ht="46.2" customHeight="1" x14ac:dyDescent="0.3">
      <c r="A24" s="39" t="s">
        <v>16</v>
      </c>
      <c r="B24" s="39"/>
      <c r="C24" s="39"/>
      <c r="D24" s="39"/>
    </row>
    <row r="25" spans="1:8" s="1" customFormat="1" ht="6.75" customHeight="1" x14ac:dyDescent="0.3">
      <c r="A25" s="2"/>
      <c r="B25" s="2"/>
      <c r="C25" s="2"/>
      <c r="D25" s="2"/>
    </row>
    <row r="26" spans="1:8" s="1" customFormat="1" ht="34.5" customHeight="1" x14ac:dyDescent="0.3">
      <c r="A26" s="39" t="s">
        <v>17</v>
      </c>
      <c r="B26" s="39"/>
      <c r="C26" s="39"/>
      <c r="D26" s="39"/>
    </row>
    <row r="27" spans="1:8" s="1" customFormat="1" ht="12" customHeight="1" x14ac:dyDescent="0.3">
      <c r="A27" s="2"/>
      <c r="B27" s="2"/>
      <c r="C27" s="2"/>
      <c r="D27" s="2"/>
    </row>
    <row r="28" spans="1:8" s="1" customFormat="1" ht="15" customHeight="1" x14ac:dyDescent="0.3">
      <c r="A28" s="51" t="s">
        <v>18</v>
      </c>
      <c r="B28" s="59"/>
      <c r="C28" s="59"/>
      <c r="D28" s="59"/>
    </row>
    <row r="29" spans="1:8" s="1" customFormat="1" ht="15" customHeight="1" x14ac:dyDescent="0.3">
      <c r="A29" s="45" t="s">
        <v>19</v>
      </c>
      <c r="B29" s="53"/>
      <c r="C29" s="53"/>
      <c r="D29" s="53"/>
    </row>
    <row r="30" spans="1:8" s="1" customFormat="1" ht="6.75" customHeight="1" x14ac:dyDescent="0.3">
      <c r="A30" s="4"/>
      <c r="B30" s="5"/>
      <c r="C30" s="5"/>
      <c r="D30" s="5"/>
    </row>
    <row r="31" spans="1:8" s="8" customFormat="1" x14ac:dyDescent="0.3">
      <c r="A31" s="37" t="s">
        <v>20</v>
      </c>
      <c r="B31" s="37"/>
      <c r="C31" s="6" t="s">
        <v>21</v>
      </c>
      <c r="D31" s="7">
        <f t="array" ref="D31">VLOOKUP("UR"&amp;A31&amp;C31,CHOOSE({1,2},'[7]Mapping for OEB Tariff Schedule'!A:A&amp;'[7]Mapping for OEB Tariff Schedule'!C:C&amp;'[7]Mapping for OEB Tariff Schedule'!D:D,'[7]Mapping for OEB Tariff Schedule'!E:E),2,0)</f>
        <v>35.668434325783828</v>
      </c>
    </row>
    <row r="32" spans="1:8" s="8" customFormat="1" x14ac:dyDescent="0.3">
      <c r="A32" s="37" t="s">
        <v>22</v>
      </c>
      <c r="B32" s="37"/>
      <c r="C32" s="6" t="s">
        <v>21</v>
      </c>
      <c r="D32" s="7">
        <f t="array" ref="D32">VLOOKUP("UR"&amp;A32&amp;C32,CHOOSE({1,2},'[7]Mapping for OEB Tariff Schedule'!A:A&amp;'[7]Mapping for OEB Tariff Schedule'!C:C&amp;'[7]Mapping for OEB Tariff Schedule'!D:D,'[7]Mapping for OEB Tariff Schedule'!E:E),2,0)</f>
        <v>0.56999999999999995</v>
      </c>
      <c r="H32" s="1"/>
    </row>
    <row r="33" spans="1:8" s="8" customFormat="1" x14ac:dyDescent="0.3">
      <c r="A33" s="44" t="s">
        <v>23</v>
      </c>
      <c r="B33" s="37"/>
      <c r="C33" s="6" t="s">
        <v>21</v>
      </c>
      <c r="D33" s="7">
        <f t="array" ref="D33">VLOOKUP("UR"&amp;A33&amp;C33,CHOOSE({1,2},'[7]Mapping for OEB Tariff Schedule'!A:A&amp;'[7]Mapping for OEB Tariff Schedule'!C:C&amp;'[7]Mapping for OEB Tariff Schedule'!D:D,'[7]Mapping for OEB Tariff Schedule'!E:E),2,0)</f>
        <v>-0.14000000000000001</v>
      </c>
      <c r="H33" s="1"/>
    </row>
    <row r="34" spans="1:8" s="8" customFormat="1" x14ac:dyDescent="0.3">
      <c r="A34" s="44" t="s">
        <v>24</v>
      </c>
      <c r="B34" s="37"/>
      <c r="C34" s="6" t="s">
        <v>21</v>
      </c>
      <c r="D34" s="7">
        <f t="array" ref="D34">VLOOKUP("UR"&amp;A34&amp;C34,CHOOSE({1,2},'[7]Mapping for OEB Tariff Schedule'!A:A&amp;'[7]Mapping for OEB Tariff Schedule'!C:C&amp;'[7]Mapping for OEB Tariff Schedule'!D:D,'[7]Mapping for OEB Tariff Schedule'!E:E),2,0)</f>
        <v>-0.5</v>
      </c>
      <c r="H34" s="1"/>
    </row>
    <row r="35" spans="1:8" s="8" customFormat="1" x14ac:dyDescent="0.3">
      <c r="A35" s="44" t="s">
        <v>23</v>
      </c>
      <c r="B35" s="37"/>
      <c r="C35" s="9" t="s">
        <v>26</v>
      </c>
      <c r="D35" s="10">
        <f t="array" ref="D35">VLOOKUP("UR"&amp;A35&amp;C35,CHOOSE({1,2},'[7]Mapping for OEB Tariff Schedule'!A:A&amp;'[7]Mapping for OEB Tariff Schedule'!C:C&amp;'[7]Mapping for OEB Tariff Schedule'!D:D,'[7]Mapping for OEB Tariff Schedule'!E:E),2,0)</f>
        <v>-6.9999999999999999E-4</v>
      </c>
      <c r="H35" s="1"/>
    </row>
    <row r="36" spans="1:8" s="8" customFormat="1" x14ac:dyDescent="0.3">
      <c r="A36" s="44" t="s">
        <v>27</v>
      </c>
      <c r="B36" s="37"/>
      <c r="C36" s="9" t="s">
        <v>26</v>
      </c>
      <c r="D36" s="10">
        <f t="array" ref="D36">VLOOKUP("UR"&amp;A36&amp;C36,CHOOSE({1,2},'[7]Mapping for OEB Tariff Schedule'!A:A&amp;'[7]Mapping for OEB Tariff Schedule'!C:C&amp;'[7]Mapping for OEB Tariff Schedule'!D:D,'[7]Mapping for OEB Tariff Schedule'!E:E),2,0)</f>
        <v>-3.8999999999999998E-3</v>
      </c>
      <c r="H36" s="1"/>
    </row>
    <row r="37" spans="1:8" s="8" customFormat="1" x14ac:dyDescent="0.3">
      <c r="A37" s="37" t="s">
        <v>29</v>
      </c>
      <c r="B37" s="37"/>
      <c r="C37" s="6" t="s">
        <v>26</v>
      </c>
      <c r="D37" s="10">
        <f t="array" ref="D37">VLOOKUP("UR"&amp;A37&amp;C37,CHOOSE({1,2},'[7]Mapping for OEB Tariff Schedule'!A:A&amp;'[7]Mapping for OEB Tariff Schedule'!C:C&amp;'[7]Mapping for OEB Tariff Schedule'!D:D,'[7]Mapping for OEB Tariff Schedule'!E:E),2,0)</f>
        <v>8.8999999999999999E-3</v>
      </c>
      <c r="H37" s="1"/>
    </row>
    <row r="38" spans="1:8" s="8" customFormat="1" x14ac:dyDescent="0.3">
      <c r="A38" s="37" t="s">
        <v>30</v>
      </c>
      <c r="B38" s="37"/>
      <c r="C38" s="6" t="s">
        <v>26</v>
      </c>
      <c r="D38" s="10">
        <f t="array" ref="D38">VLOOKUP("UR"&amp;A38&amp;C38,CHOOSE({1,2},'[7]Mapping for OEB Tariff Schedule'!A:A&amp;'[7]Mapping for OEB Tariff Schedule'!C:C&amp;'[7]Mapping for OEB Tariff Schedule'!D:D,'[7]Mapping for OEB Tariff Schedule'!E:E),2,0)</f>
        <v>7.7000000000000002E-3</v>
      </c>
      <c r="H38" s="1"/>
    </row>
    <row r="39" spans="1:8" s="1" customFormat="1" ht="6.75" customHeight="1" x14ac:dyDescent="0.3">
      <c r="A39" s="11"/>
      <c r="B39" s="11"/>
      <c r="C39" s="9"/>
      <c r="D39" s="12"/>
    </row>
    <row r="40" spans="1:8" s="1" customFormat="1" ht="15" customHeight="1" x14ac:dyDescent="0.3">
      <c r="A40" s="45" t="s">
        <v>31</v>
      </c>
      <c r="B40" s="57"/>
      <c r="C40" s="57"/>
      <c r="D40" s="57"/>
    </row>
    <row r="41" spans="1:8" s="1" customFormat="1" ht="6.75" customHeight="1" x14ac:dyDescent="0.3">
      <c r="A41" s="4"/>
      <c r="B41" s="11"/>
      <c r="C41" s="11"/>
      <c r="D41" s="11"/>
    </row>
    <row r="42" spans="1:8" s="8" customFormat="1" x14ac:dyDescent="0.3">
      <c r="A42" s="37" t="s">
        <v>32</v>
      </c>
      <c r="B42" s="37"/>
      <c r="C42" s="6" t="s">
        <v>26</v>
      </c>
      <c r="D42" s="13">
        <f t="array" ref="D42">VLOOKUP("UR"&amp;A42&amp;C42,CHOOSE({1,2},'[7]Mapping for OEB Tariff Schedule'!A:A&amp;'[7]Mapping for OEB Tariff Schedule'!C:C&amp;'[7]Mapping for OEB Tariff Schedule'!D:D,'[7]Mapping for OEB Tariff Schedule'!E:E),2,0)</f>
        <v>3.0000000000000001E-3</v>
      </c>
      <c r="H42" s="1"/>
    </row>
    <row r="43" spans="1:8" s="8" customFormat="1" x14ac:dyDescent="0.3">
      <c r="A43" s="37" t="s">
        <v>33</v>
      </c>
      <c r="B43" s="37"/>
      <c r="C43" s="6" t="s">
        <v>26</v>
      </c>
      <c r="D43" s="13">
        <f t="array" ref="D43">VLOOKUP("UR"&amp;A43&amp;C43,CHOOSE({1,2},'[7]Mapping for OEB Tariff Schedule'!A:A&amp;'[7]Mapping for OEB Tariff Schedule'!C:C&amp;'[7]Mapping for OEB Tariff Schedule'!D:D,'[7]Mapping for OEB Tariff Schedule'!E:E),2,0)</f>
        <v>4.0000000000000002E-4</v>
      </c>
      <c r="H43" s="1"/>
    </row>
    <row r="44" spans="1:8" s="8" customFormat="1" x14ac:dyDescent="0.3">
      <c r="A44" s="37" t="s">
        <v>34</v>
      </c>
      <c r="B44" s="37"/>
      <c r="C44" s="6" t="s">
        <v>26</v>
      </c>
      <c r="D44" s="13">
        <f t="array" ref="D44">VLOOKUP("UR"&amp;A44&amp;C44,CHOOSE({1,2},'[7]Mapping for OEB Tariff Schedule'!A:A&amp;'[7]Mapping for OEB Tariff Schedule'!C:C&amp;'[7]Mapping for OEB Tariff Schedule'!D:D,'[7]Mapping for OEB Tariff Schedule'!E:E),2,0)</f>
        <v>5.0000000000000001E-4</v>
      </c>
      <c r="H44" s="1"/>
    </row>
    <row r="45" spans="1:8" s="8" customFormat="1" x14ac:dyDescent="0.3">
      <c r="A45" s="37" t="s">
        <v>35</v>
      </c>
      <c r="B45" s="37"/>
      <c r="C45" s="6" t="s">
        <v>21</v>
      </c>
      <c r="D45" s="7">
        <f t="array" ref="D45">VLOOKUP("UR"&amp;A45&amp;C45,CHOOSE({1,2},'[7]Mapping for OEB Tariff Schedule'!A:A&amp;'[7]Mapping for OEB Tariff Schedule'!C:C&amp;'[7]Mapping for OEB Tariff Schedule'!D:D,'[7]Mapping for OEB Tariff Schedule'!E:E),2,0)</f>
        <v>0.25</v>
      </c>
      <c r="H45" s="1"/>
    </row>
    <row r="46" spans="1:8" s="8" customFormat="1" ht="9" customHeight="1" x14ac:dyDescent="0.3">
      <c r="A46" s="14"/>
      <c r="B46" s="14"/>
      <c r="C46" s="6"/>
      <c r="D46" s="7"/>
      <c r="H46" s="1"/>
    </row>
    <row r="47" spans="1:8" s="8" customFormat="1" ht="9" customHeight="1" x14ac:dyDescent="0.3">
      <c r="A47" s="14"/>
      <c r="B47" s="14"/>
      <c r="C47" s="6"/>
      <c r="D47" s="7"/>
      <c r="H47" s="1"/>
    </row>
    <row r="48" spans="1:8" s="1" customFormat="1" ht="15" customHeight="1" x14ac:dyDescent="0.3">
      <c r="A48" s="51" t="s">
        <v>36</v>
      </c>
      <c r="B48" s="59"/>
      <c r="C48" s="59"/>
      <c r="D48" s="59"/>
    </row>
    <row r="49" spans="1:9" s="1" customFormat="1" ht="15" customHeight="1" x14ac:dyDescent="0.3">
      <c r="A49" s="45" t="s">
        <v>19</v>
      </c>
      <c r="B49" s="53"/>
      <c r="C49" s="53"/>
      <c r="D49" s="53"/>
      <c r="I49" s="8"/>
    </row>
    <row r="50" spans="1:9" s="1" customFormat="1" ht="6.75" customHeight="1" x14ac:dyDescent="0.3">
      <c r="A50" s="4"/>
      <c r="B50" s="5"/>
      <c r="C50" s="5"/>
      <c r="D50" s="5"/>
    </row>
    <row r="51" spans="1:9" s="8" customFormat="1" x14ac:dyDescent="0.3">
      <c r="A51" s="37" t="s">
        <v>20</v>
      </c>
      <c r="B51" s="37"/>
      <c r="C51" s="6" t="s">
        <v>21</v>
      </c>
      <c r="D51" s="7">
        <f t="array" ref="D51">VLOOKUP("R1"&amp;A51&amp;C51,CHOOSE({1,2},'[7]Mapping for OEB Tariff Schedule'!A:A&amp;'[7]Mapping for OEB Tariff Schedule'!C:C&amp;'[7]Mapping for OEB Tariff Schedule'!D:D,'[7]Mapping for OEB Tariff Schedule'!E:E),2,0)</f>
        <v>48.699813766575055</v>
      </c>
      <c r="H51" s="1"/>
    </row>
    <row r="52" spans="1:9" s="8" customFormat="1" x14ac:dyDescent="0.3">
      <c r="A52" s="37" t="s">
        <v>22</v>
      </c>
      <c r="B52" s="37"/>
      <c r="C52" s="6" t="s">
        <v>21</v>
      </c>
      <c r="D52" s="7">
        <f t="array" ref="D52">VLOOKUP("R1"&amp;A52&amp;C52,CHOOSE({1,2},'[7]Mapping for OEB Tariff Schedule'!A:A&amp;'[7]Mapping for OEB Tariff Schedule'!C:C&amp;'[7]Mapping for OEB Tariff Schedule'!D:D,'[7]Mapping for OEB Tariff Schedule'!E:E),2,0)</f>
        <v>0.56999999999999995</v>
      </c>
      <c r="H52" s="1"/>
    </row>
    <row r="53" spans="1:9" s="8" customFormat="1" ht="14.55" customHeight="1" x14ac:dyDescent="0.3">
      <c r="A53" s="44" t="s">
        <v>23</v>
      </c>
      <c r="B53" s="37"/>
      <c r="C53" s="6" t="s">
        <v>21</v>
      </c>
      <c r="D53" s="7">
        <f t="array" ref="D53">VLOOKUP("R1"&amp;A53&amp;C53,CHOOSE({1,2},'[7]Mapping for OEB Tariff Schedule'!A:A&amp;'[7]Mapping for OEB Tariff Schedule'!C:C&amp;'[7]Mapping for OEB Tariff Schedule'!D:D,'[7]Mapping for OEB Tariff Schedule'!E:E),2,0)</f>
        <v>-0.14000000000000001</v>
      </c>
      <c r="H53" s="1"/>
    </row>
    <row r="54" spans="1:9" s="8" customFormat="1" x14ac:dyDescent="0.3">
      <c r="A54" s="44" t="s">
        <v>24</v>
      </c>
      <c r="B54" s="37"/>
      <c r="C54" s="6" t="s">
        <v>21</v>
      </c>
      <c r="D54" s="7">
        <f t="array" ref="D54">VLOOKUP("R1"&amp;A54&amp;C54,CHOOSE({1,2},'[7]Mapping for OEB Tariff Schedule'!A:A&amp;'[7]Mapping for OEB Tariff Schedule'!C:C&amp;'[7]Mapping for OEB Tariff Schedule'!D:D,'[7]Mapping for OEB Tariff Schedule'!E:E),2,0)</f>
        <v>-0.85</v>
      </c>
      <c r="H54" s="1"/>
    </row>
    <row r="55" spans="1:9" s="8" customFormat="1" ht="11.25" customHeight="1" x14ac:dyDescent="0.3">
      <c r="A55" s="37" t="s">
        <v>25</v>
      </c>
      <c r="B55" s="37"/>
      <c r="C55" s="9" t="s">
        <v>26</v>
      </c>
      <c r="D55" s="13">
        <f t="array" ref="D55">VLOOKUP("R1"&amp;A55&amp;C55,CHOOSE({1,2},'[7]Mapping for OEB Tariff Schedule'!A:A&amp;'[7]Mapping for OEB Tariff Schedule'!C:C&amp;'[7]Mapping for OEB Tariff Schedule'!D:D,'[7]Mapping for OEB Tariff Schedule'!E:E),2,0)</f>
        <v>1.4033209098426766E-2</v>
      </c>
      <c r="H55" s="1"/>
    </row>
    <row r="56" spans="1:9" s="8" customFormat="1" ht="14.55" customHeight="1" x14ac:dyDescent="0.3">
      <c r="A56" s="44" t="s">
        <v>23</v>
      </c>
      <c r="B56" s="37"/>
      <c r="C56" s="9" t="s">
        <v>26</v>
      </c>
      <c r="D56" s="10">
        <f t="array" ref="D56">VLOOKUP("R1"&amp;A56&amp;C56,CHOOSE({1,2},'[7]Mapping for OEB Tariff Schedule'!A:A&amp;'[7]Mapping for OEB Tariff Schedule'!C:C&amp;'[7]Mapping for OEB Tariff Schedule'!D:D,'[7]Mapping for OEB Tariff Schedule'!E:E),2,0)</f>
        <v>-8.0000000000000004E-4</v>
      </c>
      <c r="H56" s="1"/>
    </row>
    <row r="57" spans="1:9" s="8" customFormat="1" x14ac:dyDescent="0.3">
      <c r="A57" s="44" t="s">
        <v>27</v>
      </c>
      <c r="B57" s="44"/>
      <c r="C57" s="9" t="s">
        <v>26</v>
      </c>
      <c r="D57" s="10">
        <f t="array" ref="D57">VLOOKUP("R1"&amp;A57&amp;C57,CHOOSE({1,2},'[7]Mapping for OEB Tariff Schedule'!A:A&amp;'[7]Mapping for OEB Tariff Schedule'!C:C&amp;'[7]Mapping for OEB Tariff Schedule'!D:D,'[7]Mapping for OEB Tariff Schedule'!E:E),2,0)</f>
        <v>-3.8999999999999998E-3</v>
      </c>
      <c r="H57" s="1"/>
    </row>
    <row r="58" spans="1:9" s="8" customFormat="1" ht="14.55" customHeight="1" x14ac:dyDescent="0.3">
      <c r="A58" s="37" t="s">
        <v>29</v>
      </c>
      <c r="B58" s="37"/>
      <c r="C58" s="6" t="s">
        <v>26</v>
      </c>
      <c r="D58" s="10">
        <f t="array" ref="D58">VLOOKUP("R1"&amp;A58&amp;C58,CHOOSE({1,2},'[7]Mapping for OEB Tariff Schedule'!A:A&amp;'[7]Mapping for OEB Tariff Schedule'!C:C&amp;'[7]Mapping for OEB Tariff Schedule'!D:D,'[7]Mapping for OEB Tariff Schedule'!E:E),2,0)</f>
        <v>8.2000000000000007E-3</v>
      </c>
      <c r="H58" s="1"/>
    </row>
    <row r="59" spans="1:9" s="8" customFormat="1" ht="14.55" customHeight="1" x14ac:dyDescent="0.3">
      <c r="A59" s="37" t="s">
        <v>30</v>
      </c>
      <c r="B59" s="37"/>
      <c r="C59" s="6" t="s">
        <v>26</v>
      </c>
      <c r="D59" s="10">
        <f t="array" ref="D59">VLOOKUP("R1"&amp;A59&amp;C59,CHOOSE({1,2},'[7]Mapping for OEB Tariff Schedule'!A:A&amp;'[7]Mapping for OEB Tariff Schedule'!C:C&amp;'[7]Mapping for OEB Tariff Schedule'!D:D,'[7]Mapping for OEB Tariff Schedule'!E:E),2,0)</f>
        <v>7.3000000000000001E-3</v>
      </c>
      <c r="H59" s="1"/>
    </row>
    <row r="60" spans="1:9" s="1" customFormat="1" ht="14.55" customHeight="1" x14ac:dyDescent="0.3">
      <c r="A60" s="11"/>
      <c r="B60" s="11"/>
      <c r="C60" s="9"/>
      <c r="D60" s="12"/>
    </row>
    <row r="61" spans="1:9" s="8" customFormat="1" ht="22.5" customHeight="1" x14ac:dyDescent="0.3">
      <c r="A61" s="37" t="s">
        <v>37</v>
      </c>
      <c r="B61" s="37"/>
      <c r="C61" s="37"/>
      <c r="D61" s="37"/>
      <c r="H61" s="1"/>
    </row>
    <row r="62" spans="1:9" s="1" customFormat="1" ht="14.55" customHeight="1" x14ac:dyDescent="0.3">
      <c r="A62" s="11"/>
      <c r="B62" s="11"/>
      <c r="C62" s="9"/>
      <c r="D62" s="12"/>
    </row>
    <row r="63" spans="1:9" s="1" customFormat="1" ht="14.55" customHeight="1" x14ac:dyDescent="0.3">
      <c r="A63" s="45" t="s">
        <v>31</v>
      </c>
      <c r="B63" s="57"/>
      <c r="C63" s="57"/>
      <c r="D63" s="57"/>
    </row>
    <row r="64" spans="1:9" s="1" customFormat="1" ht="14.55" customHeight="1" x14ac:dyDescent="0.3">
      <c r="A64" s="4"/>
      <c r="B64" s="11"/>
      <c r="C64" s="11"/>
      <c r="D64" s="11"/>
    </row>
    <row r="65" spans="1:8" s="8" customFormat="1" ht="14.55" customHeight="1" x14ac:dyDescent="0.3">
      <c r="A65" s="37" t="s">
        <v>32</v>
      </c>
      <c r="B65" s="37"/>
      <c r="C65" s="6" t="s">
        <v>26</v>
      </c>
      <c r="D65" s="10">
        <f t="array" ref="D65">VLOOKUP("R1"&amp;A65&amp;C65,CHOOSE({1,2},'[7]Mapping for OEB Tariff Schedule'!A:A&amp;'[7]Mapping for OEB Tariff Schedule'!C:C&amp;'[7]Mapping for OEB Tariff Schedule'!D:D,'[7]Mapping for OEB Tariff Schedule'!E:E),2,0)</f>
        <v>3.0000000000000001E-3</v>
      </c>
      <c r="H65" s="1"/>
    </row>
    <row r="66" spans="1:8" s="8" customFormat="1" ht="14.55" customHeight="1" x14ac:dyDescent="0.3">
      <c r="A66" s="37" t="s">
        <v>33</v>
      </c>
      <c r="B66" s="37"/>
      <c r="C66" s="6" t="s">
        <v>26</v>
      </c>
      <c r="D66" s="10">
        <f t="array" ref="D66">VLOOKUP("R1"&amp;A66&amp;C66,CHOOSE({1,2},'[7]Mapping for OEB Tariff Schedule'!A:A&amp;'[7]Mapping for OEB Tariff Schedule'!C:C&amp;'[7]Mapping for OEB Tariff Schedule'!D:D,'[7]Mapping for OEB Tariff Schedule'!E:E),2,0)</f>
        <v>4.0000000000000002E-4</v>
      </c>
      <c r="H66" s="1"/>
    </row>
    <row r="67" spans="1:8" s="8" customFormat="1" ht="14.55" customHeight="1" x14ac:dyDescent="0.3">
      <c r="A67" s="37" t="s">
        <v>34</v>
      </c>
      <c r="B67" s="37"/>
      <c r="C67" s="6" t="s">
        <v>26</v>
      </c>
      <c r="D67" s="10">
        <f t="array" ref="D67">VLOOKUP("R1"&amp;A67&amp;C67,CHOOSE({1,2},'[7]Mapping for OEB Tariff Schedule'!A:A&amp;'[7]Mapping for OEB Tariff Schedule'!C:C&amp;'[7]Mapping for OEB Tariff Schedule'!D:D,'[7]Mapping for OEB Tariff Schedule'!E:E),2,0)</f>
        <v>5.0000000000000001E-4</v>
      </c>
      <c r="H67" s="1"/>
    </row>
    <row r="68" spans="1:8" s="8" customFormat="1" ht="14.55" customHeight="1" x14ac:dyDescent="0.3">
      <c r="A68" s="37" t="s">
        <v>35</v>
      </c>
      <c r="B68" s="37"/>
      <c r="C68" s="6" t="s">
        <v>21</v>
      </c>
      <c r="D68" s="15">
        <f t="array" ref="D68">VLOOKUP("R1"&amp;A68&amp;C68,CHOOSE({1,2},'[7]Mapping for OEB Tariff Schedule'!A:A&amp;'[7]Mapping for OEB Tariff Schedule'!C:C&amp;'[7]Mapping for OEB Tariff Schedule'!D:D,'[7]Mapping for OEB Tariff Schedule'!E:E),2,0)</f>
        <v>0.25</v>
      </c>
      <c r="H68" s="1"/>
    </row>
    <row r="69" spans="1:8" s="8" customFormat="1" ht="14.55" customHeight="1" x14ac:dyDescent="0.3">
      <c r="A69" s="14"/>
      <c r="B69" s="14"/>
      <c r="C69" s="6"/>
      <c r="D69" s="7"/>
      <c r="H69" s="1"/>
    </row>
    <row r="70" spans="1:8" s="8" customFormat="1" ht="14.55" customHeight="1" x14ac:dyDescent="0.3">
      <c r="A70" s="14"/>
      <c r="B70" s="14"/>
      <c r="C70" s="6"/>
      <c r="D70" s="7"/>
      <c r="H70" s="1"/>
    </row>
    <row r="71" spans="1:8" s="1" customFormat="1" ht="14.55" customHeight="1" x14ac:dyDescent="0.3">
      <c r="A71" s="51" t="s">
        <v>38</v>
      </c>
      <c r="B71" s="59"/>
      <c r="C71" s="59"/>
      <c r="D71" s="59"/>
    </row>
    <row r="72" spans="1:8" s="1" customFormat="1" ht="14.55" customHeight="1" x14ac:dyDescent="0.3">
      <c r="A72" s="45" t="s">
        <v>19</v>
      </c>
      <c r="B72" s="53"/>
      <c r="C72" s="53"/>
      <c r="D72" s="53"/>
    </row>
    <row r="73" spans="1:8" s="1" customFormat="1" ht="14.55" customHeight="1" x14ac:dyDescent="0.3">
      <c r="A73" s="4"/>
      <c r="B73" s="5"/>
      <c r="C73" s="5"/>
      <c r="D73" s="5"/>
    </row>
    <row r="74" spans="1:8" s="8" customFormat="1" ht="14.55" customHeight="1" x14ac:dyDescent="0.3">
      <c r="A74" s="37" t="s">
        <v>39</v>
      </c>
      <c r="B74" s="37"/>
      <c r="C74" s="6" t="s">
        <v>21</v>
      </c>
      <c r="D74" s="7">
        <f t="array" ref="D74">VLOOKUP("R2"&amp;A74&amp;C74,CHOOSE({1,2},'[7]Mapping for OEB Tariff Schedule'!A:A&amp;'[7]Mapping for OEB Tariff Schedule'!C:C&amp;'[7]Mapping for OEB Tariff Schedule'!D:D,'[7]Mapping for OEB Tariff Schedule'!E:E),2,0)</f>
        <v>112.84868484544099</v>
      </c>
      <c r="H74" s="1"/>
    </row>
    <row r="75" spans="1:8" s="8" customFormat="1" ht="14.55" customHeight="1" x14ac:dyDescent="0.3">
      <c r="A75" s="37" t="s">
        <v>22</v>
      </c>
      <c r="B75" s="37"/>
      <c r="C75" s="6" t="s">
        <v>21</v>
      </c>
      <c r="D75" s="7">
        <f t="array" ref="D75">VLOOKUP("R2"&amp;A75&amp;C75,CHOOSE({1,2},'[7]Mapping for OEB Tariff Schedule'!A:A&amp;'[7]Mapping for OEB Tariff Schedule'!C:C&amp;'[7]Mapping for OEB Tariff Schedule'!D:D,'[7]Mapping for OEB Tariff Schedule'!E:E),2,0)</f>
        <v>0.56999999999999995</v>
      </c>
      <c r="H75" s="1"/>
    </row>
    <row r="76" spans="1:8" s="8" customFormat="1" x14ac:dyDescent="0.3">
      <c r="A76" s="44" t="s">
        <v>23</v>
      </c>
      <c r="B76" s="37"/>
      <c r="C76" s="6" t="s">
        <v>21</v>
      </c>
      <c r="D76" s="16">
        <f t="array" ref="D76">VLOOKUP("R2"&amp;A76&amp;C76,CHOOSE({1,2},'[7]Mapping for OEB Tariff Schedule'!A:A&amp;'[7]Mapping for OEB Tariff Schedule'!C:C&amp;'[7]Mapping for OEB Tariff Schedule'!D:D,'[7]Mapping for OEB Tariff Schedule'!E:E),2,0)</f>
        <v>-0.14000000000000001</v>
      </c>
      <c r="H76" s="1"/>
    </row>
    <row r="77" spans="1:8" s="8" customFormat="1" x14ac:dyDescent="0.3">
      <c r="A77" s="44" t="s">
        <v>24</v>
      </c>
      <c r="B77" s="37"/>
      <c r="C77" s="6" t="s">
        <v>21</v>
      </c>
      <c r="D77" s="16">
        <f t="array" ref="D77">VLOOKUP("R2"&amp;A77&amp;C77,CHOOSE({1,2},'[7]Mapping for OEB Tariff Schedule'!A:A&amp;'[7]Mapping for OEB Tariff Schedule'!C:C&amp;'[7]Mapping for OEB Tariff Schedule'!D:D,'[7]Mapping for OEB Tariff Schedule'!E:E),2,0)</f>
        <v>-1.92</v>
      </c>
      <c r="H77" s="1"/>
    </row>
    <row r="78" spans="1:8" s="8" customFormat="1" ht="14.55" customHeight="1" x14ac:dyDescent="0.3">
      <c r="A78" s="37" t="s">
        <v>25</v>
      </c>
      <c r="B78" s="37"/>
      <c r="C78" s="9" t="s">
        <v>26</v>
      </c>
      <c r="D78" s="17">
        <f t="array" ref="D78">VLOOKUP("R2"&amp;A78&amp;C78,CHOOSE({1,2},'[7]Mapping for OEB Tariff Schedule'!A:A&amp;'[7]Mapping for OEB Tariff Schedule'!C:C&amp;'[7]Mapping for OEB Tariff Schedule'!D:D,'[7]Mapping for OEB Tariff Schedule'!E:E),2,0)</f>
        <v>2.2574772018953318E-2</v>
      </c>
      <c r="H78" s="1"/>
    </row>
    <row r="79" spans="1:8" s="8" customFormat="1" x14ac:dyDescent="0.3">
      <c r="A79" s="44" t="s">
        <v>23</v>
      </c>
      <c r="B79" s="37"/>
      <c r="C79" s="9" t="s">
        <v>26</v>
      </c>
      <c r="D79" s="10">
        <f t="array" ref="D79">VLOOKUP("R2"&amp;A79&amp;C79,CHOOSE({1,2},'[7]Mapping for OEB Tariff Schedule'!A:A&amp;'[7]Mapping for OEB Tariff Schedule'!C:C&amp;'[7]Mapping for OEB Tariff Schedule'!D:D,'[7]Mapping for OEB Tariff Schedule'!E:E),2,0)</f>
        <v>-1.1000000000000001E-3</v>
      </c>
      <c r="H79" s="1"/>
    </row>
    <row r="80" spans="1:8" s="8" customFormat="1" x14ac:dyDescent="0.3">
      <c r="A80" s="44" t="s">
        <v>27</v>
      </c>
      <c r="B80" s="44"/>
      <c r="C80" s="9" t="s">
        <v>26</v>
      </c>
      <c r="D80" s="10">
        <f t="array" ref="D80">VLOOKUP("R2"&amp;A80&amp;C80,CHOOSE({1,2},'[7]Mapping for OEB Tariff Schedule'!A:A&amp;'[7]Mapping for OEB Tariff Schedule'!C:C&amp;'[7]Mapping for OEB Tariff Schedule'!D:D,'[7]Mapping for OEB Tariff Schedule'!E:E),2,0)</f>
        <v>-3.8999999999999998E-3</v>
      </c>
      <c r="H80" s="1"/>
    </row>
    <row r="81" spans="1:8" s="8" customFormat="1" ht="14.55" customHeight="1" x14ac:dyDescent="0.3">
      <c r="A81" s="37" t="s">
        <v>29</v>
      </c>
      <c r="B81" s="37"/>
      <c r="C81" s="6" t="s">
        <v>26</v>
      </c>
      <c r="D81" s="17">
        <f t="array" ref="D81">VLOOKUP("R2"&amp;A81&amp;C81,CHOOSE({1,2},'[7]Mapping for OEB Tariff Schedule'!A:A&amp;'[7]Mapping for OEB Tariff Schedule'!C:C&amp;'[7]Mapping for OEB Tariff Schedule'!D:D,'[7]Mapping for OEB Tariff Schedule'!E:E),2,0)</f>
        <v>7.7000000000000002E-3</v>
      </c>
      <c r="H81" s="1"/>
    </row>
    <row r="82" spans="1:8" s="8" customFormat="1" ht="14.55" customHeight="1" x14ac:dyDescent="0.3">
      <c r="A82" s="37" t="s">
        <v>30</v>
      </c>
      <c r="B82" s="37"/>
      <c r="C82" s="6" t="s">
        <v>26</v>
      </c>
      <c r="D82" s="17">
        <f t="array" ref="D82">VLOOKUP("R2"&amp;A82&amp;C82,CHOOSE({1,2},'[7]Mapping for OEB Tariff Schedule'!A:A&amp;'[7]Mapping for OEB Tariff Schedule'!C:C&amp;'[7]Mapping for OEB Tariff Schedule'!D:D,'[7]Mapping for OEB Tariff Schedule'!E:E),2,0)</f>
        <v>6.7999999999999996E-3</v>
      </c>
      <c r="H82" s="1"/>
    </row>
    <row r="83" spans="1:8" s="8" customFormat="1" ht="14.55" customHeight="1" x14ac:dyDescent="0.3">
      <c r="A83" s="14"/>
      <c r="B83" s="14"/>
      <c r="C83" s="6"/>
      <c r="D83" s="13"/>
      <c r="H83" s="1"/>
    </row>
    <row r="84" spans="1:8" s="8" customFormat="1" ht="33.450000000000003" customHeight="1" x14ac:dyDescent="0.3">
      <c r="A84" s="37" t="s">
        <v>40</v>
      </c>
      <c r="B84" s="37"/>
      <c r="C84" s="37"/>
      <c r="D84" s="37"/>
      <c r="H84" s="1"/>
    </row>
    <row r="85" spans="1:8" s="1" customFormat="1" ht="14.55" customHeight="1" x14ac:dyDescent="0.3">
      <c r="A85" s="11"/>
      <c r="B85" s="11"/>
      <c r="C85" s="9"/>
      <c r="D85" s="12"/>
    </row>
    <row r="86" spans="1:8" s="8" customFormat="1" ht="21" customHeight="1" x14ac:dyDescent="0.3">
      <c r="A86" s="37" t="s">
        <v>41</v>
      </c>
      <c r="B86" s="37"/>
      <c r="C86" s="37"/>
      <c r="D86" s="37"/>
      <c r="H86" s="1"/>
    </row>
    <row r="87" spans="1:8" s="1" customFormat="1" ht="14.55" customHeight="1" x14ac:dyDescent="0.3">
      <c r="A87" s="11"/>
      <c r="B87" s="11"/>
      <c r="C87" s="9"/>
      <c r="D87" s="12"/>
    </row>
    <row r="88" spans="1:8" s="1" customFormat="1" ht="14.55" customHeight="1" x14ac:dyDescent="0.3">
      <c r="A88" s="45" t="s">
        <v>31</v>
      </c>
      <c r="B88" s="57"/>
      <c r="C88" s="57"/>
      <c r="D88" s="57"/>
    </row>
    <row r="89" spans="1:8" s="1" customFormat="1" ht="14.55" customHeight="1" x14ac:dyDescent="0.3">
      <c r="A89" s="4"/>
      <c r="B89" s="11"/>
      <c r="C89" s="11"/>
      <c r="D89" s="11"/>
    </row>
    <row r="90" spans="1:8" s="8" customFormat="1" ht="14.55" customHeight="1" x14ac:dyDescent="0.3">
      <c r="A90" s="37" t="s">
        <v>32</v>
      </c>
      <c r="B90" s="37"/>
      <c r="C90" s="6" t="s">
        <v>26</v>
      </c>
      <c r="D90" s="13">
        <f t="array" ref="D90">VLOOKUP("R2"&amp;A90&amp;C90,CHOOSE({1,2},'[7]Mapping for OEB Tariff Schedule'!A:A&amp;'[7]Mapping for OEB Tariff Schedule'!C:C&amp;'[7]Mapping for OEB Tariff Schedule'!D:D,'[7]Mapping for OEB Tariff Schedule'!E:E),2,0)</f>
        <v>3.0000000000000001E-3</v>
      </c>
      <c r="H90" s="1"/>
    </row>
    <row r="91" spans="1:8" s="8" customFormat="1" ht="14.55" customHeight="1" x14ac:dyDescent="0.3">
      <c r="A91" s="37" t="s">
        <v>33</v>
      </c>
      <c r="B91" s="37"/>
      <c r="C91" s="6" t="s">
        <v>26</v>
      </c>
      <c r="D91" s="13">
        <f t="array" ref="D91">VLOOKUP("R2"&amp;A91&amp;C91,CHOOSE({1,2},'[7]Mapping for OEB Tariff Schedule'!A:A&amp;'[7]Mapping for OEB Tariff Schedule'!C:C&amp;'[7]Mapping for OEB Tariff Schedule'!D:D,'[7]Mapping for OEB Tariff Schedule'!E:E),2,0)</f>
        <v>4.0000000000000002E-4</v>
      </c>
      <c r="H91" s="1"/>
    </row>
    <row r="92" spans="1:8" s="8" customFormat="1" ht="14.55" customHeight="1" x14ac:dyDescent="0.3">
      <c r="A92" s="37" t="s">
        <v>34</v>
      </c>
      <c r="B92" s="37"/>
      <c r="C92" s="6" t="s">
        <v>26</v>
      </c>
      <c r="D92" s="13">
        <f t="array" ref="D92">VLOOKUP("R2"&amp;A92&amp;C92,CHOOSE({1,2},'[7]Mapping for OEB Tariff Schedule'!A:A&amp;'[7]Mapping for OEB Tariff Schedule'!C:C&amp;'[7]Mapping for OEB Tariff Schedule'!D:D,'[7]Mapping for OEB Tariff Schedule'!E:E),2,0)</f>
        <v>5.0000000000000001E-4</v>
      </c>
      <c r="H92" s="1"/>
    </row>
    <row r="93" spans="1:8" s="8" customFormat="1" ht="14.55" customHeight="1" x14ac:dyDescent="0.3">
      <c r="A93" s="37" t="s">
        <v>35</v>
      </c>
      <c r="B93" s="37"/>
      <c r="C93" s="6" t="s">
        <v>21</v>
      </c>
      <c r="D93" s="7">
        <f t="array" ref="D93">VLOOKUP("R2"&amp;A93&amp;C93,CHOOSE({1,2},'[7]Mapping for OEB Tariff Schedule'!A:A&amp;'[7]Mapping for OEB Tariff Schedule'!C:C&amp;'[7]Mapping for OEB Tariff Schedule'!D:D,'[7]Mapping for OEB Tariff Schedule'!E:E),2,0)</f>
        <v>0.25</v>
      </c>
      <c r="H93" s="1"/>
    </row>
    <row r="94" spans="1:8" s="8" customFormat="1" ht="14.55" customHeight="1" x14ac:dyDescent="0.3">
      <c r="A94" s="14"/>
      <c r="B94" s="14"/>
      <c r="C94" s="6"/>
      <c r="D94" s="7"/>
      <c r="H94" s="1"/>
    </row>
    <row r="95" spans="1:8" s="8" customFormat="1" ht="14.55" customHeight="1" x14ac:dyDescent="0.3">
      <c r="A95" s="14"/>
      <c r="B95" s="14"/>
      <c r="C95" s="6"/>
      <c r="D95" s="7"/>
      <c r="H95" s="1"/>
    </row>
    <row r="96" spans="1:8" s="1" customFormat="1" ht="14.55" customHeight="1" x14ac:dyDescent="0.3">
      <c r="A96" s="51" t="s">
        <v>42</v>
      </c>
      <c r="B96" s="59"/>
      <c r="C96" s="59"/>
      <c r="D96" s="59"/>
    </row>
    <row r="97" spans="1:8" s="1" customFormat="1" ht="14.55" customHeight="1" x14ac:dyDescent="0.3">
      <c r="A97" s="45" t="s">
        <v>19</v>
      </c>
      <c r="B97" s="53"/>
      <c r="C97" s="53"/>
      <c r="D97" s="53"/>
    </row>
    <row r="98" spans="1:8" s="1" customFormat="1" ht="14.55" customHeight="1" x14ac:dyDescent="0.3">
      <c r="A98" s="4"/>
      <c r="B98" s="5"/>
      <c r="C98" s="5"/>
      <c r="D98" s="5"/>
    </row>
    <row r="99" spans="1:8" s="8" customFormat="1" ht="14.55" customHeight="1" x14ac:dyDescent="0.3">
      <c r="A99" s="37" t="s">
        <v>20</v>
      </c>
      <c r="B99" s="37"/>
      <c r="C99" s="6" t="s">
        <v>21</v>
      </c>
      <c r="D99" s="7">
        <f t="array" ref="D99">VLOOKUP("Seasonal"&amp;A99&amp;C99,CHOOSE({1,2},'[7]Mapping for OEB Tariff Schedule'!A:A&amp;'[7]Mapping for OEB Tariff Schedule'!C:C&amp;'[7]Mapping for OEB Tariff Schedule'!D:D,'[7]Mapping for OEB Tariff Schedule'!E:E),2,0)</f>
        <v>50.369129704085445</v>
      </c>
      <c r="H99" s="1"/>
    </row>
    <row r="100" spans="1:8" s="8" customFormat="1" ht="14.55" customHeight="1" x14ac:dyDescent="0.3">
      <c r="A100" s="37" t="s">
        <v>22</v>
      </c>
      <c r="B100" s="37"/>
      <c r="C100" s="6" t="s">
        <v>21</v>
      </c>
      <c r="D100" s="7">
        <f t="array" ref="D100">VLOOKUP("Seasonal"&amp;A100&amp;C100,CHOOSE({1,2},'[7]Mapping for OEB Tariff Schedule'!A:A&amp;'[7]Mapping for OEB Tariff Schedule'!C:C&amp;'[7]Mapping for OEB Tariff Schedule'!D:D,'[7]Mapping for OEB Tariff Schedule'!E:E),2,0)</f>
        <v>0.56999999999999995</v>
      </c>
      <c r="H100" s="1"/>
    </row>
    <row r="101" spans="1:8" s="8" customFormat="1" x14ac:dyDescent="0.3">
      <c r="A101" s="44" t="s">
        <v>23</v>
      </c>
      <c r="B101" s="37"/>
      <c r="C101" s="6" t="s">
        <v>21</v>
      </c>
      <c r="D101" s="7">
        <f t="array" ref="D101">VLOOKUP("Seasonal"&amp;A101&amp;C101,CHOOSE({1,2},'[7]Mapping for OEB Tariff Schedule'!A:A&amp;'[7]Mapping for OEB Tariff Schedule'!C:C&amp;'[7]Mapping for OEB Tariff Schedule'!D:D,'[7]Mapping for OEB Tariff Schedule'!E:E),2,0)</f>
        <v>-0.14000000000000001</v>
      </c>
      <c r="H101" s="1"/>
    </row>
    <row r="102" spans="1:8" s="8" customFormat="1" x14ac:dyDescent="0.3">
      <c r="A102" s="44" t="s">
        <v>24</v>
      </c>
      <c r="B102" s="37"/>
      <c r="C102" s="6" t="s">
        <v>21</v>
      </c>
      <c r="D102" s="7">
        <f t="array" ref="D102">VLOOKUP("Seasonal"&amp;A102&amp;C102,CHOOSE({1,2},'[7]Mapping for OEB Tariff Schedule'!A:A&amp;'[7]Mapping for OEB Tariff Schedule'!C:C&amp;'[7]Mapping for OEB Tariff Schedule'!D:D,'[7]Mapping for OEB Tariff Schedule'!E:E),2,0)</f>
        <v>-0.9</v>
      </c>
      <c r="H102" s="1"/>
    </row>
    <row r="103" spans="1:8" s="8" customFormat="1" ht="14.55" customHeight="1" x14ac:dyDescent="0.3">
      <c r="A103" s="37" t="s">
        <v>25</v>
      </c>
      <c r="B103" s="37"/>
      <c r="C103" s="9" t="s">
        <v>26</v>
      </c>
      <c r="D103" s="13">
        <f t="array" ref="D103">VLOOKUP("Seasonal"&amp;A103&amp;C103,CHOOSE({1,2},'[7]Mapping for OEB Tariff Schedule'!A:A&amp;'[7]Mapping for OEB Tariff Schedule'!C:C&amp;'[7]Mapping for OEB Tariff Schedule'!D:D,'[7]Mapping for OEB Tariff Schedule'!E:E),2,0)</f>
        <v>4.3753064816850221E-2</v>
      </c>
      <c r="H103" s="1"/>
    </row>
    <row r="104" spans="1:8" s="8" customFormat="1" x14ac:dyDescent="0.3">
      <c r="A104" s="44" t="s">
        <v>23</v>
      </c>
      <c r="B104" s="37"/>
      <c r="C104" s="9" t="s">
        <v>26</v>
      </c>
      <c r="D104" s="10">
        <f t="array" ref="D104">VLOOKUP("Seasonal"&amp;A104&amp;C104,CHOOSE({1,2},'[7]Mapping for OEB Tariff Schedule'!A:A&amp;'[7]Mapping for OEB Tariff Schedule'!C:C&amp;'[7]Mapping for OEB Tariff Schedule'!D:D,'[7]Mapping for OEB Tariff Schedule'!E:E),2,0)</f>
        <v>-2.3E-3</v>
      </c>
      <c r="H104" s="1"/>
    </row>
    <row r="105" spans="1:8" s="8" customFormat="1" x14ac:dyDescent="0.3">
      <c r="A105" s="44" t="s">
        <v>27</v>
      </c>
      <c r="B105" s="44"/>
      <c r="C105" s="9" t="s">
        <v>26</v>
      </c>
      <c r="D105" s="10">
        <f t="array" ref="D105">VLOOKUP("Seasonal"&amp;A105&amp;C105,CHOOSE({1,2},'[7]Mapping for OEB Tariff Schedule'!A:A&amp;'[7]Mapping for OEB Tariff Schedule'!C:C&amp;'[7]Mapping for OEB Tariff Schedule'!D:D,'[7]Mapping for OEB Tariff Schedule'!E:E),2,0)</f>
        <v>-3.8999999999999998E-3</v>
      </c>
      <c r="H105" s="1"/>
    </row>
    <row r="106" spans="1:8" s="8" customFormat="1" ht="11.25" customHeight="1" x14ac:dyDescent="0.3">
      <c r="A106" s="37" t="s">
        <v>29</v>
      </c>
      <c r="B106" s="37"/>
      <c r="C106" s="6" t="s">
        <v>26</v>
      </c>
      <c r="D106" s="10">
        <f t="array" ref="D106">VLOOKUP("Seasonal"&amp;A106&amp;C106,CHOOSE({1,2},'[7]Mapping for OEB Tariff Schedule'!A:A&amp;'[7]Mapping for OEB Tariff Schedule'!C:C&amp;'[7]Mapping for OEB Tariff Schedule'!D:D,'[7]Mapping for OEB Tariff Schedule'!E:E),2,0)</f>
        <v>6.4000000000000003E-3</v>
      </c>
      <c r="H106" s="1"/>
    </row>
    <row r="107" spans="1:8" s="8" customFormat="1" ht="11.25" customHeight="1" x14ac:dyDescent="0.3">
      <c r="A107" s="37" t="s">
        <v>30</v>
      </c>
      <c r="B107" s="37"/>
      <c r="C107" s="6" t="s">
        <v>26</v>
      </c>
      <c r="D107" s="10">
        <f t="array" ref="D107">VLOOKUP("Seasonal"&amp;A107&amp;C107,CHOOSE({1,2},'[7]Mapping for OEB Tariff Schedule'!A:A&amp;'[7]Mapping for OEB Tariff Schedule'!C:C&amp;'[7]Mapping for OEB Tariff Schedule'!D:D,'[7]Mapping for OEB Tariff Schedule'!E:E),2,0)</f>
        <v>6.1000000000000004E-3</v>
      </c>
      <c r="H107" s="1"/>
    </row>
    <row r="108" spans="1:8" s="1" customFormat="1" ht="6.75" customHeight="1" x14ac:dyDescent="0.3">
      <c r="A108" s="11"/>
      <c r="B108" s="11"/>
      <c r="C108" s="9"/>
      <c r="D108" s="12"/>
    </row>
    <row r="109" spans="1:8" s="1" customFormat="1" ht="15" customHeight="1" x14ac:dyDescent="0.3">
      <c r="A109" s="45" t="s">
        <v>31</v>
      </c>
      <c r="B109" s="57"/>
      <c r="C109" s="57"/>
      <c r="D109" s="57"/>
    </row>
    <row r="110" spans="1:8" s="1" customFormat="1" ht="6.75" customHeight="1" x14ac:dyDescent="0.3">
      <c r="A110" s="4"/>
      <c r="B110" s="11"/>
      <c r="C110" s="11"/>
      <c r="D110" s="11"/>
    </row>
    <row r="111" spans="1:8" s="8" customFormat="1" ht="11.25" customHeight="1" x14ac:dyDescent="0.3">
      <c r="A111" s="37" t="s">
        <v>32</v>
      </c>
      <c r="B111" s="37"/>
      <c r="C111" s="6" t="s">
        <v>26</v>
      </c>
      <c r="D111" s="13">
        <f t="array" ref="D111">VLOOKUP("Seasonal"&amp;A111&amp;C111,CHOOSE({1,2},'[7]Mapping for OEB Tariff Schedule'!A:A&amp;'[7]Mapping for OEB Tariff Schedule'!C:C&amp;'[7]Mapping for OEB Tariff Schedule'!D:D,'[7]Mapping for OEB Tariff Schedule'!E:E),2,0)</f>
        <v>3.0000000000000001E-3</v>
      </c>
      <c r="H111" s="1"/>
    </row>
    <row r="112" spans="1:8" s="8" customFormat="1" ht="11.25" customHeight="1" x14ac:dyDescent="0.3">
      <c r="A112" s="37" t="s">
        <v>33</v>
      </c>
      <c r="B112" s="37"/>
      <c r="C112" s="6" t="s">
        <v>26</v>
      </c>
      <c r="D112" s="13">
        <f t="array" ref="D112">VLOOKUP("Seasonal"&amp;A112&amp;C112,CHOOSE({1,2},'[7]Mapping for OEB Tariff Schedule'!A:A&amp;'[7]Mapping for OEB Tariff Schedule'!C:C&amp;'[7]Mapping for OEB Tariff Schedule'!D:D,'[7]Mapping for OEB Tariff Schedule'!E:E),2,0)</f>
        <v>4.0000000000000002E-4</v>
      </c>
      <c r="H112" s="1"/>
    </row>
    <row r="113" spans="1:8" s="8" customFormat="1" ht="11.25" customHeight="1" x14ac:dyDescent="0.3">
      <c r="A113" s="37" t="s">
        <v>34</v>
      </c>
      <c r="B113" s="37"/>
      <c r="C113" s="6" t="s">
        <v>26</v>
      </c>
      <c r="D113" s="13">
        <f t="array" ref="D113">VLOOKUP("Seasonal"&amp;A113&amp;C113,CHOOSE({1,2},'[7]Mapping for OEB Tariff Schedule'!A:A&amp;'[7]Mapping for OEB Tariff Schedule'!C:C&amp;'[7]Mapping for OEB Tariff Schedule'!D:D,'[7]Mapping for OEB Tariff Schedule'!E:E),2,0)</f>
        <v>5.0000000000000001E-4</v>
      </c>
      <c r="H113" s="1"/>
    </row>
    <row r="114" spans="1:8" s="8" customFormat="1" ht="11.25" customHeight="1" x14ac:dyDescent="0.3">
      <c r="A114" s="37" t="s">
        <v>35</v>
      </c>
      <c r="B114" s="37"/>
      <c r="C114" s="6" t="s">
        <v>21</v>
      </c>
      <c r="D114" s="7">
        <f t="array" ref="D114">VLOOKUP("Seasonal"&amp;A114&amp;C114,CHOOSE({1,2},'[7]Mapping for OEB Tariff Schedule'!A:A&amp;'[7]Mapping for OEB Tariff Schedule'!C:C&amp;'[7]Mapping for OEB Tariff Schedule'!D:D,'[7]Mapping for OEB Tariff Schedule'!E:E),2,0)</f>
        <v>0.25</v>
      </c>
      <c r="H114" s="1"/>
    </row>
    <row r="115" spans="1:8" s="8" customFormat="1" ht="11.25" customHeight="1" x14ac:dyDescent="0.3">
      <c r="A115" s="14"/>
      <c r="B115" s="14"/>
      <c r="C115" s="6"/>
      <c r="D115" s="7"/>
      <c r="H115" s="1"/>
    </row>
    <row r="116" spans="1:8" s="18" customFormat="1" ht="18.75" customHeight="1" x14ac:dyDescent="0.35">
      <c r="A116" s="54" t="s">
        <v>43</v>
      </c>
      <c r="B116" s="55"/>
      <c r="C116" s="55"/>
      <c r="D116" s="55"/>
      <c r="H116" s="1"/>
    </row>
    <row r="117" spans="1:8" s="1" customFormat="1" ht="46.2" customHeight="1" x14ac:dyDescent="0.3">
      <c r="A117" s="39" t="s">
        <v>44</v>
      </c>
      <c r="B117" s="39"/>
      <c r="C117" s="39"/>
      <c r="D117" s="39"/>
    </row>
    <row r="118" spans="1:8" s="1" customFormat="1" ht="6.75" customHeight="1" x14ac:dyDescent="0.3">
      <c r="A118" s="2"/>
      <c r="B118" s="2"/>
      <c r="C118" s="2"/>
      <c r="D118" s="2"/>
    </row>
    <row r="119" spans="1:8" s="1" customFormat="1" ht="14.7" customHeight="1" x14ac:dyDescent="0.3">
      <c r="A119" s="56" t="s">
        <v>11</v>
      </c>
      <c r="B119" s="39"/>
      <c r="C119" s="39"/>
      <c r="D119" s="39"/>
    </row>
    <row r="120" spans="1:8" s="1" customFormat="1" ht="6.75" customHeight="1" x14ac:dyDescent="0.3">
      <c r="A120" s="3"/>
      <c r="B120" s="2"/>
      <c r="C120" s="2"/>
      <c r="D120" s="2"/>
    </row>
    <row r="121" spans="1:8" s="1" customFormat="1" ht="13.2" customHeight="1" x14ac:dyDescent="0.3">
      <c r="A121" s="39" t="s">
        <v>45</v>
      </c>
      <c r="B121" s="39"/>
      <c r="C121" s="39"/>
      <c r="D121" s="39"/>
    </row>
    <row r="122" spans="1:8" s="1" customFormat="1" ht="35.549999999999997" customHeight="1" x14ac:dyDescent="0.3">
      <c r="A122" s="35" t="s">
        <v>46</v>
      </c>
      <c r="B122" s="35"/>
      <c r="C122" s="35"/>
      <c r="D122" s="35"/>
    </row>
    <row r="123" spans="1:8" s="1" customFormat="1" ht="6.75" customHeight="1" x14ac:dyDescent="0.3">
      <c r="A123" s="2"/>
      <c r="B123" s="2"/>
      <c r="C123" s="2"/>
      <c r="D123" s="2"/>
    </row>
    <row r="124" spans="1:8" s="1" customFormat="1" ht="34.5" customHeight="1" x14ac:dyDescent="0.3">
      <c r="A124" s="39" t="s">
        <v>14</v>
      </c>
      <c r="B124" s="39"/>
      <c r="C124" s="39"/>
      <c r="D124" s="39"/>
    </row>
    <row r="125" spans="1:8" s="1" customFormat="1" ht="6.75" customHeight="1" x14ac:dyDescent="0.3">
      <c r="A125" s="2"/>
      <c r="B125" s="2"/>
      <c r="C125" s="2"/>
      <c r="D125" s="2"/>
    </row>
    <row r="126" spans="1:8" s="1" customFormat="1" ht="46.2" customHeight="1" x14ac:dyDescent="0.3">
      <c r="A126" s="39" t="s">
        <v>15</v>
      </c>
      <c r="B126" s="39"/>
      <c r="C126" s="39"/>
      <c r="D126" s="39"/>
    </row>
    <row r="127" spans="1:8" s="1" customFormat="1" ht="6.75" customHeight="1" x14ac:dyDescent="0.3">
      <c r="A127" s="2"/>
      <c r="B127" s="2"/>
      <c r="C127" s="2"/>
      <c r="D127" s="2"/>
    </row>
    <row r="128" spans="1:8" s="1" customFormat="1" ht="46.2" customHeight="1" x14ac:dyDescent="0.3">
      <c r="A128" s="39" t="s">
        <v>16</v>
      </c>
      <c r="B128" s="39"/>
      <c r="C128" s="39"/>
      <c r="D128" s="39"/>
    </row>
    <row r="129" spans="1:8" s="1" customFormat="1" ht="6.75" customHeight="1" x14ac:dyDescent="0.3">
      <c r="A129" s="39"/>
      <c r="B129" s="39"/>
      <c r="C129" s="39"/>
      <c r="D129" s="39"/>
    </row>
    <row r="130" spans="1:8" s="1" customFormat="1" ht="69.599999999999994" customHeight="1" x14ac:dyDescent="0.3">
      <c r="A130" s="60" t="s">
        <v>47</v>
      </c>
      <c r="B130" s="60"/>
      <c r="C130" s="60"/>
      <c r="D130" s="60"/>
    </row>
    <row r="131" spans="1:8" s="1" customFormat="1" ht="6.75" customHeight="1" x14ac:dyDescent="0.3">
      <c r="A131" s="39"/>
      <c r="B131" s="39"/>
      <c r="C131" s="39"/>
      <c r="D131" s="39"/>
    </row>
    <row r="132" spans="1:8" s="1" customFormat="1" ht="69.599999999999994" customHeight="1" x14ac:dyDescent="0.3">
      <c r="A132" s="39" t="s">
        <v>48</v>
      </c>
      <c r="B132" s="39"/>
      <c r="C132" s="39"/>
      <c r="D132" s="39"/>
    </row>
    <row r="133" spans="1:8" s="1" customFormat="1" ht="6.75" customHeight="1" x14ac:dyDescent="0.3">
      <c r="A133" s="39"/>
      <c r="B133" s="39"/>
      <c r="C133" s="39"/>
      <c r="D133" s="39"/>
    </row>
    <row r="134" spans="1:8" s="1" customFormat="1" ht="34.5" customHeight="1" x14ac:dyDescent="0.3">
      <c r="A134" s="39" t="s">
        <v>17</v>
      </c>
      <c r="B134" s="39"/>
      <c r="C134" s="39"/>
      <c r="D134" s="39"/>
    </row>
    <row r="135" spans="1:8" s="1" customFormat="1" ht="12" customHeight="1" x14ac:dyDescent="0.3">
      <c r="A135" s="2"/>
      <c r="B135" s="2"/>
      <c r="C135" s="2"/>
      <c r="D135" s="2"/>
    </row>
    <row r="136" spans="1:8" s="1" customFormat="1" ht="15" customHeight="1" x14ac:dyDescent="0.3">
      <c r="A136" s="51" t="s">
        <v>49</v>
      </c>
      <c r="B136" s="59"/>
      <c r="C136" s="59"/>
      <c r="D136" s="59"/>
    </row>
    <row r="137" spans="1:8" s="1" customFormat="1" ht="6.75" customHeight="1" x14ac:dyDescent="0.3">
      <c r="A137" s="2"/>
      <c r="B137" s="2"/>
      <c r="C137" s="2"/>
      <c r="D137" s="2"/>
    </row>
    <row r="138" spans="1:8" s="1" customFormat="1" ht="22.95" customHeight="1" x14ac:dyDescent="0.3">
      <c r="A138" s="39" t="s">
        <v>50</v>
      </c>
      <c r="B138" s="39"/>
      <c r="C138" s="39"/>
      <c r="D138" s="39"/>
    </row>
    <row r="139" spans="1:8" s="1" customFormat="1" ht="6.75" customHeight="1" x14ac:dyDescent="0.3">
      <c r="A139" s="2"/>
      <c r="B139" s="2"/>
      <c r="C139" s="2"/>
      <c r="D139" s="2"/>
    </row>
    <row r="140" spans="1:8" s="1" customFormat="1" ht="15" customHeight="1" x14ac:dyDescent="0.3">
      <c r="A140" s="45" t="s">
        <v>19</v>
      </c>
      <c r="B140" s="45"/>
      <c r="C140" s="45"/>
      <c r="D140" s="45"/>
    </row>
    <row r="141" spans="1:8" s="1" customFormat="1" ht="6.75" customHeight="1" x14ac:dyDescent="0.3">
      <c r="A141" s="4"/>
      <c r="B141" s="5"/>
      <c r="C141" s="5"/>
      <c r="D141" s="5"/>
    </row>
    <row r="142" spans="1:8" s="8" customFormat="1" ht="11.25" customHeight="1" x14ac:dyDescent="0.3">
      <c r="A142" s="37" t="s">
        <v>20</v>
      </c>
      <c r="B142" s="37"/>
      <c r="C142" s="6" t="s">
        <v>21</v>
      </c>
      <c r="D142" s="7">
        <f t="array" ref="D142">VLOOKUP("UGe"&amp;A142&amp;C142,CHOOSE({1,2},'[7]Mapping for OEB Tariff Schedule'!A:A&amp;'[7]Mapping for OEB Tariff Schedule'!C:C&amp;'[7]Mapping for OEB Tariff Schedule'!D:D,'[7]Mapping for OEB Tariff Schedule'!E:E),2,0)</f>
        <v>25.412494364562406</v>
      </c>
      <c r="H142" s="1"/>
    </row>
    <row r="143" spans="1:8" s="8" customFormat="1" ht="11.25" customHeight="1" x14ac:dyDescent="0.3">
      <c r="A143" s="37" t="s">
        <v>22</v>
      </c>
      <c r="B143" s="37"/>
      <c r="C143" s="6" t="s">
        <v>21</v>
      </c>
      <c r="D143" s="7">
        <f t="array" ref="D143">VLOOKUP("UGe"&amp;A143&amp;C143,CHOOSE({1,2},'[7]Mapping for OEB Tariff Schedule'!A:A&amp;'[7]Mapping for OEB Tariff Schedule'!C:C&amp;'[7]Mapping for OEB Tariff Schedule'!D:D,'[7]Mapping for OEB Tariff Schedule'!E:E),2,0)</f>
        <v>0.56999999999999995</v>
      </c>
      <c r="H143" s="1"/>
    </row>
    <row r="144" spans="1:8" s="8" customFormat="1" x14ac:dyDescent="0.3">
      <c r="A144" s="44" t="s">
        <v>23</v>
      </c>
      <c r="B144" s="37"/>
      <c r="C144" s="6" t="s">
        <v>21</v>
      </c>
      <c r="D144" s="7">
        <f t="array" ref="D144">VLOOKUP("UGe"&amp;A144&amp;C144,CHOOSE({1,2},'[7]Mapping for OEB Tariff Schedule'!A:A&amp;'[7]Mapping for OEB Tariff Schedule'!C:C&amp;'[7]Mapping for OEB Tariff Schedule'!D:D,'[7]Mapping for OEB Tariff Schedule'!E:E),2,0)</f>
        <v>-0.14000000000000001</v>
      </c>
      <c r="H144" s="1"/>
    </row>
    <row r="145" spans="1:8" s="8" customFormat="1" x14ac:dyDescent="0.3">
      <c r="A145" s="44" t="s">
        <v>24</v>
      </c>
      <c r="B145" s="37"/>
      <c r="C145" s="6" t="s">
        <v>21</v>
      </c>
      <c r="D145" s="7">
        <f t="array" ref="D145">VLOOKUP("UGe"&amp;A145&amp;C145,CHOOSE({1,2},'[7]Mapping for OEB Tariff Schedule'!A:A&amp;'[7]Mapping for OEB Tariff Schedule'!C:C&amp;'[7]Mapping for OEB Tariff Schedule'!D:D,'[7]Mapping for OEB Tariff Schedule'!E:E),2,0)</f>
        <v>-0.36</v>
      </c>
      <c r="H145" s="1"/>
    </row>
    <row r="146" spans="1:8" s="8" customFormat="1" ht="11.25" customHeight="1" x14ac:dyDescent="0.3">
      <c r="A146" s="37" t="s">
        <v>25</v>
      </c>
      <c r="B146" s="37"/>
      <c r="C146" s="9" t="s">
        <v>26</v>
      </c>
      <c r="D146" s="17">
        <f t="array" ref="D146">VLOOKUP("UGe"&amp;A146&amp;C146,CHOOSE({1,2},'[7]Mapping for OEB Tariff Schedule'!A:A&amp;'[7]Mapping for OEB Tariff Schedule'!C:C&amp;'[7]Mapping for OEB Tariff Schedule'!D:D,'[7]Mapping for OEB Tariff Schedule'!E:E),2,0)</f>
        <v>3.0353139817922082E-2</v>
      </c>
      <c r="H146" s="1"/>
    </row>
    <row r="147" spans="1:8" s="8" customFormat="1" x14ac:dyDescent="0.3">
      <c r="A147" s="44" t="s">
        <v>23</v>
      </c>
      <c r="B147" s="37"/>
      <c r="C147" s="9" t="s">
        <v>26</v>
      </c>
      <c r="D147" s="10">
        <f t="array" ref="D147">VLOOKUP("UGe"&amp;A147&amp;C147,CHOOSE({1,2},'[7]Mapping for OEB Tariff Schedule'!A:A&amp;'[7]Mapping for OEB Tariff Schedule'!C:C&amp;'[7]Mapping for OEB Tariff Schedule'!D:D,'[7]Mapping for OEB Tariff Schedule'!E:E),2,0)</f>
        <v>-2.9999999999999997E-4</v>
      </c>
      <c r="H147" s="1"/>
    </row>
    <row r="148" spans="1:8" s="8" customFormat="1" x14ac:dyDescent="0.3">
      <c r="A148" s="44" t="s">
        <v>27</v>
      </c>
      <c r="B148" s="44"/>
      <c r="C148" s="9" t="s">
        <v>26</v>
      </c>
      <c r="D148" s="10">
        <f t="array" ref="D148">VLOOKUP("UGe"&amp;A148&amp;C148,CHOOSE({1,2},'[7]Mapping for OEB Tariff Schedule'!A:A&amp;'[7]Mapping for OEB Tariff Schedule'!C:C&amp;'[7]Mapping for OEB Tariff Schedule'!D:D,'[7]Mapping for OEB Tariff Schedule'!E:E),2,0)</f>
        <v>-3.8999999999999998E-3</v>
      </c>
      <c r="H148" s="1"/>
    </row>
    <row r="149" spans="1:8" s="8" customFormat="1" x14ac:dyDescent="0.3">
      <c r="A149" s="44" t="s">
        <v>24</v>
      </c>
      <c r="B149" s="37"/>
      <c r="C149" s="9" t="s">
        <v>26</v>
      </c>
      <c r="D149" s="10">
        <f t="array" ref="D149">VLOOKUP("UGe"&amp;A149&amp;C149,CHOOSE({1,2},'[7]Mapping for OEB Tariff Schedule'!A:A&amp;'[7]Mapping for OEB Tariff Schedule'!C:C&amp;'[7]Mapping for OEB Tariff Schedule'!D:D,'[7]Mapping for OEB Tariff Schedule'!E:E),2,0)</f>
        <v>-4.0000000000000002E-4</v>
      </c>
      <c r="H149" s="1"/>
    </row>
    <row r="150" spans="1:8" s="8" customFormat="1" ht="11.25" customHeight="1" x14ac:dyDescent="0.3">
      <c r="A150" s="37" t="s">
        <v>29</v>
      </c>
      <c r="B150" s="37"/>
      <c r="C150" s="6" t="s">
        <v>26</v>
      </c>
      <c r="D150" s="10">
        <f t="array" ref="D150">VLOOKUP("UGe"&amp;A150&amp;C150,CHOOSE({1,2},'[7]Mapping for OEB Tariff Schedule'!A:A&amp;'[7]Mapping for OEB Tariff Schedule'!C:C&amp;'[7]Mapping for OEB Tariff Schedule'!D:D,'[7]Mapping for OEB Tariff Schedule'!E:E),2,0)</f>
        <v>7.0000000000000001E-3</v>
      </c>
      <c r="H150" s="1"/>
    </row>
    <row r="151" spans="1:8" s="8" customFormat="1" ht="11.25" customHeight="1" x14ac:dyDescent="0.3">
      <c r="A151" s="37" t="s">
        <v>30</v>
      </c>
      <c r="B151" s="37"/>
      <c r="C151" s="6" t="s">
        <v>26</v>
      </c>
      <c r="D151" s="10">
        <f t="array" ref="D151">VLOOKUP("UGe"&amp;A151&amp;C151,CHOOSE({1,2},'[7]Mapping for OEB Tariff Schedule'!A:A&amp;'[7]Mapping for OEB Tariff Schedule'!C:C&amp;'[7]Mapping for OEB Tariff Schedule'!D:D,'[7]Mapping for OEB Tariff Schedule'!E:E),2,0)</f>
        <v>5.7000000000000002E-3</v>
      </c>
      <c r="H151" s="1"/>
    </row>
    <row r="152" spans="1:8" s="1" customFormat="1" ht="6.75" customHeight="1" x14ac:dyDescent="0.3">
      <c r="A152" s="11"/>
      <c r="B152" s="11"/>
      <c r="C152" s="9"/>
      <c r="D152" s="12"/>
    </row>
    <row r="153" spans="1:8" s="1" customFormat="1" ht="15" customHeight="1" x14ac:dyDescent="0.3">
      <c r="A153" s="45" t="s">
        <v>31</v>
      </c>
      <c r="B153" s="57"/>
      <c r="C153" s="57"/>
      <c r="D153" s="57"/>
    </row>
    <row r="154" spans="1:8" s="1" customFormat="1" ht="6.75" customHeight="1" x14ac:dyDescent="0.3">
      <c r="A154" s="4"/>
      <c r="B154" s="11"/>
      <c r="C154" s="11"/>
      <c r="D154" s="11"/>
    </row>
    <row r="155" spans="1:8" s="8" customFormat="1" ht="11.25" customHeight="1" x14ac:dyDescent="0.3">
      <c r="A155" s="37" t="s">
        <v>32</v>
      </c>
      <c r="B155" s="37"/>
      <c r="C155" s="6" t="s">
        <v>26</v>
      </c>
      <c r="D155" s="13">
        <f t="array" ref="D155">VLOOKUP("UGe"&amp;A155&amp;C155,CHOOSE({1,2},'[7]Mapping for OEB Tariff Schedule'!A:A&amp;'[7]Mapping for OEB Tariff Schedule'!C:C&amp;'[7]Mapping for OEB Tariff Schedule'!D:D,'[7]Mapping for OEB Tariff Schedule'!E:E),2,0)</f>
        <v>3.0000000000000001E-3</v>
      </c>
      <c r="H155" s="1"/>
    </row>
    <row r="156" spans="1:8" s="8" customFormat="1" ht="11.25" customHeight="1" x14ac:dyDescent="0.3">
      <c r="A156" s="37" t="s">
        <v>33</v>
      </c>
      <c r="B156" s="37"/>
      <c r="C156" s="6" t="s">
        <v>26</v>
      </c>
      <c r="D156" s="13">
        <f t="array" ref="D156">VLOOKUP("UGe"&amp;A156&amp;C156,CHOOSE({1,2},'[7]Mapping for OEB Tariff Schedule'!A:A&amp;'[7]Mapping for OEB Tariff Schedule'!C:C&amp;'[7]Mapping for OEB Tariff Schedule'!D:D,'[7]Mapping for OEB Tariff Schedule'!E:E),2,0)</f>
        <v>4.0000000000000002E-4</v>
      </c>
      <c r="H156" s="1"/>
    </row>
    <row r="157" spans="1:8" s="8" customFormat="1" ht="11.25" customHeight="1" x14ac:dyDescent="0.3">
      <c r="A157" s="37" t="s">
        <v>34</v>
      </c>
      <c r="B157" s="37"/>
      <c r="C157" s="6" t="s">
        <v>26</v>
      </c>
      <c r="D157" s="13">
        <f t="array" ref="D157">VLOOKUP("UGe"&amp;A157&amp;C157,CHOOSE({1,2},'[7]Mapping for OEB Tariff Schedule'!A:A&amp;'[7]Mapping for OEB Tariff Schedule'!C:C&amp;'[7]Mapping for OEB Tariff Schedule'!D:D,'[7]Mapping for OEB Tariff Schedule'!E:E),2,0)</f>
        <v>5.0000000000000001E-4</v>
      </c>
      <c r="H157" s="1"/>
    </row>
    <row r="158" spans="1:8" s="8" customFormat="1" ht="11.25" customHeight="1" x14ac:dyDescent="0.3">
      <c r="A158" s="37" t="s">
        <v>35</v>
      </c>
      <c r="B158" s="37"/>
      <c r="C158" s="6" t="s">
        <v>21</v>
      </c>
      <c r="D158" s="7">
        <f t="array" ref="D158">VLOOKUP("UGe"&amp;A158&amp;C158,CHOOSE({1,2},'[7]Mapping for OEB Tariff Schedule'!A:A&amp;'[7]Mapping for OEB Tariff Schedule'!C:C&amp;'[7]Mapping for OEB Tariff Schedule'!D:D,'[7]Mapping for OEB Tariff Schedule'!E:E),2,0)</f>
        <v>0.25</v>
      </c>
      <c r="H158" s="1"/>
    </row>
    <row r="159" spans="1:8" s="8" customFormat="1" ht="9" customHeight="1" x14ac:dyDescent="0.3">
      <c r="A159" s="14"/>
      <c r="B159" s="14"/>
      <c r="C159" s="6"/>
      <c r="D159" s="7"/>
      <c r="H159" s="1"/>
    </row>
    <row r="160" spans="1:8" s="8" customFormat="1" ht="9" customHeight="1" x14ac:dyDescent="0.3">
      <c r="A160" s="14"/>
      <c r="B160" s="14"/>
      <c r="C160" s="6"/>
      <c r="D160" s="7"/>
      <c r="H160" s="1"/>
    </row>
    <row r="161" spans="1:8" s="1" customFormat="1" ht="15" customHeight="1" x14ac:dyDescent="0.3">
      <c r="A161" s="51" t="s">
        <v>51</v>
      </c>
      <c r="B161" s="59"/>
      <c r="C161" s="59"/>
      <c r="D161" s="59"/>
    </row>
    <row r="162" spans="1:8" s="1" customFormat="1" ht="6.75" customHeight="1" x14ac:dyDescent="0.3">
      <c r="A162" s="2"/>
      <c r="B162" s="2"/>
      <c r="C162" s="2"/>
      <c r="D162" s="2"/>
    </row>
    <row r="163" spans="1:8" s="1" customFormat="1" ht="22.95" customHeight="1" x14ac:dyDescent="0.3">
      <c r="A163" s="39" t="s">
        <v>52</v>
      </c>
      <c r="B163" s="39"/>
      <c r="C163" s="39"/>
      <c r="D163" s="39"/>
    </row>
    <row r="164" spans="1:8" s="1" customFormat="1" ht="6.75" customHeight="1" x14ac:dyDescent="0.3">
      <c r="A164" s="2"/>
      <c r="B164" s="2"/>
      <c r="C164" s="2"/>
      <c r="D164" s="2"/>
    </row>
    <row r="165" spans="1:8" s="1" customFormat="1" ht="15" customHeight="1" x14ac:dyDescent="0.3">
      <c r="A165" s="45" t="s">
        <v>19</v>
      </c>
      <c r="B165" s="45"/>
      <c r="C165" s="45"/>
      <c r="D165" s="45"/>
    </row>
    <row r="166" spans="1:8" s="1" customFormat="1" ht="6.75" customHeight="1" x14ac:dyDescent="0.3">
      <c r="A166" s="4"/>
      <c r="B166" s="5"/>
      <c r="C166" s="5"/>
      <c r="D166" s="5"/>
    </row>
    <row r="167" spans="1:8" s="8" customFormat="1" ht="11.25" customHeight="1" x14ac:dyDescent="0.3">
      <c r="A167" s="37" t="s">
        <v>20</v>
      </c>
      <c r="B167" s="37"/>
      <c r="C167" s="6" t="s">
        <v>21</v>
      </c>
      <c r="D167" s="7">
        <f t="array" ref="D167">VLOOKUP("GSe"&amp;A167&amp;C167,CHOOSE({1,2},'[7]Mapping for OEB Tariff Schedule'!A:A&amp;'[7]Mapping for OEB Tariff Schedule'!C:C&amp;'[7]Mapping for OEB Tariff Schedule'!D:D,'[7]Mapping for OEB Tariff Schedule'!E:E),2,0)</f>
        <v>32.251656698692251</v>
      </c>
      <c r="H167" s="1"/>
    </row>
    <row r="168" spans="1:8" s="8" customFormat="1" ht="11.25" customHeight="1" x14ac:dyDescent="0.3">
      <c r="A168" s="37" t="s">
        <v>22</v>
      </c>
      <c r="B168" s="37"/>
      <c r="C168" s="6" t="s">
        <v>21</v>
      </c>
      <c r="D168" s="7">
        <f t="array" ref="D168">VLOOKUP("GSe"&amp;A168&amp;C168,CHOOSE({1,2},'[7]Mapping for OEB Tariff Schedule'!A:A&amp;'[7]Mapping for OEB Tariff Schedule'!C:C&amp;'[7]Mapping for OEB Tariff Schedule'!D:D,'[7]Mapping for OEB Tariff Schedule'!E:E),2,0)</f>
        <v>0.56999999999999995</v>
      </c>
      <c r="H168" s="1"/>
    </row>
    <row r="169" spans="1:8" s="8" customFormat="1" x14ac:dyDescent="0.3">
      <c r="A169" s="44" t="s">
        <v>23</v>
      </c>
      <c r="B169" s="37"/>
      <c r="C169" s="6" t="s">
        <v>21</v>
      </c>
      <c r="D169" s="7">
        <f t="array" ref="D169">VLOOKUP("GSe"&amp;A169&amp;C169,CHOOSE({1,2},'[7]Mapping for OEB Tariff Schedule'!A:A&amp;'[7]Mapping for OEB Tariff Schedule'!C:C&amp;'[7]Mapping for OEB Tariff Schedule'!D:D,'[7]Mapping for OEB Tariff Schedule'!E:E),2,0)</f>
        <v>-0.14000000000000001</v>
      </c>
      <c r="H169" s="1"/>
    </row>
    <row r="170" spans="1:8" s="8" customFormat="1" x14ac:dyDescent="0.3">
      <c r="A170" s="44" t="s">
        <v>24</v>
      </c>
      <c r="B170" s="37"/>
      <c r="C170" s="6" t="s">
        <v>21</v>
      </c>
      <c r="D170" s="7">
        <f t="array" ref="D170">VLOOKUP("GSe"&amp;A170&amp;C170,CHOOSE({1,2},'[7]Mapping for OEB Tariff Schedule'!A:A&amp;'[7]Mapping for OEB Tariff Schedule'!C:C&amp;'[7]Mapping for OEB Tariff Schedule'!D:D,'[7]Mapping for OEB Tariff Schedule'!E:E),2,0)</f>
        <v>-0.45</v>
      </c>
      <c r="H170" s="1"/>
    </row>
    <row r="171" spans="1:8" s="8" customFormat="1" ht="11.25" customHeight="1" x14ac:dyDescent="0.3">
      <c r="A171" s="37" t="s">
        <v>25</v>
      </c>
      <c r="B171" s="37"/>
      <c r="C171" s="9" t="s">
        <v>26</v>
      </c>
      <c r="D171" s="13">
        <f t="array" ref="D171">VLOOKUP("GSe"&amp;A171&amp;C171,CHOOSE({1,2},'[7]Mapping for OEB Tariff Schedule'!A:A&amp;'[7]Mapping for OEB Tariff Schedule'!C:C&amp;'[7]Mapping for OEB Tariff Schedule'!D:D,'[7]Mapping for OEB Tariff Schedule'!E:E),2,0)</f>
        <v>6.3724203924404532E-2</v>
      </c>
      <c r="H171" s="1"/>
    </row>
    <row r="172" spans="1:8" s="8" customFormat="1" x14ac:dyDescent="0.3">
      <c r="A172" s="44" t="s">
        <v>23</v>
      </c>
      <c r="B172" s="37"/>
      <c r="C172" s="9" t="s">
        <v>26</v>
      </c>
      <c r="D172" s="10">
        <f t="array" ref="D172">VLOOKUP("GSe"&amp;A172&amp;C172,CHOOSE({1,2},'[7]Mapping for OEB Tariff Schedule'!A:A&amp;'[7]Mapping for OEB Tariff Schedule'!C:C&amp;'[7]Mapping for OEB Tariff Schedule'!D:D,'[7]Mapping for OEB Tariff Schedule'!E:E),2,0)</f>
        <v>-5.9999999999999995E-4</v>
      </c>
      <c r="H172" s="1"/>
    </row>
    <row r="173" spans="1:8" s="8" customFormat="1" x14ac:dyDescent="0.3">
      <c r="A173" s="44" t="s">
        <v>27</v>
      </c>
      <c r="B173" s="44"/>
      <c r="C173" s="9" t="s">
        <v>26</v>
      </c>
      <c r="D173" s="10">
        <f t="array" ref="D173">VLOOKUP("GSe"&amp;A173&amp;C173,CHOOSE({1,2},'[7]Mapping for OEB Tariff Schedule'!A:A&amp;'[7]Mapping for OEB Tariff Schedule'!C:C&amp;'[7]Mapping for OEB Tariff Schedule'!D:D,'[7]Mapping for OEB Tariff Schedule'!E:E),2,0)</f>
        <v>-3.8999999999999998E-3</v>
      </c>
      <c r="H173" s="1"/>
    </row>
    <row r="174" spans="1:8" s="8" customFormat="1" x14ac:dyDescent="0.3">
      <c r="A174" s="44" t="s">
        <v>24</v>
      </c>
      <c r="B174" s="37"/>
      <c r="C174" s="9" t="s">
        <v>26</v>
      </c>
      <c r="D174" s="10">
        <f t="array" ref="D174">VLOOKUP("GSe"&amp;A174&amp;C174,CHOOSE({1,2},'[7]Mapping for OEB Tariff Schedule'!A:A&amp;'[7]Mapping for OEB Tariff Schedule'!C:C&amp;'[7]Mapping for OEB Tariff Schedule'!D:D,'[7]Mapping for OEB Tariff Schedule'!E:E),2,0)</f>
        <v>-8.9999999999999998E-4</v>
      </c>
      <c r="H174" s="1"/>
    </row>
    <row r="175" spans="1:8" s="8" customFormat="1" ht="11.25" customHeight="1" x14ac:dyDescent="0.3">
      <c r="A175" s="37" t="s">
        <v>29</v>
      </c>
      <c r="B175" s="37"/>
      <c r="C175" s="6" t="s">
        <v>26</v>
      </c>
      <c r="D175" s="10">
        <f t="array" ref="D175">VLOOKUP("GSe"&amp;A175&amp;C175,CHOOSE({1,2},'[7]Mapping for OEB Tariff Schedule'!A:A&amp;'[7]Mapping for OEB Tariff Schedule'!C:C&amp;'[7]Mapping for OEB Tariff Schedule'!D:D,'[7]Mapping for OEB Tariff Schedule'!E:E),2,0)</f>
        <v>6.4999999999999997E-3</v>
      </c>
      <c r="H175" s="1"/>
    </row>
    <row r="176" spans="1:8" s="8" customFormat="1" ht="11.25" customHeight="1" x14ac:dyDescent="0.3">
      <c r="A176" s="37" t="s">
        <v>30</v>
      </c>
      <c r="B176" s="37"/>
      <c r="C176" s="6" t="s">
        <v>26</v>
      </c>
      <c r="D176" s="10">
        <f t="array" ref="D176">VLOOKUP("GSe"&amp;A176&amp;C176,CHOOSE({1,2},'[7]Mapping for OEB Tariff Schedule'!A:A&amp;'[7]Mapping for OEB Tariff Schedule'!C:C&amp;'[7]Mapping for OEB Tariff Schedule'!D:D,'[7]Mapping for OEB Tariff Schedule'!E:E),2,0)</f>
        <v>5.5999999999999999E-3</v>
      </c>
      <c r="H176" s="1"/>
    </row>
    <row r="177" spans="1:8" s="1" customFormat="1" ht="6.75" customHeight="1" x14ac:dyDescent="0.3">
      <c r="A177" s="11"/>
      <c r="B177" s="11"/>
      <c r="C177" s="9"/>
      <c r="D177" s="12"/>
    </row>
    <row r="178" spans="1:8" s="1" customFormat="1" ht="15" customHeight="1" x14ac:dyDescent="0.3">
      <c r="A178" s="45" t="s">
        <v>31</v>
      </c>
      <c r="B178" s="57"/>
      <c r="C178" s="57"/>
      <c r="D178" s="57"/>
    </row>
    <row r="179" spans="1:8" s="1" customFormat="1" ht="6.75" customHeight="1" x14ac:dyDescent="0.3">
      <c r="A179" s="4"/>
      <c r="B179" s="11"/>
      <c r="C179" s="11"/>
      <c r="D179" s="11"/>
    </row>
    <row r="180" spans="1:8" s="8" customFormat="1" ht="11.25" customHeight="1" x14ac:dyDescent="0.3">
      <c r="A180" s="37" t="s">
        <v>32</v>
      </c>
      <c r="B180" s="37"/>
      <c r="C180" s="6" t="s">
        <v>26</v>
      </c>
      <c r="D180" s="13">
        <f t="array" ref="D180">VLOOKUP("GSe"&amp;A180&amp;C180,CHOOSE({1,2},'[7]Mapping for OEB Tariff Schedule'!A:A&amp;'[7]Mapping for OEB Tariff Schedule'!C:C&amp;'[7]Mapping for OEB Tariff Schedule'!D:D,'[7]Mapping for OEB Tariff Schedule'!E:E),2,0)</f>
        <v>3.0000000000000001E-3</v>
      </c>
      <c r="H180" s="1"/>
    </row>
    <row r="181" spans="1:8" s="8" customFormat="1" ht="11.25" customHeight="1" x14ac:dyDescent="0.3">
      <c r="A181" s="37" t="s">
        <v>33</v>
      </c>
      <c r="B181" s="37"/>
      <c r="C181" s="6" t="s">
        <v>26</v>
      </c>
      <c r="D181" s="13">
        <f t="array" ref="D181">VLOOKUP("GSe"&amp;A181&amp;C181,CHOOSE({1,2},'[7]Mapping for OEB Tariff Schedule'!A:A&amp;'[7]Mapping for OEB Tariff Schedule'!C:C&amp;'[7]Mapping for OEB Tariff Schedule'!D:D,'[7]Mapping for OEB Tariff Schedule'!E:E),2,0)</f>
        <v>4.0000000000000002E-4</v>
      </c>
      <c r="H181" s="1"/>
    </row>
    <row r="182" spans="1:8" s="8" customFormat="1" ht="11.25" customHeight="1" x14ac:dyDescent="0.3">
      <c r="A182" s="37" t="s">
        <v>34</v>
      </c>
      <c r="B182" s="37"/>
      <c r="C182" s="6" t="s">
        <v>26</v>
      </c>
      <c r="D182" s="13">
        <f t="array" ref="D182">VLOOKUP("GSe"&amp;A182&amp;C182,CHOOSE({1,2},'[7]Mapping for OEB Tariff Schedule'!A:A&amp;'[7]Mapping for OEB Tariff Schedule'!C:C&amp;'[7]Mapping for OEB Tariff Schedule'!D:D,'[7]Mapping for OEB Tariff Schedule'!E:E),2,0)</f>
        <v>5.0000000000000001E-4</v>
      </c>
      <c r="H182" s="1"/>
    </row>
    <row r="183" spans="1:8" s="8" customFormat="1" ht="11.25" customHeight="1" x14ac:dyDescent="0.3">
      <c r="A183" s="37" t="s">
        <v>35</v>
      </c>
      <c r="B183" s="37"/>
      <c r="C183" s="6" t="s">
        <v>21</v>
      </c>
      <c r="D183" s="7">
        <f t="array" ref="D183">VLOOKUP("GSe"&amp;A183&amp;C183,CHOOSE({1,2},'[7]Mapping for OEB Tariff Schedule'!A:A&amp;'[7]Mapping for OEB Tariff Schedule'!C:C&amp;'[7]Mapping for OEB Tariff Schedule'!D:D,'[7]Mapping for OEB Tariff Schedule'!E:E),2,0)</f>
        <v>0.25</v>
      </c>
      <c r="H183" s="1"/>
    </row>
    <row r="184" spans="1:8" s="8" customFormat="1" ht="11.25" customHeight="1" x14ac:dyDescent="0.3">
      <c r="A184" s="14"/>
      <c r="B184" s="14"/>
      <c r="C184" s="6"/>
      <c r="D184" s="7"/>
      <c r="H184" s="1"/>
    </row>
    <row r="185" spans="1:8" s="1" customFormat="1" ht="15" customHeight="1" x14ac:dyDescent="0.3">
      <c r="A185" s="51" t="s">
        <v>53</v>
      </c>
      <c r="B185" s="59"/>
      <c r="C185" s="59"/>
      <c r="D185" s="59"/>
    </row>
    <row r="186" spans="1:8" s="1" customFormat="1" ht="6.75" customHeight="1" x14ac:dyDescent="0.3">
      <c r="A186" s="2"/>
      <c r="B186" s="2"/>
      <c r="C186" s="2"/>
      <c r="D186" s="2"/>
    </row>
    <row r="187" spans="1:8" s="1" customFormat="1" ht="58.95" customHeight="1" x14ac:dyDescent="0.3">
      <c r="A187" s="39" t="s">
        <v>54</v>
      </c>
      <c r="B187" s="39"/>
      <c r="C187" s="39"/>
      <c r="D187" s="39"/>
    </row>
    <row r="188" spans="1:8" s="1" customFormat="1" ht="6.75" customHeight="1" x14ac:dyDescent="0.3">
      <c r="A188" s="2"/>
      <c r="B188" s="2"/>
      <c r="C188" s="2"/>
      <c r="D188" s="2"/>
    </row>
    <row r="189" spans="1:8" s="1" customFormat="1" ht="15" customHeight="1" x14ac:dyDescent="0.3">
      <c r="A189" s="45" t="s">
        <v>19</v>
      </c>
      <c r="B189" s="45"/>
      <c r="C189" s="45"/>
      <c r="D189" s="45"/>
    </row>
    <row r="190" spans="1:8" s="1" customFormat="1" ht="6.75" customHeight="1" x14ac:dyDescent="0.3">
      <c r="A190" s="4"/>
      <c r="B190" s="5"/>
      <c r="C190" s="5"/>
      <c r="D190" s="5"/>
    </row>
    <row r="191" spans="1:8" s="8" customFormat="1" ht="11.25" customHeight="1" x14ac:dyDescent="0.3">
      <c r="A191" s="37" t="s">
        <v>20</v>
      </c>
      <c r="B191" s="37"/>
      <c r="C191" s="6" t="s">
        <v>21</v>
      </c>
      <c r="D191" s="7">
        <f t="array" ref="D191">VLOOKUP("Ugd"&amp;A191&amp;C191,CHOOSE({1,2},'[7]Mapping for OEB Tariff Schedule'!A:A&amp;'[7]Mapping for OEB Tariff Schedule'!C:C&amp;'[7]Mapping for OEB Tariff Schedule'!D:D,'[7]Mapping for OEB Tariff Schedule'!E:E),2,0)</f>
        <v>99.50553529973233</v>
      </c>
      <c r="H191" s="1"/>
    </row>
    <row r="192" spans="1:8" s="8" customFormat="1" x14ac:dyDescent="0.3">
      <c r="A192" s="44" t="s">
        <v>24</v>
      </c>
      <c r="B192" s="37"/>
      <c r="C192" s="6" t="s">
        <v>21</v>
      </c>
      <c r="D192" s="15">
        <f t="array" ref="D192">VLOOKUP("Ugd"&amp;A192&amp;C192,CHOOSE({1,2},'[7]Mapping for OEB Tariff Schedule'!A:A&amp;'[7]Mapping for OEB Tariff Schedule'!C:C&amp;'[7]Mapping for OEB Tariff Schedule'!D:D,'[7]Mapping for OEB Tariff Schedule'!E:E),2,0)</f>
        <v>-1.4</v>
      </c>
      <c r="H192" s="1"/>
    </row>
    <row r="193" spans="1:8" s="8" customFormat="1" ht="11.25" customHeight="1" x14ac:dyDescent="0.3">
      <c r="A193" s="37" t="s">
        <v>25</v>
      </c>
      <c r="B193" s="37"/>
      <c r="C193" s="9" t="s">
        <v>55</v>
      </c>
      <c r="D193" s="10">
        <f t="array" ref="D193">VLOOKUP("Ugd"&amp;A193&amp;C193,CHOOSE({1,2},'[7]Mapping for OEB Tariff Schedule'!A:A&amp;'[7]Mapping for OEB Tariff Schedule'!C:C&amp;'[7]Mapping for OEB Tariff Schedule'!D:D,'[7]Mapping for OEB Tariff Schedule'!E:E),2,0)</f>
        <v>10.487984734239229</v>
      </c>
      <c r="H193" s="1"/>
    </row>
    <row r="194" spans="1:8" s="8" customFormat="1" ht="14.55" customHeight="1" x14ac:dyDescent="0.3">
      <c r="A194" s="44" t="s">
        <v>23</v>
      </c>
      <c r="B194" s="37"/>
      <c r="C194" s="9" t="s">
        <v>55</v>
      </c>
      <c r="D194" s="10">
        <f t="array" ref="D194">VLOOKUP("Ugd"&amp;A194&amp;C194,CHOOSE({1,2},'[7]Mapping for OEB Tariff Schedule'!A:A&amp;'[7]Mapping for OEB Tariff Schedule'!C:C&amp;'[7]Mapping for OEB Tariff Schedule'!D:D,'[7]Mapping for OEB Tariff Schedule'!E:E),2,0)</f>
        <v>0.11899999999999999</v>
      </c>
      <c r="H194" s="1"/>
    </row>
    <row r="195" spans="1:8" s="8" customFormat="1" x14ac:dyDescent="0.3">
      <c r="A195" s="44" t="s">
        <v>27</v>
      </c>
      <c r="B195" s="44"/>
      <c r="C195" s="9" t="s">
        <v>26</v>
      </c>
      <c r="D195" s="10">
        <f t="array" ref="D195">VLOOKUP("Ugd"&amp;A195&amp;C195,CHOOSE({1,2},'[7]Mapping for OEB Tariff Schedule'!A:A&amp;'[7]Mapping for OEB Tariff Schedule'!C:C&amp;'[7]Mapping for OEB Tariff Schedule'!D:D,'[7]Mapping for OEB Tariff Schedule'!E:E),2,0)</f>
        <v>-3.8999999999999998E-3</v>
      </c>
      <c r="H195" s="1"/>
    </row>
    <row r="196" spans="1:8" s="8" customFormat="1" x14ac:dyDescent="0.3">
      <c r="A196" s="44" t="s">
        <v>28</v>
      </c>
      <c r="B196" s="37"/>
      <c r="C196" s="9" t="s">
        <v>55</v>
      </c>
      <c r="D196" s="10">
        <f t="array" ref="D196">VLOOKUP("Ugd"&amp;A196&amp;C196,CHOOSE({1,2},'[7]Mapping for OEB Tariff Schedule'!A:A&amp;'[7]Mapping for OEB Tariff Schedule'!C:C&amp;'[7]Mapping for OEB Tariff Schedule'!D:D,'[7]Mapping for OEB Tariff Schedule'!E:E),2,0)</f>
        <v>-1.21E-2</v>
      </c>
      <c r="H196" s="1"/>
    </row>
    <row r="197" spans="1:8" s="8" customFormat="1" x14ac:dyDescent="0.3">
      <c r="A197" s="44" t="s">
        <v>24</v>
      </c>
      <c r="B197" s="37"/>
      <c r="C197" s="9" t="s">
        <v>55</v>
      </c>
      <c r="D197" s="10">
        <f t="array" ref="D197">VLOOKUP("Ugd"&amp;A197&amp;C197,CHOOSE({1,2},'[7]Mapping for OEB Tariff Schedule'!A:A&amp;'[7]Mapping for OEB Tariff Schedule'!C:C&amp;'[7]Mapping for OEB Tariff Schedule'!D:D,'[7]Mapping for OEB Tariff Schedule'!E:E),2,0)</f>
        <v>-4.0000000000000002E-4</v>
      </c>
      <c r="H197" s="1"/>
    </row>
    <row r="198" spans="1:8" s="8" customFormat="1" ht="11.25" customHeight="1" x14ac:dyDescent="0.3">
      <c r="A198" s="37" t="s">
        <v>29</v>
      </c>
      <c r="B198" s="37"/>
      <c r="C198" s="6" t="s">
        <v>55</v>
      </c>
      <c r="D198" s="10">
        <f t="array" ref="D198">VLOOKUP("Ugd"&amp;A198&amp;C198,CHOOSE({1,2},'[7]Mapping for OEB Tariff Schedule'!A:A&amp;'[7]Mapping for OEB Tariff Schedule'!C:C&amp;'[7]Mapping for OEB Tariff Schedule'!D:D,'[7]Mapping for OEB Tariff Schedule'!E:E),2,0)</f>
        <v>2.4925999999999999</v>
      </c>
      <c r="H198" s="1"/>
    </row>
    <row r="199" spans="1:8" s="8" customFormat="1" ht="11.25" customHeight="1" x14ac:dyDescent="0.3">
      <c r="A199" s="37" t="s">
        <v>30</v>
      </c>
      <c r="B199" s="37"/>
      <c r="C199" s="6" t="s">
        <v>55</v>
      </c>
      <c r="D199" s="10">
        <f t="array" ref="D199">VLOOKUP("Ugd"&amp;A199&amp;C199,CHOOSE({1,2},'[7]Mapping for OEB Tariff Schedule'!A:A&amp;'[7]Mapping for OEB Tariff Schedule'!C:C&amp;'[7]Mapping for OEB Tariff Schedule'!D:D,'[7]Mapping for OEB Tariff Schedule'!E:E),2,0)</f>
        <v>2.0579000000000001</v>
      </c>
      <c r="H199" s="1"/>
    </row>
    <row r="200" spans="1:8" s="1" customFormat="1" ht="6.75" customHeight="1" x14ac:dyDescent="0.3">
      <c r="A200" s="11"/>
      <c r="B200" s="11"/>
      <c r="C200" s="9"/>
      <c r="D200" s="12"/>
    </row>
    <row r="201" spans="1:8" s="1" customFormat="1" ht="15" customHeight="1" x14ac:dyDescent="0.3">
      <c r="A201" s="45" t="s">
        <v>31</v>
      </c>
      <c r="B201" s="57"/>
      <c r="C201" s="57"/>
      <c r="D201" s="57"/>
    </row>
    <row r="202" spans="1:8" s="1" customFormat="1" ht="6.75" customHeight="1" x14ac:dyDescent="0.3">
      <c r="A202" s="4"/>
      <c r="B202" s="11"/>
      <c r="C202" s="11"/>
      <c r="D202" s="11"/>
    </row>
    <row r="203" spans="1:8" s="8" customFormat="1" ht="11.25" customHeight="1" x14ac:dyDescent="0.3">
      <c r="A203" s="37" t="s">
        <v>32</v>
      </c>
      <c r="B203" s="37"/>
      <c r="C203" s="6" t="s">
        <v>26</v>
      </c>
      <c r="D203" s="13">
        <f t="array" ref="D203">VLOOKUP("Ugd"&amp;A203&amp;C203,CHOOSE({1,2},'[7]Mapping for OEB Tariff Schedule'!A:A&amp;'[7]Mapping for OEB Tariff Schedule'!C:C&amp;'[7]Mapping for OEB Tariff Schedule'!D:D,'[7]Mapping for OEB Tariff Schedule'!E:E),2,0)</f>
        <v>3.0000000000000001E-3</v>
      </c>
      <c r="H203" s="1"/>
    </row>
    <row r="204" spans="1:8" s="8" customFormat="1" ht="11.25" customHeight="1" x14ac:dyDescent="0.3">
      <c r="A204" s="37" t="s">
        <v>33</v>
      </c>
      <c r="B204" s="37"/>
      <c r="C204" s="6" t="s">
        <v>26</v>
      </c>
      <c r="D204" s="13">
        <f t="array" ref="D204">VLOOKUP("Ugd"&amp;A204&amp;C204,CHOOSE({1,2},'[7]Mapping for OEB Tariff Schedule'!A:A&amp;'[7]Mapping for OEB Tariff Schedule'!C:C&amp;'[7]Mapping for OEB Tariff Schedule'!D:D,'[7]Mapping for OEB Tariff Schedule'!E:E),2,0)</f>
        <v>4.0000000000000002E-4</v>
      </c>
      <c r="H204" s="1"/>
    </row>
    <row r="205" spans="1:8" s="8" customFormat="1" ht="11.25" customHeight="1" x14ac:dyDescent="0.3">
      <c r="A205" s="37" t="s">
        <v>34</v>
      </c>
      <c r="B205" s="37"/>
      <c r="C205" s="6" t="s">
        <v>26</v>
      </c>
      <c r="D205" s="13">
        <f t="array" ref="D205">VLOOKUP("Ugd"&amp;A205&amp;C205,CHOOSE({1,2},'[7]Mapping for OEB Tariff Schedule'!A:A&amp;'[7]Mapping for OEB Tariff Schedule'!C:C&amp;'[7]Mapping for OEB Tariff Schedule'!D:D,'[7]Mapping for OEB Tariff Schedule'!E:E),2,0)</f>
        <v>5.0000000000000001E-4</v>
      </c>
      <c r="H205" s="1"/>
    </row>
    <row r="206" spans="1:8" s="8" customFormat="1" ht="11.25" customHeight="1" x14ac:dyDescent="0.3">
      <c r="A206" s="37" t="s">
        <v>35</v>
      </c>
      <c r="B206" s="37"/>
      <c r="C206" s="6" t="s">
        <v>21</v>
      </c>
      <c r="D206" s="7">
        <f t="array" ref="D206">VLOOKUP("Ugd"&amp;A206&amp;C206,CHOOSE({1,2},'[7]Mapping for OEB Tariff Schedule'!A:A&amp;'[7]Mapping for OEB Tariff Schedule'!C:C&amp;'[7]Mapping for OEB Tariff Schedule'!D:D,'[7]Mapping for OEB Tariff Schedule'!E:E),2,0)</f>
        <v>0.25</v>
      </c>
      <c r="H206" s="1"/>
    </row>
    <row r="207" spans="1:8" s="8" customFormat="1" ht="9" customHeight="1" x14ac:dyDescent="0.3">
      <c r="A207" s="14"/>
      <c r="B207" s="14"/>
      <c r="C207" s="6"/>
      <c r="D207" s="7"/>
      <c r="H207" s="1"/>
    </row>
    <row r="208" spans="1:8" s="1" customFormat="1" ht="15" customHeight="1" x14ac:dyDescent="0.3">
      <c r="A208" s="51" t="s">
        <v>56</v>
      </c>
      <c r="B208" s="59"/>
      <c r="C208" s="59"/>
      <c r="D208" s="59"/>
    </row>
    <row r="209" spans="1:8" s="1" customFormat="1" ht="6.75" customHeight="1" x14ac:dyDescent="0.3">
      <c r="A209" s="2"/>
      <c r="B209" s="2"/>
      <c r="C209" s="2"/>
      <c r="D209" s="2"/>
    </row>
    <row r="210" spans="1:8" s="1" customFormat="1" ht="58.95" customHeight="1" x14ac:dyDescent="0.3">
      <c r="A210" s="39" t="s">
        <v>57</v>
      </c>
      <c r="B210" s="39"/>
      <c r="C210" s="39"/>
      <c r="D210" s="39"/>
    </row>
    <row r="211" spans="1:8" s="1" customFormat="1" ht="6.75" customHeight="1" x14ac:dyDescent="0.3">
      <c r="A211" s="2"/>
      <c r="B211" s="2"/>
      <c r="C211" s="2"/>
      <c r="D211" s="2"/>
    </row>
    <row r="212" spans="1:8" s="1" customFormat="1" ht="15" customHeight="1" x14ac:dyDescent="0.3">
      <c r="A212" s="45" t="s">
        <v>19</v>
      </c>
      <c r="B212" s="45"/>
      <c r="C212" s="45"/>
      <c r="D212" s="45"/>
    </row>
    <row r="213" spans="1:8" s="1" customFormat="1" ht="6.6" customHeight="1" x14ac:dyDescent="0.3">
      <c r="A213" s="4"/>
      <c r="B213" s="5"/>
      <c r="C213" s="5"/>
      <c r="D213" s="5"/>
    </row>
    <row r="214" spans="1:8" s="8" customFormat="1" ht="11.25" customHeight="1" x14ac:dyDescent="0.3">
      <c r="A214" s="37" t="s">
        <v>20</v>
      </c>
      <c r="B214" s="37"/>
      <c r="C214" s="6" t="s">
        <v>21</v>
      </c>
      <c r="D214" s="15">
        <f t="array" ref="D214">VLOOKUP("GSd"&amp;A214&amp;C214,CHOOSE({1,2},'[7]Mapping for OEB Tariff Schedule'!A:A&amp;'[7]Mapping for OEB Tariff Schedule'!C:C&amp;'[7]Mapping for OEB Tariff Schedule'!D:D,'[7]Mapping for OEB Tariff Schedule'!E:E),2,0)</f>
        <v>107.53407299390653</v>
      </c>
      <c r="H214" s="1"/>
    </row>
    <row r="215" spans="1:8" s="8" customFormat="1" x14ac:dyDescent="0.3">
      <c r="A215" s="44" t="s">
        <v>24</v>
      </c>
      <c r="B215" s="37"/>
      <c r="C215" s="6" t="s">
        <v>21</v>
      </c>
      <c r="D215" s="15">
        <f t="array" ref="D215">VLOOKUP("GSd"&amp;A215&amp;C215,CHOOSE({1,2},'[7]Mapping for OEB Tariff Schedule'!A:A&amp;'[7]Mapping for OEB Tariff Schedule'!C:C&amp;'[7]Mapping for OEB Tariff Schedule'!D:D,'[7]Mapping for OEB Tariff Schedule'!E:E),2,0)</f>
        <v>-1.52</v>
      </c>
      <c r="H215" s="1"/>
    </row>
    <row r="216" spans="1:8" s="8" customFormat="1" ht="11.25" customHeight="1" x14ac:dyDescent="0.3">
      <c r="A216" s="37" t="s">
        <v>25</v>
      </c>
      <c r="B216" s="37"/>
      <c r="C216" s="9" t="s">
        <v>55</v>
      </c>
      <c r="D216" s="10">
        <f t="array" ref="D216">VLOOKUP("GSd"&amp;A216&amp;C216,CHOOSE({1,2},'[7]Mapping for OEB Tariff Schedule'!A:A&amp;'[7]Mapping for OEB Tariff Schedule'!C:C&amp;'[7]Mapping for OEB Tariff Schedule'!D:D,'[7]Mapping for OEB Tariff Schedule'!E:E),2,0)</f>
        <v>18.204319611357594</v>
      </c>
      <c r="H216" s="1"/>
    </row>
    <row r="217" spans="1:8" s="8" customFormat="1" x14ac:dyDescent="0.3">
      <c r="A217" s="44" t="s">
        <v>23</v>
      </c>
      <c r="B217" s="37"/>
      <c r="C217" s="9" t="s">
        <v>55</v>
      </c>
      <c r="D217" s="10">
        <f t="array" ref="D217">VLOOKUP("GSd"&amp;A217&amp;C217,CHOOSE({1,2},'[7]Mapping for OEB Tariff Schedule'!A:A&amp;'[7]Mapping for OEB Tariff Schedule'!C:C&amp;'[7]Mapping for OEB Tariff Schedule'!D:D,'[7]Mapping for OEB Tariff Schedule'!E:E),2,0)</f>
        <v>2.1899999999999999E-2</v>
      </c>
      <c r="H217" s="1"/>
    </row>
    <row r="218" spans="1:8" s="8" customFormat="1" x14ac:dyDescent="0.3">
      <c r="A218" s="44" t="s">
        <v>27</v>
      </c>
      <c r="B218" s="44"/>
      <c r="C218" s="9" t="s">
        <v>26</v>
      </c>
      <c r="D218" s="10">
        <f t="array" ref="D218">VLOOKUP("GSd"&amp;A218&amp;C218,CHOOSE({1,2},'[7]Mapping for OEB Tariff Schedule'!A:A&amp;'[7]Mapping for OEB Tariff Schedule'!C:C&amp;'[7]Mapping for OEB Tariff Schedule'!D:D,'[7]Mapping for OEB Tariff Schedule'!E:E),2,0)</f>
        <v>-3.8999999999999998E-3</v>
      </c>
      <c r="H218" s="1"/>
    </row>
    <row r="219" spans="1:8" s="8" customFormat="1" x14ac:dyDescent="0.3">
      <c r="A219" s="44" t="s">
        <v>28</v>
      </c>
      <c r="B219" s="37"/>
      <c r="C219" s="9" t="s">
        <v>55</v>
      </c>
      <c r="D219" s="10">
        <f t="array" ref="D219">VLOOKUP("GSd"&amp;A219&amp;C219,CHOOSE({1,2},'[7]Mapping for OEB Tariff Schedule'!A:A&amp;'[7]Mapping for OEB Tariff Schedule'!C:C&amp;'[7]Mapping for OEB Tariff Schedule'!D:D,'[7]Mapping for OEB Tariff Schedule'!E:E),2,0)</f>
        <v>-9.7000000000000003E-3</v>
      </c>
      <c r="H219" s="1"/>
    </row>
    <row r="220" spans="1:8" s="8" customFormat="1" x14ac:dyDescent="0.3">
      <c r="A220" s="44" t="s">
        <v>24</v>
      </c>
      <c r="B220" s="37"/>
      <c r="C220" s="9" t="s">
        <v>55</v>
      </c>
      <c r="D220" s="10">
        <f t="array" ref="D220">VLOOKUP("GSd"&amp;A220&amp;C220,CHOOSE({1,2},'[7]Mapping for OEB Tariff Schedule'!A:A&amp;'[7]Mapping for OEB Tariff Schedule'!C:C&amp;'[7]Mapping for OEB Tariff Schedule'!D:D,'[7]Mapping for OEB Tariff Schedule'!E:E),2,0)</f>
        <v>-0.2555</v>
      </c>
      <c r="H220" s="1"/>
    </row>
    <row r="221" spans="1:8" s="8" customFormat="1" ht="11.25" customHeight="1" x14ac:dyDescent="0.3">
      <c r="A221" s="37" t="s">
        <v>29</v>
      </c>
      <c r="B221" s="37"/>
      <c r="C221" s="6" t="s">
        <v>55</v>
      </c>
      <c r="D221" s="10">
        <f t="array" ref="D221">VLOOKUP("GSd"&amp;A221&amp;C221,CHOOSE({1,2},'[7]Mapping for OEB Tariff Schedule'!A:A&amp;'[7]Mapping for OEB Tariff Schedule'!C:C&amp;'[7]Mapping for OEB Tariff Schedule'!D:D,'[7]Mapping for OEB Tariff Schedule'!E:E),2,0)</f>
        <v>1.9247000000000001</v>
      </c>
      <c r="H221" s="1"/>
    </row>
    <row r="222" spans="1:8" s="8" customFormat="1" ht="11.25" customHeight="1" x14ac:dyDescent="0.3">
      <c r="A222" s="37" t="s">
        <v>30</v>
      </c>
      <c r="B222" s="37"/>
      <c r="C222" s="6" t="s">
        <v>55</v>
      </c>
      <c r="D222" s="10">
        <f t="array" ref="D222">VLOOKUP("GSd"&amp;A222&amp;C222,CHOOSE({1,2},'[7]Mapping for OEB Tariff Schedule'!A:A&amp;'[7]Mapping for OEB Tariff Schedule'!C:C&amp;'[7]Mapping for OEB Tariff Schedule'!D:D,'[7]Mapping for OEB Tariff Schedule'!E:E),2,0)</f>
        <v>1.6028</v>
      </c>
      <c r="H222" s="1"/>
    </row>
    <row r="223" spans="1:8" s="1" customFormat="1" ht="6.6" customHeight="1" x14ac:dyDescent="0.3">
      <c r="A223" s="11"/>
      <c r="B223" s="11"/>
      <c r="C223" s="9"/>
      <c r="D223" s="12"/>
    </row>
    <row r="224" spans="1:8" s="1" customFormat="1" ht="15" customHeight="1" x14ac:dyDescent="0.3">
      <c r="A224" s="45" t="s">
        <v>31</v>
      </c>
      <c r="B224" s="57"/>
      <c r="C224" s="57"/>
      <c r="D224" s="57"/>
    </row>
    <row r="225" spans="1:8" s="1" customFormat="1" ht="5.55" customHeight="1" x14ac:dyDescent="0.3">
      <c r="A225" s="4"/>
      <c r="B225" s="11"/>
      <c r="C225" s="11"/>
      <c r="D225" s="11"/>
    </row>
    <row r="226" spans="1:8" s="8" customFormat="1" ht="11.25" customHeight="1" x14ac:dyDescent="0.3">
      <c r="A226" s="37" t="s">
        <v>32</v>
      </c>
      <c r="B226" s="37"/>
      <c r="C226" s="6" t="s">
        <v>26</v>
      </c>
      <c r="D226" s="13">
        <f t="array" ref="D226">VLOOKUP("GSd"&amp;A226&amp;C226,CHOOSE({1,2},'[7]Mapping for OEB Tariff Schedule'!A:A&amp;'[7]Mapping for OEB Tariff Schedule'!C:C&amp;'[7]Mapping for OEB Tariff Schedule'!D:D,'[7]Mapping for OEB Tariff Schedule'!E:E),2,0)</f>
        <v>3.0000000000000001E-3</v>
      </c>
      <c r="H226" s="1"/>
    </row>
    <row r="227" spans="1:8" s="8" customFormat="1" ht="11.25" customHeight="1" x14ac:dyDescent="0.3">
      <c r="A227" s="37" t="s">
        <v>33</v>
      </c>
      <c r="B227" s="37"/>
      <c r="C227" s="6" t="s">
        <v>26</v>
      </c>
      <c r="D227" s="13">
        <f t="array" ref="D227">VLOOKUP("GSd"&amp;A227&amp;C227,CHOOSE({1,2},'[7]Mapping for OEB Tariff Schedule'!A:A&amp;'[7]Mapping for OEB Tariff Schedule'!C:C&amp;'[7]Mapping for OEB Tariff Schedule'!D:D,'[7]Mapping for OEB Tariff Schedule'!E:E),2,0)</f>
        <v>4.0000000000000002E-4</v>
      </c>
      <c r="H227" s="1"/>
    </row>
    <row r="228" spans="1:8" s="8" customFormat="1" ht="11.25" customHeight="1" x14ac:dyDescent="0.3">
      <c r="A228" s="37" t="s">
        <v>34</v>
      </c>
      <c r="B228" s="37"/>
      <c r="C228" s="6" t="s">
        <v>26</v>
      </c>
      <c r="D228" s="13">
        <f t="array" ref="D228">VLOOKUP("GSd"&amp;A228&amp;C228,CHOOSE({1,2},'[7]Mapping for OEB Tariff Schedule'!A:A&amp;'[7]Mapping for OEB Tariff Schedule'!C:C&amp;'[7]Mapping for OEB Tariff Schedule'!D:D,'[7]Mapping for OEB Tariff Schedule'!E:E),2,0)</f>
        <v>5.0000000000000001E-4</v>
      </c>
      <c r="H228" s="1"/>
    </row>
    <row r="229" spans="1:8" s="8" customFormat="1" ht="11.25" customHeight="1" x14ac:dyDescent="0.3">
      <c r="A229" s="37" t="s">
        <v>35</v>
      </c>
      <c r="B229" s="37"/>
      <c r="C229" s="6" t="s">
        <v>21</v>
      </c>
      <c r="D229" s="7">
        <f t="array" ref="D229">VLOOKUP("GSd"&amp;A229&amp;C229,CHOOSE({1,2},'[7]Mapping for OEB Tariff Schedule'!A:A&amp;'[7]Mapping for OEB Tariff Schedule'!C:C&amp;'[7]Mapping for OEB Tariff Schedule'!D:D,'[7]Mapping for OEB Tariff Schedule'!E:E),2,0)</f>
        <v>0.25</v>
      </c>
      <c r="H229" s="1"/>
    </row>
    <row r="230" spans="1:8" s="1" customFormat="1" ht="15" customHeight="1" x14ac:dyDescent="0.3">
      <c r="A230" s="51" t="s">
        <v>58</v>
      </c>
      <c r="B230" s="59"/>
      <c r="C230" s="59"/>
      <c r="D230" s="59"/>
    </row>
    <row r="231" spans="1:8" s="1" customFormat="1" ht="6.75" customHeight="1" x14ac:dyDescent="0.3">
      <c r="A231" s="2"/>
      <c r="B231" s="2"/>
      <c r="C231" s="2"/>
      <c r="D231" s="2"/>
    </row>
    <row r="232" spans="1:8" s="1" customFormat="1" ht="58.95" customHeight="1" x14ac:dyDescent="0.3">
      <c r="A232" s="39" t="s">
        <v>59</v>
      </c>
      <c r="B232" s="39"/>
      <c r="C232" s="39"/>
      <c r="D232" s="39"/>
    </row>
    <row r="233" spans="1:8" s="1" customFormat="1" ht="6.75" customHeight="1" x14ac:dyDescent="0.3">
      <c r="A233" s="2"/>
      <c r="B233" s="2"/>
      <c r="C233" s="2"/>
      <c r="D233" s="2"/>
    </row>
    <row r="234" spans="1:8" s="1" customFormat="1" ht="15" customHeight="1" x14ac:dyDescent="0.3">
      <c r="A234" s="45" t="s">
        <v>19</v>
      </c>
      <c r="B234" s="45"/>
      <c r="C234" s="45"/>
      <c r="D234" s="45"/>
    </row>
    <row r="235" spans="1:8" s="1" customFormat="1" ht="6.75" customHeight="1" x14ac:dyDescent="0.3">
      <c r="A235" s="4"/>
      <c r="B235" s="5"/>
      <c r="C235" s="5"/>
      <c r="D235" s="5"/>
    </row>
    <row r="236" spans="1:8" s="8" customFormat="1" ht="11.25" customHeight="1" x14ac:dyDescent="0.3">
      <c r="A236" s="37" t="s">
        <v>20</v>
      </c>
      <c r="B236" s="37"/>
      <c r="C236" s="6" t="s">
        <v>21</v>
      </c>
      <c r="D236" s="15">
        <f t="array" ref="D236">VLOOKUP("DGen"&amp;A236&amp;C236,CHOOSE({1,2},'[7]Mapping for OEB Tariff Schedule'!A:A&amp;'[7]Mapping for OEB Tariff Schedule'!C:C&amp;'[7]Mapping for OEB Tariff Schedule'!D:D,'[7]Mapping for OEB Tariff Schedule'!E:E),2,0)</f>
        <v>194.18986646902457</v>
      </c>
      <c r="H236" s="1"/>
    </row>
    <row r="237" spans="1:8" s="8" customFormat="1" x14ac:dyDescent="0.3">
      <c r="A237" s="44" t="s">
        <v>24</v>
      </c>
      <c r="B237" s="37"/>
      <c r="C237" s="6" t="s">
        <v>21</v>
      </c>
      <c r="D237" s="15">
        <f t="array" ref="D237">VLOOKUP("DGen"&amp;A237&amp;C237,CHOOSE({1,2},'[7]Mapping for OEB Tariff Schedule'!A:A&amp;'[7]Mapping for OEB Tariff Schedule'!C:C&amp;'[7]Mapping for OEB Tariff Schedule'!D:D,'[7]Mapping for OEB Tariff Schedule'!E:E),2,0)</f>
        <v>-2.74</v>
      </c>
      <c r="H237" s="1"/>
    </row>
    <row r="238" spans="1:8" s="8" customFormat="1" ht="11.25" customHeight="1" x14ac:dyDescent="0.3">
      <c r="A238" s="37" t="s">
        <v>25</v>
      </c>
      <c r="B238" s="37"/>
      <c r="C238" s="9" t="s">
        <v>55</v>
      </c>
      <c r="D238" s="10">
        <f t="array" ref="D238">VLOOKUP("DGen"&amp;A238&amp;C238,CHOOSE({1,2},'[7]Mapping for OEB Tariff Schedule'!A:A&amp;'[7]Mapping for OEB Tariff Schedule'!C:C&amp;'[7]Mapping for OEB Tariff Schedule'!D:D,'[7]Mapping for OEB Tariff Schedule'!E:E),2,0)</f>
        <v>9.7488032520930705</v>
      </c>
      <c r="H238" s="1"/>
    </row>
    <row r="239" spans="1:8" s="8" customFormat="1" x14ac:dyDescent="0.3">
      <c r="A239" s="44" t="s">
        <v>23</v>
      </c>
      <c r="B239" s="37"/>
      <c r="C239" s="9" t="s">
        <v>55</v>
      </c>
      <c r="D239" s="10">
        <f t="array" ref="D239">VLOOKUP("DGen"&amp;A239&amp;C239,CHOOSE({1,2},'[7]Mapping for OEB Tariff Schedule'!A:A&amp;'[7]Mapping for OEB Tariff Schedule'!C:C&amp;'[7]Mapping for OEB Tariff Schedule'!D:D,'[7]Mapping for OEB Tariff Schedule'!E:E),2,0)</f>
        <v>-0.13139999999999999</v>
      </c>
      <c r="H239" s="1"/>
    </row>
    <row r="240" spans="1:8" s="8" customFormat="1" x14ac:dyDescent="0.3">
      <c r="A240" s="44" t="s">
        <v>27</v>
      </c>
      <c r="B240" s="44"/>
      <c r="C240" s="9" t="s">
        <v>26</v>
      </c>
      <c r="D240" s="10">
        <f t="array" ref="D240">VLOOKUP("DGen"&amp;A240&amp;C240,CHOOSE({1,2},'[7]Mapping for OEB Tariff Schedule'!A:A&amp;'[7]Mapping for OEB Tariff Schedule'!C:C&amp;'[7]Mapping for OEB Tariff Schedule'!D:D,'[7]Mapping for OEB Tariff Schedule'!E:E),2,0)</f>
        <v>-3.8999999999999998E-3</v>
      </c>
      <c r="H240" s="1"/>
    </row>
    <row r="241" spans="1:8" s="8" customFormat="1" x14ac:dyDescent="0.3">
      <c r="A241" s="44" t="s">
        <v>28</v>
      </c>
      <c r="B241" s="37"/>
      <c r="C241" s="9" t="s">
        <v>55</v>
      </c>
      <c r="D241" s="10">
        <f t="array" ref="D241">VLOOKUP("DGen"&amp;A241&amp;C241,CHOOSE({1,2},'[7]Mapping for OEB Tariff Schedule'!A:A&amp;'[7]Mapping for OEB Tariff Schedule'!C:C&amp;'[7]Mapping for OEB Tariff Schedule'!D:D,'[7]Mapping for OEB Tariff Schedule'!E:E),2,0)</f>
        <v>-4.1999999999999997E-3</v>
      </c>
      <c r="H241" s="1"/>
    </row>
    <row r="242" spans="1:8" s="8" customFormat="1" x14ac:dyDescent="0.3">
      <c r="A242" s="44" t="s">
        <v>24</v>
      </c>
      <c r="B242" s="37"/>
      <c r="C242" s="9" t="s">
        <v>55</v>
      </c>
      <c r="D242" s="10">
        <f t="array" ref="D242">VLOOKUP("DGen"&amp;A242&amp;C242,CHOOSE({1,2},'[7]Mapping for OEB Tariff Schedule'!A:A&amp;'[7]Mapping for OEB Tariff Schedule'!C:C&amp;'[7]Mapping for OEB Tariff Schedule'!D:D,'[7]Mapping for OEB Tariff Schedule'!E:E),2,0)</f>
        <v>-0.13650000000000001</v>
      </c>
      <c r="H242" s="1"/>
    </row>
    <row r="243" spans="1:8" s="8" customFormat="1" ht="11.25" customHeight="1" x14ac:dyDescent="0.3">
      <c r="A243" s="37" t="s">
        <v>29</v>
      </c>
      <c r="B243" s="37"/>
      <c r="C243" s="6" t="s">
        <v>55</v>
      </c>
      <c r="D243" s="10">
        <f t="array" ref="D243">VLOOKUP("DGen"&amp;A243&amp;C243,CHOOSE({1,2},'[7]Mapping for OEB Tariff Schedule'!A:A&amp;'[7]Mapping for OEB Tariff Schedule'!C:C&amp;'[7]Mapping for OEB Tariff Schedule'!D:D,'[7]Mapping for OEB Tariff Schedule'!E:E),2,0)</f>
        <v>0.93559999999999999</v>
      </c>
      <c r="H243" s="1"/>
    </row>
    <row r="244" spans="1:8" s="8" customFormat="1" ht="11.25" customHeight="1" x14ac:dyDescent="0.3">
      <c r="A244" s="37" t="s">
        <v>30</v>
      </c>
      <c r="B244" s="37"/>
      <c r="C244" s="6" t="s">
        <v>55</v>
      </c>
      <c r="D244" s="10">
        <f t="array" ref="D244">VLOOKUP("DGen"&amp;A244&amp;C244,CHOOSE({1,2},'[7]Mapping for OEB Tariff Schedule'!A:A&amp;'[7]Mapping for OEB Tariff Schedule'!C:C&amp;'[7]Mapping for OEB Tariff Schedule'!D:D,'[7]Mapping for OEB Tariff Schedule'!E:E),2,0)</f>
        <v>0.78080000000000005</v>
      </c>
      <c r="H244" s="1"/>
    </row>
    <row r="245" spans="1:8" s="1" customFormat="1" ht="6.75" customHeight="1" x14ac:dyDescent="0.3">
      <c r="A245" s="11"/>
      <c r="B245" s="11"/>
      <c r="C245" s="9"/>
      <c r="D245" s="12"/>
    </row>
    <row r="246" spans="1:8" s="1" customFormat="1" ht="15" customHeight="1" x14ac:dyDescent="0.3">
      <c r="A246" s="45" t="s">
        <v>31</v>
      </c>
      <c r="B246" s="57"/>
      <c r="C246" s="57"/>
      <c r="D246" s="57"/>
    </row>
    <row r="247" spans="1:8" s="1" customFormat="1" ht="6.75" customHeight="1" x14ac:dyDescent="0.3">
      <c r="A247" s="4"/>
      <c r="B247" s="11"/>
      <c r="C247" s="11"/>
      <c r="D247" s="11"/>
    </row>
    <row r="248" spans="1:8" s="8" customFormat="1" ht="11.25" customHeight="1" x14ac:dyDescent="0.3">
      <c r="A248" s="37" t="s">
        <v>32</v>
      </c>
      <c r="B248" s="37"/>
      <c r="C248" s="6" t="s">
        <v>26</v>
      </c>
      <c r="D248" s="13">
        <f t="array" ref="D248">VLOOKUP("DGen"&amp;A248&amp;C248,CHOOSE({1,2},'[7]Mapping for OEB Tariff Schedule'!A:A&amp;'[7]Mapping for OEB Tariff Schedule'!C:C&amp;'[7]Mapping for OEB Tariff Schedule'!D:D,'[7]Mapping for OEB Tariff Schedule'!E:E),2,0)</f>
        <v>3.0000000000000001E-3</v>
      </c>
      <c r="H248" s="1"/>
    </row>
    <row r="249" spans="1:8" s="8" customFormat="1" ht="11.25" customHeight="1" x14ac:dyDescent="0.3">
      <c r="A249" s="37" t="s">
        <v>33</v>
      </c>
      <c r="B249" s="37"/>
      <c r="C249" s="6" t="s">
        <v>26</v>
      </c>
      <c r="D249" s="13">
        <f t="array" ref="D249">VLOOKUP("DGen"&amp;A249&amp;C249,CHOOSE({1,2},'[7]Mapping for OEB Tariff Schedule'!A:A&amp;'[7]Mapping for OEB Tariff Schedule'!C:C&amp;'[7]Mapping for OEB Tariff Schedule'!D:D,'[7]Mapping for OEB Tariff Schedule'!E:E),2,0)</f>
        <v>4.0000000000000002E-4</v>
      </c>
      <c r="H249" s="1"/>
    </row>
    <row r="250" spans="1:8" s="8" customFormat="1" ht="11.25" customHeight="1" x14ac:dyDescent="0.3">
      <c r="A250" s="37" t="s">
        <v>34</v>
      </c>
      <c r="B250" s="37"/>
      <c r="C250" s="6" t="s">
        <v>26</v>
      </c>
      <c r="D250" s="13">
        <f t="array" ref="D250">VLOOKUP("DGen"&amp;A250&amp;C250,CHOOSE({1,2},'[7]Mapping for OEB Tariff Schedule'!A:A&amp;'[7]Mapping for OEB Tariff Schedule'!C:C&amp;'[7]Mapping for OEB Tariff Schedule'!D:D,'[7]Mapping for OEB Tariff Schedule'!E:E),2,0)</f>
        <v>5.0000000000000001E-4</v>
      </c>
      <c r="H250" s="1"/>
    </row>
    <row r="251" spans="1:8" s="8" customFormat="1" ht="11.25" customHeight="1" x14ac:dyDescent="0.3">
      <c r="A251" s="37" t="s">
        <v>35</v>
      </c>
      <c r="B251" s="37"/>
      <c r="C251" s="6" t="s">
        <v>21</v>
      </c>
      <c r="D251" s="7">
        <f t="array" ref="D251">VLOOKUP("DGen"&amp;A251&amp;C251,CHOOSE({1,2},'[7]Mapping for OEB Tariff Schedule'!A:A&amp;'[7]Mapping for OEB Tariff Schedule'!C:C&amp;'[7]Mapping for OEB Tariff Schedule'!D:D,'[7]Mapping for OEB Tariff Schedule'!E:E),2,0)</f>
        <v>0.25</v>
      </c>
      <c r="H251" s="1"/>
    </row>
    <row r="252" spans="1:8" s="8" customFormat="1" ht="11.25" customHeight="1" x14ac:dyDescent="0.3">
      <c r="A252" s="4"/>
      <c r="B252" s="5"/>
      <c r="C252" s="5"/>
      <c r="D252" s="5"/>
      <c r="H252" s="1"/>
    </row>
    <row r="253" spans="1:8" s="18" customFormat="1" ht="15" customHeight="1" x14ac:dyDescent="0.35">
      <c r="A253" s="51" t="s">
        <v>60</v>
      </c>
      <c r="B253" s="59"/>
      <c r="C253" s="59"/>
      <c r="D253" s="59"/>
      <c r="H253" s="1"/>
    </row>
    <row r="254" spans="1:8" s="1" customFormat="1" ht="13.2" customHeight="1" x14ac:dyDescent="0.3">
      <c r="A254" s="39" t="s">
        <v>61</v>
      </c>
      <c r="B254" s="39"/>
      <c r="C254" s="39"/>
      <c r="D254" s="39"/>
    </row>
    <row r="255" spans="1:8" s="1" customFormat="1" ht="46.2" customHeight="1" x14ac:dyDescent="0.3">
      <c r="A255" s="35" t="s">
        <v>62</v>
      </c>
      <c r="B255" s="35"/>
      <c r="C255" s="35"/>
      <c r="D255" s="35"/>
    </row>
    <row r="256" spans="1:8" s="1" customFormat="1" ht="69.45" customHeight="1" x14ac:dyDescent="0.3">
      <c r="A256" s="36" t="s">
        <v>63</v>
      </c>
      <c r="B256" s="36"/>
      <c r="C256" s="36"/>
      <c r="D256" s="36"/>
    </row>
    <row r="257" spans="1:8" s="1" customFormat="1" ht="6.75" customHeight="1" x14ac:dyDescent="0.3">
      <c r="A257" s="2"/>
      <c r="B257" s="2"/>
      <c r="C257" s="2"/>
      <c r="D257" s="2"/>
    </row>
    <row r="258" spans="1:8" s="1" customFormat="1" ht="34.5" customHeight="1" x14ac:dyDescent="0.3">
      <c r="A258" s="39" t="s">
        <v>64</v>
      </c>
      <c r="B258" s="39"/>
      <c r="C258" s="39"/>
      <c r="D258" s="39"/>
    </row>
    <row r="259" spans="1:8" s="1" customFormat="1" ht="6.75" customHeight="1" x14ac:dyDescent="0.3">
      <c r="A259" s="2"/>
      <c r="B259" s="2"/>
      <c r="C259" s="2"/>
      <c r="D259" s="2"/>
    </row>
    <row r="260" spans="1:8" s="1" customFormat="1" x14ac:dyDescent="0.3">
      <c r="A260" s="39" t="s">
        <v>65</v>
      </c>
      <c r="B260" s="39"/>
      <c r="C260" s="39"/>
      <c r="D260" s="39"/>
    </row>
    <row r="261" spans="1:8" s="1" customFormat="1" ht="6.75" customHeight="1" x14ac:dyDescent="0.3">
      <c r="A261" s="3"/>
      <c r="B261" s="2"/>
      <c r="C261" s="2"/>
      <c r="D261" s="2"/>
    </row>
    <row r="262" spans="1:8" s="1" customFormat="1" ht="15" customHeight="1" x14ac:dyDescent="0.3">
      <c r="A262" s="45" t="s">
        <v>19</v>
      </c>
      <c r="B262" s="53"/>
      <c r="C262" s="53"/>
      <c r="D262" s="53"/>
    </row>
    <row r="263" spans="1:8" s="1" customFormat="1" ht="6.75" customHeight="1" x14ac:dyDescent="0.3">
      <c r="A263" s="4"/>
      <c r="B263" s="5"/>
      <c r="C263" s="5"/>
      <c r="D263" s="5"/>
    </row>
    <row r="264" spans="1:8" s="8" customFormat="1" ht="11.25" customHeight="1" x14ac:dyDescent="0.3">
      <c r="A264" s="37" t="s">
        <v>20</v>
      </c>
      <c r="B264" s="37"/>
      <c r="C264" s="6" t="s">
        <v>21</v>
      </c>
      <c r="D264" s="7">
        <f t="array" ref="D264">VLOOKUP("ST"&amp;A264&amp;C264,CHOOSE({1,2},'[7]Mapping for OEB Tariff Schedule'!A:A&amp;'[7]Mapping for OEB Tariff Schedule'!C:C&amp;'[7]Mapping for OEB Tariff Schedule'!D:D,'[7]Mapping for OEB Tariff Schedule'!E:E),2,0)</f>
        <v>578.74</v>
      </c>
      <c r="H264" s="1"/>
    </row>
    <row r="265" spans="1:8" s="8" customFormat="1" ht="11.25" customHeight="1" x14ac:dyDescent="0.3">
      <c r="A265" s="37" t="s">
        <v>66</v>
      </c>
      <c r="B265" s="37"/>
      <c r="C265" s="6" t="s">
        <v>21</v>
      </c>
      <c r="D265" s="7">
        <f t="array" ref="D265">VLOOKUP("ST"&amp;A265&amp;C265,CHOOSE({1,2},'[7]Mapping for OEB Tariff Schedule'!A:A&amp;'[7]Mapping for OEB Tariff Schedule'!C:C&amp;'[7]Mapping for OEB Tariff Schedule'!D:D,'[7]Mapping for OEB Tariff Schedule'!E:E),2,0)</f>
        <v>724.55</v>
      </c>
      <c r="H265" s="1"/>
    </row>
    <row r="266" spans="1:8" s="8" customFormat="1" x14ac:dyDescent="0.3">
      <c r="A266" s="44" t="s">
        <v>24</v>
      </c>
      <c r="B266" s="37"/>
      <c r="C266" s="6" t="s">
        <v>21</v>
      </c>
      <c r="D266" s="15">
        <f t="array" ref="D266">VLOOKUP("ST"&amp;A266&amp;C266,CHOOSE({1,2},'[7]Mapping for OEB Tariff Schedule'!A:A&amp;'[7]Mapping for OEB Tariff Schedule'!C:C&amp;'[7]Mapping for OEB Tariff Schedule'!D:D,'[7]Mapping for OEB Tariff Schedule'!E:E),2,0)</f>
        <v>-15.7</v>
      </c>
      <c r="H266" s="1"/>
    </row>
    <row r="267" spans="1:8" s="8" customFormat="1" ht="11.25" customHeight="1" x14ac:dyDescent="0.3">
      <c r="A267" s="37" t="s">
        <v>67</v>
      </c>
      <c r="B267" s="37"/>
      <c r="C267" s="6" t="s">
        <v>55</v>
      </c>
      <c r="D267" s="10">
        <f t="array" ref="D267">VLOOKUP("ST"&amp;A267&amp;C267,CHOOSE({1,2},'[7]Mapping for OEB Tariff Schedule'!A:A&amp;'[7]Mapping for OEB Tariff Schedule'!C:C&amp;'[7]Mapping for OEB Tariff Schedule'!D:D,'[7]Mapping for OEB Tariff Schedule'!E:E),2,0)</f>
        <v>1.522</v>
      </c>
      <c r="H267" s="1"/>
    </row>
    <row r="268" spans="1:8" s="8" customFormat="1" ht="11.25" customHeight="1" x14ac:dyDescent="0.3">
      <c r="A268" s="37" t="s">
        <v>68</v>
      </c>
      <c r="B268" s="37"/>
      <c r="C268" s="6" t="s">
        <v>69</v>
      </c>
      <c r="D268" s="10">
        <f t="array" ref="D268">VLOOKUP("ST"&amp;A268&amp;C268,CHOOSE({1,2},'[7]Mapping for OEB Tariff Schedule'!A:A&amp;'[7]Mapping for OEB Tariff Schedule'!C:C&amp;'[7]Mapping for OEB Tariff Schedule'!D:D,'[7]Mapping for OEB Tariff Schedule'!E:E),2,0)</f>
        <v>626.08820000000003</v>
      </c>
      <c r="H268" s="1"/>
    </row>
    <row r="269" spans="1:8" s="1" customFormat="1" ht="20.55" customHeight="1" x14ac:dyDescent="0.3">
      <c r="A269" s="37" t="s">
        <v>70</v>
      </c>
      <c r="B269" s="58"/>
      <c r="C269" s="9" t="s">
        <v>55</v>
      </c>
      <c r="D269" s="10">
        <f t="array" ref="D269">VLOOKUP("ST"&amp;A269&amp;C269,CHOOSE({1,2},'[7]Mapping for OEB Tariff Schedule'!A:A&amp;'[7]Mapping for OEB Tariff Schedule'!C:C&amp;'[7]Mapping for OEB Tariff Schedule'!D:D,'[7]Mapping for OEB Tariff Schedule'!E:E),2,0)</f>
        <v>2.1154000000000002</v>
      </c>
    </row>
    <row r="270" spans="1:8" s="1" customFormat="1" ht="22.2" customHeight="1" x14ac:dyDescent="0.3">
      <c r="A270" s="37" t="s">
        <v>71</v>
      </c>
      <c r="B270" s="58"/>
      <c r="C270" s="9" t="s">
        <v>55</v>
      </c>
      <c r="D270" s="10">
        <f t="array" ref="D270">VLOOKUP("ST"&amp;A270&amp;C270,CHOOSE({1,2},'[7]Mapping for OEB Tariff Schedule'!A:A&amp;'[7]Mapping for OEB Tariff Schedule'!C:C&amp;'[7]Mapping for OEB Tariff Schedule'!D:D,'[7]Mapping for OEB Tariff Schedule'!E:E),2,0)</f>
        <v>3.7825000000000002</v>
      </c>
    </row>
    <row r="271" spans="1:8" s="1" customFormat="1" ht="20.55" customHeight="1" x14ac:dyDescent="0.3">
      <c r="A271" s="37" t="s">
        <v>72</v>
      </c>
      <c r="B271" s="58"/>
      <c r="C271" s="9" t="s">
        <v>55</v>
      </c>
      <c r="D271" s="10">
        <f t="array" ref="D271">VLOOKUP("ST"&amp;A271&amp;C271,CHOOSE({1,2},'[7]Mapping for OEB Tariff Schedule'!A:A&amp;'[7]Mapping for OEB Tariff Schedule'!C:C&amp;'[7]Mapping for OEB Tariff Schedule'!D:D,'[7]Mapping for OEB Tariff Schedule'!E:E),2,0)</f>
        <v>1.6671</v>
      </c>
    </row>
    <row r="272" spans="1:8" s="8" customFormat="1" x14ac:dyDescent="0.3">
      <c r="A272" s="44" t="s">
        <v>23</v>
      </c>
      <c r="B272" s="37"/>
      <c r="C272" s="9" t="s">
        <v>55</v>
      </c>
      <c r="D272" s="10">
        <f t="array" ref="D272">VLOOKUP("ST"&amp;A272&amp;C272,CHOOSE({1,2},'[7]Mapping for OEB Tariff Schedule'!A:A&amp;'[7]Mapping for OEB Tariff Schedule'!C:C&amp;'[7]Mapping for OEB Tariff Schedule'!D:D,'[7]Mapping for OEB Tariff Schedule'!E:E),2,0)</f>
        <v>0.94440000000000002</v>
      </c>
      <c r="H272" s="1"/>
    </row>
    <row r="273" spans="1:8" s="1" customFormat="1" x14ac:dyDescent="0.3">
      <c r="A273" s="44" t="s">
        <v>73</v>
      </c>
      <c r="B273" s="37"/>
      <c r="C273" s="9" t="s">
        <v>55</v>
      </c>
      <c r="D273" s="10">
        <f t="array" ref="D273">VLOOKUP("ST"&amp;A273&amp;C273,CHOOSE({1,2},'[7]Mapping for OEB Tariff Schedule'!A:A&amp;'[7]Mapping for OEB Tariff Schedule'!C:C&amp;'[7]Mapping for OEB Tariff Schedule'!D:D,'[7]Mapping for OEB Tariff Schedule'!E:E),2,0)</f>
        <v>-1.1228</v>
      </c>
    </row>
    <row r="274" spans="1:8" s="8" customFormat="1" x14ac:dyDescent="0.3">
      <c r="A274" s="44" t="s">
        <v>27</v>
      </c>
      <c r="B274" s="44"/>
      <c r="C274" s="6" t="s">
        <v>26</v>
      </c>
      <c r="D274" s="10">
        <f t="array" ref="D274">VLOOKUP("ST"&amp;A274&amp;C274,CHOOSE({1,2},'[7]Mapping for OEB Tariff Schedule'!A:A&amp;'[7]Mapping for OEB Tariff Schedule'!C:C&amp;'[7]Mapping for OEB Tariff Schedule'!D:D,'[7]Mapping for OEB Tariff Schedule'!E:E),2,0)</f>
        <v>-3.8999999999999998E-3</v>
      </c>
      <c r="H274" s="1"/>
    </row>
    <row r="275" spans="1:8" s="8" customFormat="1" x14ac:dyDescent="0.3">
      <c r="A275" s="44" t="s">
        <v>28</v>
      </c>
      <c r="B275" s="37"/>
      <c r="C275" s="9" t="s">
        <v>55</v>
      </c>
      <c r="D275" s="10">
        <f t="array" ref="D275">VLOOKUP("ST"&amp;A275&amp;C275,CHOOSE({1,2},'[7]Mapping for OEB Tariff Schedule'!A:A&amp;'[7]Mapping for OEB Tariff Schedule'!C:C&amp;'[7]Mapping for OEB Tariff Schedule'!D:D,'[7]Mapping for OEB Tariff Schedule'!E:E),2,0)</f>
        <v>-1.06E-2</v>
      </c>
      <c r="H275" s="1"/>
    </row>
    <row r="276" spans="1:8" s="8" customFormat="1" x14ac:dyDescent="0.3">
      <c r="A276" s="44" t="s">
        <v>24</v>
      </c>
      <c r="B276" s="37"/>
      <c r="C276" s="9" t="s">
        <v>55</v>
      </c>
      <c r="D276" s="10">
        <f t="array" ref="D276">VLOOKUP("ST"&amp;A276&amp;C276,CHOOSE({1,2},'[7]Mapping for OEB Tariff Schedule'!A:A&amp;'[7]Mapping for OEB Tariff Schedule'!C:C&amp;'[7]Mapping for OEB Tariff Schedule'!D:D,'[7]Mapping for OEB Tariff Schedule'!E:E),2,0)</f>
        <v>-2.1899999999999999E-2</v>
      </c>
      <c r="H276" s="1"/>
    </row>
    <row r="277" spans="1:8" s="8" customFormat="1" ht="11.25" customHeight="1" x14ac:dyDescent="0.3">
      <c r="A277" s="14" t="s">
        <v>74</v>
      </c>
      <c r="B277" s="14"/>
      <c r="C277" s="6"/>
      <c r="D277" s="13"/>
      <c r="H277" s="1"/>
    </row>
    <row r="278" spans="1:8" s="8" customFormat="1" ht="11.25" customHeight="1" x14ac:dyDescent="0.3">
      <c r="A278" s="37" t="s">
        <v>29</v>
      </c>
      <c r="B278" s="37"/>
      <c r="C278" s="6" t="s">
        <v>55</v>
      </c>
      <c r="D278" s="10">
        <f t="array" ref="D278">VLOOKUP("ST"&amp;A278&amp;C278,CHOOSE({1,2},'[7]Mapping for OEB Tariff Schedule'!A:A&amp;'[7]Mapping for OEB Tariff Schedule'!C:C&amp;'[7]Mapping for OEB Tariff Schedule'!D:D,'[7]Mapping for OEB Tariff Schedule'!E:E),2,0)</f>
        <v>3.4777999999999998</v>
      </c>
      <c r="H278" s="1"/>
    </row>
    <row r="279" spans="1:8" s="8" customFormat="1" ht="11.25" customHeight="1" x14ac:dyDescent="0.3">
      <c r="A279" s="37" t="s">
        <v>75</v>
      </c>
      <c r="B279" s="37"/>
      <c r="C279" s="6" t="s">
        <v>55</v>
      </c>
      <c r="D279" s="10">
        <f t="array" ref="D279">VLOOKUP("ST"&amp;A279&amp;C279,CHOOSE({1,2},'[7]Mapping for OEB Tariff Schedule'!A:A&amp;'[7]Mapping for OEB Tariff Schedule'!C:C&amp;'[7]Mapping for OEB Tariff Schedule'!D:D,'[7]Mapping for OEB Tariff Schedule'!E:E),2,0)</f>
        <v>0.81279999999999997</v>
      </c>
      <c r="H279" s="1"/>
    </row>
    <row r="280" spans="1:8" s="8" customFormat="1" ht="11.25" customHeight="1" x14ac:dyDescent="0.3">
      <c r="A280" s="37" t="s">
        <v>76</v>
      </c>
      <c r="B280" s="37"/>
      <c r="C280" s="6" t="s">
        <v>55</v>
      </c>
      <c r="D280" s="10">
        <f t="array" ref="D280">VLOOKUP("ST"&amp;A280&amp;C280,CHOOSE({1,2},'[7]Mapping for OEB Tariff Schedule'!A:A&amp;'[7]Mapping for OEB Tariff Schedule'!C:C&amp;'[7]Mapping for OEB Tariff Schedule'!D:D,'[7]Mapping for OEB Tariff Schedule'!E:E),2,0)</f>
        <v>2.0457999999999998</v>
      </c>
      <c r="H280" s="1"/>
    </row>
    <row r="281" spans="1:8" s="8" customFormat="1" ht="11.25" customHeight="1" x14ac:dyDescent="0.3">
      <c r="A281" s="14"/>
      <c r="B281" s="14"/>
      <c r="C281" s="6"/>
      <c r="D281" s="13"/>
      <c r="H281" s="1"/>
    </row>
    <row r="282" spans="1:8" s="1" customFormat="1" ht="15" customHeight="1" x14ac:dyDescent="0.3">
      <c r="A282" s="45" t="s">
        <v>31</v>
      </c>
      <c r="B282" s="57"/>
      <c r="C282" s="57"/>
      <c r="D282" s="57"/>
      <c r="E282" s="8"/>
    </row>
    <row r="283" spans="1:8" s="1" customFormat="1" ht="6.75" customHeight="1" x14ac:dyDescent="0.3">
      <c r="A283" s="4"/>
      <c r="B283" s="11"/>
      <c r="C283" s="11"/>
      <c r="D283" s="11"/>
    </row>
    <row r="284" spans="1:8" s="8" customFormat="1" ht="11.25" customHeight="1" x14ac:dyDescent="0.3">
      <c r="A284" s="37" t="s">
        <v>32</v>
      </c>
      <c r="B284" s="37"/>
      <c r="C284" s="6" t="s">
        <v>26</v>
      </c>
      <c r="D284" s="13">
        <f t="array" ref="D284">VLOOKUP("ST"&amp;A284&amp;C284,CHOOSE({1,2},'[7]Mapping for OEB Tariff Schedule'!A:A&amp;'[7]Mapping for OEB Tariff Schedule'!C:C&amp;'[7]Mapping for OEB Tariff Schedule'!D:D,'[7]Mapping for OEB Tariff Schedule'!E:E),2,0)</f>
        <v>3.0000000000000001E-3</v>
      </c>
      <c r="E284" s="1"/>
      <c r="H284" s="1"/>
    </row>
    <row r="285" spans="1:8" s="8" customFormat="1" ht="11.25" customHeight="1" x14ac:dyDescent="0.3">
      <c r="A285" s="37" t="s">
        <v>33</v>
      </c>
      <c r="B285" s="37"/>
      <c r="C285" s="6" t="s">
        <v>26</v>
      </c>
      <c r="D285" s="13">
        <f t="array" ref="D285">VLOOKUP("ST"&amp;A285&amp;C285,CHOOSE({1,2},'[7]Mapping for OEB Tariff Schedule'!A:A&amp;'[7]Mapping for OEB Tariff Schedule'!C:C&amp;'[7]Mapping for OEB Tariff Schedule'!D:D,'[7]Mapping for OEB Tariff Schedule'!E:E),2,0)</f>
        <v>4.0000000000000002E-4</v>
      </c>
      <c r="H285" s="1"/>
    </row>
    <row r="286" spans="1:8" s="8" customFormat="1" ht="11.25" customHeight="1" x14ac:dyDescent="0.3">
      <c r="A286" s="37" t="s">
        <v>34</v>
      </c>
      <c r="B286" s="37"/>
      <c r="C286" s="6" t="s">
        <v>26</v>
      </c>
      <c r="D286" s="13">
        <f t="array" ref="D286">VLOOKUP("ST"&amp;A286&amp;C286,CHOOSE({1,2},'[7]Mapping for OEB Tariff Schedule'!A:A&amp;'[7]Mapping for OEB Tariff Schedule'!C:C&amp;'[7]Mapping for OEB Tariff Schedule'!D:D,'[7]Mapping for OEB Tariff Schedule'!E:E),2,0)</f>
        <v>5.0000000000000001E-4</v>
      </c>
      <c r="H286" s="1"/>
    </row>
    <row r="287" spans="1:8" s="8" customFormat="1" ht="11.25" customHeight="1" x14ac:dyDescent="0.3">
      <c r="A287" s="37" t="s">
        <v>35</v>
      </c>
      <c r="B287" s="37"/>
      <c r="C287" s="6" t="s">
        <v>21</v>
      </c>
      <c r="D287" s="7">
        <f t="array" ref="D287">VLOOKUP("ST"&amp;A287&amp;C287,CHOOSE({1,2},'[7]Mapping for OEB Tariff Schedule'!A:A&amp;'[7]Mapping for OEB Tariff Schedule'!C:C&amp;'[7]Mapping for OEB Tariff Schedule'!D:D,'[7]Mapping for OEB Tariff Schedule'!E:E),2,0)</f>
        <v>0.25</v>
      </c>
      <c r="H287" s="1"/>
    </row>
    <row r="288" spans="1:8" s="1" customFormat="1" ht="6.75" customHeight="1" x14ac:dyDescent="0.3">
      <c r="A288" s="11"/>
      <c r="B288" s="11"/>
      <c r="C288" s="9"/>
      <c r="D288" s="12"/>
      <c r="E288" s="8"/>
    </row>
    <row r="289" spans="1:8" s="18" customFormat="1" ht="18.75" customHeight="1" x14ac:dyDescent="0.35">
      <c r="A289" s="54" t="s">
        <v>77</v>
      </c>
      <c r="B289" s="55"/>
      <c r="C289" s="55"/>
      <c r="D289" s="55"/>
      <c r="E289" s="1"/>
      <c r="H289" s="1"/>
    </row>
    <row r="290" spans="1:8" s="1" customFormat="1" ht="82.2" customHeight="1" x14ac:dyDescent="0.35">
      <c r="A290" s="39" t="s">
        <v>78</v>
      </c>
      <c r="B290" s="39"/>
      <c r="C290" s="39"/>
      <c r="D290" s="39"/>
      <c r="E290" s="18"/>
    </row>
    <row r="291" spans="1:8" s="1" customFormat="1" ht="6.75" customHeight="1" x14ac:dyDescent="0.3">
      <c r="A291" s="2"/>
      <c r="B291" s="2"/>
      <c r="C291" s="2"/>
      <c r="D291" s="2"/>
    </row>
    <row r="292" spans="1:8" s="1" customFormat="1" ht="14.7" customHeight="1" x14ac:dyDescent="0.3">
      <c r="A292" s="56" t="s">
        <v>11</v>
      </c>
      <c r="B292" s="39"/>
      <c r="C292" s="39"/>
      <c r="D292" s="39"/>
    </row>
    <row r="293" spans="1:8" s="1" customFormat="1" ht="6.75" customHeight="1" x14ac:dyDescent="0.3">
      <c r="A293" s="3"/>
      <c r="B293" s="2"/>
      <c r="C293" s="2"/>
      <c r="D293" s="2"/>
    </row>
    <row r="294" spans="1:8" s="1" customFormat="1" ht="34.5" customHeight="1" x14ac:dyDescent="0.3">
      <c r="A294" s="39" t="s">
        <v>14</v>
      </c>
      <c r="B294" s="39"/>
      <c r="C294" s="39"/>
      <c r="D294" s="39"/>
    </row>
    <row r="295" spans="1:8" s="1" customFormat="1" ht="6.75" customHeight="1" x14ac:dyDescent="0.3">
      <c r="A295" s="2"/>
      <c r="B295" s="2"/>
      <c r="C295" s="2"/>
      <c r="D295" s="2"/>
    </row>
    <row r="296" spans="1:8" s="1" customFormat="1" ht="46.2" customHeight="1" x14ac:dyDescent="0.3">
      <c r="A296" s="39" t="s">
        <v>15</v>
      </c>
      <c r="B296" s="39"/>
      <c r="C296" s="39"/>
      <c r="D296" s="39"/>
    </row>
    <row r="297" spans="1:8" s="1" customFormat="1" ht="6.75" customHeight="1" x14ac:dyDescent="0.3">
      <c r="A297" s="2"/>
      <c r="B297" s="2"/>
      <c r="C297" s="2"/>
      <c r="D297" s="2"/>
    </row>
    <row r="298" spans="1:8" s="1" customFormat="1" ht="46.2" customHeight="1" x14ac:dyDescent="0.3">
      <c r="A298" s="39" t="s">
        <v>16</v>
      </c>
      <c r="B298" s="39"/>
      <c r="C298" s="39"/>
      <c r="D298" s="39"/>
    </row>
    <row r="299" spans="1:8" s="1" customFormat="1" ht="6.75" customHeight="1" x14ac:dyDescent="0.3">
      <c r="A299" s="2"/>
      <c r="B299" s="2"/>
      <c r="C299" s="2"/>
      <c r="D299" s="2"/>
    </row>
    <row r="300" spans="1:8" s="1" customFormat="1" ht="34.5" customHeight="1" x14ac:dyDescent="0.3">
      <c r="A300" s="39" t="s">
        <v>17</v>
      </c>
      <c r="B300" s="39"/>
      <c r="C300" s="39"/>
      <c r="D300" s="39"/>
    </row>
    <row r="301" spans="1:8" s="1" customFormat="1" ht="12" customHeight="1" x14ac:dyDescent="0.3">
      <c r="A301" s="2"/>
      <c r="B301" s="2"/>
      <c r="C301" s="2"/>
      <c r="D301" s="2"/>
    </row>
    <row r="302" spans="1:8" s="1" customFormat="1" ht="6.75" customHeight="1" x14ac:dyDescent="0.3">
      <c r="A302" s="2"/>
      <c r="B302" s="2"/>
      <c r="C302" s="2"/>
      <c r="D302" s="2"/>
    </row>
    <row r="303" spans="1:8" s="1" customFormat="1" ht="15" customHeight="1" x14ac:dyDescent="0.3">
      <c r="A303" s="45" t="s">
        <v>19</v>
      </c>
      <c r="B303" s="53"/>
      <c r="C303" s="53"/>
      <c r="D303" s="53"/>
    </row>
    <row r="304" spans="1:8" s="1" customFormat="1" ht="6.75" customHeight="1" x14ac:dyDescent="0.3">
      <c r="A304" s="4"/>
      <c r="B304" s="5"/>
      <c r="C304" s="5"/>
      <c r="D304" s="5"/>
    </row>
    <row r="305" spans="1:8" s="8" customFormat="1" ht="11.25" customHeight="1" x14ac:dyDescent="0.3">
      <c r="A305" s="37" t="s">
        <v>20</v>
      </c>
      <c r="B305" s="37"/>
      <c r="C305" s="6" t="s">
        <v>21</v>
      </c>
      <c r="D305" s="7">
        <f t="array" ref="D305">VLOOKUP("USL"&amp;A305&amp;C305,CHOOSE({1,2},'[7]Mapping for OEB Tariff Schedule'!A:A&amp;'[7]Mapping for OEB Tariff Schedule'!C:C&amp;'[7]Mapping for OEB Tariff Schedule'!D:D,'[7]Mapping for OEB Tariff Schedule'!E:E),2,0)</f>
        <v>37.323005056040088</v>
      </c>
      <c r="E305" s="1"/>
      <c r="H305" s="1"/>
    </row>
    <row r="306" spans="1:8" s="8" customFormat="1" x14ac:dyDescent="0.3">
      <c r="A306" s="44" t="s">
        <v>24</v>
      </c>
      <c r="B306" s="37"/>
      <c r="C306" s="6" t="s">
        <v>21</v>
      </c>
      <c r="D306" s="15">
        <f t="array" ref="D306">VLOOKUP("USL"&amp;A306&amp;C306,CHOOSE({1,2},'[7]Mapping for OEB Tariff Schedule'!A:A&amp;'[7]Mapping for OEB Tariff Schedule'!C:C&amp;'[7]Mapping for OEB Tariff Schedule'!D:D,'[7]Mapping for OEB Tariff Schedule'!E:E),2,0)</f>
        <v>-0.53</v>
      </c>
      <c r="H306" s="1"/>
    </row>
    <row r="307" spans="1:8" s="8" customFormat="1" ht="11.25" customHeight="1" x14ac:dyDescent="0.3">
      <c r="A307" s="37" t="s">
        <v>25</v>
      </c>
      <c r="B307" s="37"/>
      <c r="C307" s="6" t="s">
        <v>26</v>
      </c>
      <c r="D307" s="13">
        <f t="array" ref="D307">VLOOKUP("USL"&amp;A307&amp;C307,CHOOSE({1,2},'[7]Mapping for OEB Tariff Schedule'!A:A&amp;'[7]Mapping for OEB Tariff Schedule'!C:C&amp;'[7]Mapping for OEB Tariff Schedule'!D:D,'[7]Mapping for OEB Tariff Schedule'!E:E),2,0)</f>
        <v>2.4961360566570015E-2</v>
      </c>
      <c r="H307" s="1"/>
    </row>
    <row r="308" spans="1:8" s="8" customFormat="1" x14ac:dyDescent="0.3">
      <c r="A308" s="44" t="s">
        <v>23</v>
      </c>
      <c r="B308" s="37"/>
      <c r="C308" s="6" t="s">
        <v>26</v>
      </c>
      <c r="D308" s="10">
        <f t="array" ref="D308">VLOOKUP("USL"&amp;A308&amp;C308,CHOOSE({1,2},'[7]Mapping for OEB Tariff Schedule'!A:A&amp;'[7]Mapping for OEB Tariff Schedule'!C:C&amp;'[7]Mapping for OEB Tariff Schedule'!D:D,'[7]Mapping for OEB Tariff Schedule'!E:E),2,0)</f>
        <v>1E-4</v>
      </c>
      <c r="H308" s="1"/>
    </row>
    <row r="309" spans="1:8" s="8" customFormat="1" x14ac:dyDescent="0.3">
      <c r="A309" s="44" t="s">
        <v>27</v>
      </c>
      <c r="B309" s="44"/>
      <c r="C309" s="6" t="s">
        <v>26</v>
      </c>
      <c r="D309" s="10">
        <f t="array" ref="D309">VLOOKUP("USL"&amp;A309&amp;C309,CHOOSE({1,2},'[7]Mapping for OEB Tariff Schedule'!A:A&amp;'[7]Mapping for OEB Tariff Schedule'!C:C&amp;'[7]Mapping for OEB Tariff Schedule'!D:D,'[7]Mapping for OEB Tariff Schedule'!E:E),2,0)</f>
        <v>-3.8999999999999998E-3</v>
      </c>
      <c r="H309" s="1"/>
    </row>
    <row r="310" spans="1:8" s="8" customFormat="1" x14ac:dyDescent="0.3">
      <c r="A310" s="44" t="s">
        <v>24</v>
      </c>
      <c r="B310" s="37"/>
      <c r="C310" s="6" t="s">
        <v>26</v>
      </c>
      <c r="D310" s="10">
        <f t="array" ref="D310">VLOOKUP("USL"&amp;A310&amp;C310,CHOOSE({1,2},'[7]Mapping for OEB Tariff Schedule'!A:A&amp;'[7]Mapping for OEB Tariff Schedule'!C:C&amp;'[7]Mapping for OEB Tariff Schedule'!D:D,'[7]Mapping for OEB Tariff Schedule'!E:E),2,0)</f>
        <v>-4.0000000000000002E-4</v>
      </c>
      <c r="H310" s="1"/>
    </row>
    <row r="311" spans="1:8" s="8" customFormat="1" ht="11.25" customHeight="1" x14ac:dyDescent="0.3">
      <c r="A311" s="37" t="s">
        <v>29</v>
      </c>
      <c r="B311" s="37"/>
      <c r="C311" s="6" t="s">
        <v>26</v>
      </c>
      <c r="D311" s="10">
        <f t="array" ref="D311">VLOOKUP("USL"&amp;A311&amp;C311,CHOOSE({1,2},'[7]Mapping for OEB Tariff Schedule'!A:A&amp;'[7]Mapping for OEB Tariff Schedule'!C:C&amp;'[7]Mapping for OEB Tariff Schedule'!D:D,'[7]Mapping for OEB Tariff Schedule'!E:E),2,0)</f>
        <v>5.4000000000000003E-3</v>
      </c>
      <c r="H311" s="1"/>
    </row>
    <row r="312" spans="1:8" s="8" customFormat="1" ht="11.25" customHeight="1" x14ac:dyDescent="0.3">
      <c r="A312" s="37" t="s">
        <v>30</v>
      </c>
      <c r="B312" s="37"/>
      <c r="C312" s="6" t="s">
        <v>26</v>
      </c>
      <c r="D312" s="10">
        <f t="array" ref="D312">VLOOKUP("USL"&amp;A312&amp;C312,CHOOSE({1,2},'[7]Mapping for OEB Tariff Schedule'!A:A&amp;'[7]Mapping for OEB Tariff Schedule'!C:C&amp;'[7]Mapping for OEB Tariff Schedule'!D:D,'[7]Mapping for OEB Tariff Schedule'!E:E),2,0)</f>
        <v>4.5999999999999999E-3</v>
      </c>
      <c r="H312" s="1"/>
    </row>
    <row r="313" spans="1:8" s="1" customFormat="1" ht="6.75" customHeight="1" x14ac:dyDescent="0.3">
      <c r="A313" s="11"/>
      <c r="B313" s="11"/>
      <c r="C313" s="9"/>
      <c r="D313" s="12"/>
      <c r="E313" s="8"/>
    </row>
    <row r="314" spans="1:8" s="1" customFormat="1" ht="15" customHeight="1" x14ac:dyDescent="0.3">
      <c r="A314" s="45" t="s">
        <v>31</v>
      </c>
      <c r="B314" s="57"/>
      <c r="C314" s="57"/>
      <c r="D314" s="57"/>
    </row>
    <row r="315" spans="1:8" s="1" customFormat="1" ht="6.75" customHeight="1" x14ac:dyDescent="0.3">
      <c r="A315" s="4"/>
      <c r="B315" s="11"/>
      <c r="C315" s="11"/>
      <c r="D315" s="11"/>
    </row>
    <row r="316" spans="1:8" s="8" customFormat="1" ht="11.25" customHeight="1" x14ac:dyDescent="0.3">
      <c r="A316" s="37" t="s">
        <v>32</v>
      </c>
      <c r="B316" s="37"/>
      <c r="C316" s="6" t="s">
        <v>26</v>
      </c>
      <c r="D316" s="13">
        <f t="array" ref="D316">VLOOKUP("USL"&amp;A316&amp;C316,CHOOSE({1,2},'[7]Mapping for OEB Tariff Schedule'!A:A&amp;'[7]Mapping for OEB Tariff Schedule'!C:C&amp;'[7]Mapping for OEB Tariff Schedule'!D:D,'[7]Mapping for OEB Tariff Schedule'!E:E),2,0)</f>
        <v>3.0000000000000001E-3</v>
      </c>
      <c r="E316" s="1"/>
      <c r="H316" s="1"/>
    </row>
    <row r="317" spans="1:8" s="8" customFormat="1" ht="11.25" customHeight="1" x14ac:dyDescent="0.3">
      <c r="A317" s="37" t="s">
        <v>33</v>
      </c>
      <c r="B317" s="37"/>
      <c r="C317" s="6" t="s">
        <v>26</v>
      </c>
      <c r="D317" s="13">
        <f t="array" ref="D317">VLOOKUP("USL"&amp;A317&amp;C317,CHOOSE({1,2},'[7]Mapping for OEB Tariff Schedule'!A:A&amp;'[7]Mapping for OEB Tariff Schedule'!C:C&amp;'[7]Mapping for OEB Tariff Schedule'!D:D,'[7]Mapping for OEB Tariff Schedule'!E:E),2,0)</f>
        <v>4.0000000000000002E-4</v>
      </c>
      <c r="H317" s="1"/>
    </row>
    <row r="318" spans="1:8" s="8" customFormat="1" ht="11.25" customHeight="1" x14ac:dyDescent="0.3">
      <c r="A318" s="37" t="s">
        <v>34</v>
      </c>
      <c r="B318" s="37"/>
      <c r="C318" s="6" t="s">
        <v>26</v>
      </c>
      <c r="D318" s="13">
        <f t="array" ref="D318">VLOOKUP("USL"&amp;A318&amp;C318,CHOOSE({1,2},'[7]Mapping for OEB Tariff Schedule'!A:A&amp;'[7]Mapping for OEB Tariff Schedule'!C:C&amp;'[7]Mapping for OEB Tariff Schedule'!D:D,'[7]Mapping for OEB Tariff Schedule'!E:E),2,0)</f>
        <v>5.0000000000000001E-4</v>
      </c>
      <c r="H318" s="1"/>
    </row>
    <row r="319" spans="1:8" s="8" customFormat="1" ht="11.25" customHeight="1" x14ac:dyDescent="0.3">
      <c r="A319" s="37" t="s">
        <v>35</v>
      </c>
      <c r="B319" s="37"/>
      <c r="C319" s="6" t="s">
        <v>21</v>
      </c>
      <c r="D319" s="7">
        <f t="array" ref="D319">VLOOKUP("USL"&amp;A319&amp;C319,CHOOSE({1,2},'[7]Mapping for OEB Tariff Schedule'!A:A&amp;'[7]Mapping for OEB Tariff Schedule'!C:C&amp;'[7]Mapping for OEB Tariff Schedule'!D:D,'[7]Mapping for OEB Tariff Schedule'!E:E),2,0)</f>
        <v>0.25</v>
      </c>
      <c r="H319" s="1"/>
    </row>
    <row r="320" spans="1:8" s="18" customFormat="1" ht="18.75" customHeight="1" x14ac:dyDescent="0.35">
      <c r="A320" s="54" t="s">
        <v>79</v>
      </c>
      <c r="B320" s="55"/>
      <c r="C320" s="55"/>
      <c r="D320" s="55"/>
      <c r="E320" s="8"/>
      <c r="H320" s="1"/>
    </row>
    <row r="321" spans="1:8" s="1" customFormat="1" ht="47.55" customHeight="1" x14ac:dyDescent="0.35">
      <c r="A321" s="39" t="s">
        <v>80</v>
      </c>
      <c r="B321" s="39"/>
      <c r="C321" s="39"/>
      <c r="D321" s="39"/>
      <c r="E321" s="18"/>
    </row>
    <row r="322" spans="1:8" s="1" customFormat="1" ht="6.75" customHeight="1" x14ac:dyDescent="0.3">
      <c r="A322" s="2"/>
      <c r="B322" s="2"/>
      <c r="C322" s="2"/>
      <c r="D322" s="2"/>
    </row>
    <row r="323" spans="1:8" s="1" customFormat="1" ht="14.7" customHeight="1" x14ac:dyDescent="0.3">
      <c r="A323" s="56" t="s">
        <v>11</v>
      </c>
      <c r="B323" s="39"/>
      <c r="C323" s="39"/>
      <c r="D323" s="39"/>
    </row>
    <row r="324" spans="1:8" s="1" customFormat="1" ht="6.75" customHeight="1" x14ac:dyDescent="0.3">
      <c r="A324" s="3"/>
      <c r="B324" s="2"/>
      <c r="C324" s="2"/>
      <c r="D324" s="2"/>
    </row>
    <row r="325" spans="1:8" s="1" customFormat="1" ht="34.5" customHeight="1" x14ac:dyDescent="0.3">
      <c r="A325" s="39" t="s">
        <v>14</v>
      </c>
      <c r="B325" s="39"/>
      <c r="C325" s="39"/>
      <c r="D325" s="39"/>
    </row>
    <row r="326" spans="1:8" s="1" customFormat="1" ht="6.75" customHeight="1" x14ac:dyDescent="0.3">
      <c r="A326" s="2"/>
      <c r="B326" s="2"/>
      <c r="C326" s="2"/>
      <c r="D326" s="2"/>
    </row>
    <row r="327" spans="1:8" s="1" customFormat="1" ht="46.2" customHeight="1" x14ac:dyDescent="0.3">
      <c r="A327" s="39" t="s">
        <v>15</v>
      </c>
      <c r="B327" s="39"/>
      <c r="C327" s="39"/>
      <c r="D327" s="39"/>
    </row>
    <row r="328" spans="1:8" s="1" customFormat="1" ht="6.75" customHeight="1" x14ac:dyDescent="0.3">
      <c r="A328" s="2"/>
      <c r="B328" s="2"/>
      <c r="C328" s="2"/>
      <c r="D328" s="2"/>
    </row>
    <row r="329" spans="1:8" s="1" customFormat="1" ht="46.2" customHeight="1" x14ac:dyDescent="0.3">
      <c r="A329" s="39" t="s">
        <v>81</v>
      </c>
      <c r="B329" s="39"/>
      <c r="C329" s="39"/>
      <c r="D329" s="39"/>
    </row>
    <row r="330" spans="1:8" s="1" customFormat="1" ht="6.75" customHeight="1" x14ac:dyDescent="0.3">
      <c r="A330" s="2"/>
      <c r="B330" s="2"/>
      <c r="C330" s="2"/>
      <c r="D330" s="2"/>
    </row>
    <row r="331" spans="1:8" s="1" customFormat="1" ht="34.5" customHeight="1" x14ac:dyDescent="0.3">
      <c r="A331" s="39" t="s">
        <v>17</v>
      </c>
      <c r="B331" s="39"/>
      <c r="C331" s="39"/>
      <c r="D331" s="39"/>
    </row>
    <row r="332" spans="1:8" s="1" customFormat="1" ht="12" customHeight="1" x14ac:dyDescent="0.3">
      <c r="A332" s="2"/>
      <c r="B332" s="2"/>
      <c r="C332" s="2"/>
      <c r="D332" s="2"/>
    </row>
    <row r="333" spans="1:8" s="1" customFormat="1" ht="6.75" customHeight="1" x14ac:dyDescent="0.3">
      <c r="A333" s="2"/>
      <c r="B333" s="2"/>
      <c r="C333" s="2"/>
      <c r="D333" s="2"/>
    </row>
    <row r="334" spans="1:8" s="1" customFormat="1" ht="15" customHeight="1" x14ac:dyDescent="0.3">
      <c r="A334" s="45" t="s">
        <v>19</v>
      </c>
      <c r="B334" s="53"/>
      <c r="C334" s="53"/>
      <c r="D334" s="53"/>
    </row>
    <row r="335" spans="1:8" s="1" customFormat="1" ht="6.75" customHeight="1" x14ac:dyDescent="0.3">
      <c r="A335" s="4"/>
      <c r="B335" s="5"/>
      <c r="C335" s="5"/>
      <c r="D335" s="5"/>
    </row>
    <row r="336" spans="1:8" s="8" customFormat="1" ht="14.55" customHeight="1" x14ac:dyDescent="0.3">
      <c r="A336" s="37" t="s">
        <v>20</v>
      </c>
      <c r="B336" s="37"/>
      <c r="C336" s="6" t="s">
        <v>21</v>
      </c>
      <c r="D336" s="16">
        <f t="array" ref="D336">VLOOKUP("Sen Lgt"&amp;A336&amp;C336,CHOOSE({1,2},'[7]Mapping for OEB Tariff Schedule'!A:A&amp;'[7]Mapping for OEB Tariff Schedule'!C:C&amp;'[7]Mapping for OEB Tariff Schedule'!D:D,'[7]Mapping for OEB Tariff Schedule'!E:E),2,0)</f>
        <v>2.8218252158335764</v>
      </c>
      <c r="E336" s="1"/>
      <c r="H336" s="1"/>
    </row>
    <row r="337" spans="1:8" s="8" customFormat="1" x14ac:dyDescent="0.3">
      <c r="A337" s="44" t="s">
        <v>24</v>
      </c>
      <c r="B337" s="37"/>
      <c r="C337" s="6" t="s">
        <v>21</v>
      </c>
      <c r="D337" s="15">
        <f t="array" ref="D337">VLOOKUP("Sen Lgt"&amp;A337&amp;C337,CHOOSE({1,2},'[7]Mapping for OEB Tariff Schedule'!A:A&amp;'[7]Mapping for OEB Tariff Schedule'!C:C&amp;'[7]Mapping for OEB Tariff Schedule'!D:D,'[7]Mapping for OEB Tariff Schedule'!E:E),2,0)</f>
        <v>-0.04</v>
      </c>
      <c r="H337" s="1"/>
    </row>
    <row r="338" spans="1:8" s="8" customFormat="1" ht="11.25" customHeight="1" x14ac:dyDescent="0.3">
      <c r="A338" s="37" t="s">
        <v>25</v>
      </c>
      <c r="B338" s="37"/>
      <c r="C338" s="6" t="s">
        <v>26</v>
      </c>
      <c r="D338" s="10">
        <f t="array" ref="D338">VLOOKUP("Sen Lgt"&amp;A338&amp;C338,CHOOSE({1,2},'[7]Mapping for OEB Tariff Schedule'!A:A&amp;'[7]Mapping for OEB Tariff Schedule'!C:C&amp;'[7]Mapping for OEB Tariff Schedule'!D:D,'[7]Mapping for OEB Tariff Schedule'!E:E),2,0)</f>
        <v>0.15338537050173345</v>
      </c>
      <c r="H338" s="1"/>
    </row>
    <row r="339" spans="1:8" s="8" customFormat="1" x14ac:dyDescent="0.3">
      <c r="A339" s="44" t="s">
        <v>23</v>
      </c>
      <c r="B339" s="37"/>
      <c r="C339" s="9" t="s">
        <v>26</v>
      </c>
      <c r="D339" s="10">
        <f t="array" ref="D339">VLOOKUP("Sen Lgt"&amp;A339&amp;C339,CHOOSE({1,2},'[7]Mapping for OEB Tariff Schedule'!A:A&amp;'[7]Mapping for OEB Tariff Schedule'!C:C&amp;'[7]Mapping for OEB Tariff Schedule'!D:D,'[7]Mapping for OEB Tariff Schedule'!E:E),2,0)</f>
        <v>-2.0999999999999999E-3</v>
      </c>
      <c r="H339" s="1"/>
    </row>
    <row r="340" spans="1:8" s="8" customFormat="1" x14ac:dyDescent="0.3">
      <c r="A340" s="44" t="s">
        <v>27</v>
      </c>
      <c r="B340" s="44"/>
      <c r="C340" s="9" t="s">
        <v>26</v>
      </c>
      <c r="D340" s="10">
        <f t="array" ref="D340">VLOOKUP("Sen Lgt"&amp;A340&amp;C340,CHOOSE({1,2},'[7]Mapping for OEB Tariff Schedule'!A:A&amp;'[7]Mapping for OEB Tariff Schedule'!C:C&amp;'[7]Mapping for OEB Tariff Schedule'!D:D,'[7]Mapping for OEB Tariff Schedule'!E:E),2,0)</f>
        <v>-3.8999999999999998E-3</v>
      </c>
      <c r="H340" s="1"/>
    </row>
    <row r="341" spans="1:8" s="8" customFormat="1" x14ac:dyDescent="0.3">
      <c r="A341" s="44" t="s">
        <v>24</v>
      </c>
      <c r="B341" s="37"/>
      <c r="C341" s="6" t="s">
        <v>26</v>
      </c>
      <c r="D341" s="10">
        <f t="array" ref="D341">VLOOKUP("Sen Lgt"&amp;A341&amp;C341,CHOOSE({1,2},'[7]Mapping for OEB Tariff Schedule'!A:A&amp;'[7]Mapping for OEB Tariff Schedule'!C:C&amp;'[7]Mapping for OEB Tariff Schedule'!D:D,'[7]Mapping for OEB Tariff Schedule'!E:E),2,0)</f>
        <v>-2.2000000000000001E-3</v>
      </c>
      <c r="H341" s="1"/>
    </row>
    <row r="342" spans="1:8" s="8" customFormat="1" x14ac:dyDescent="0.3">
      <c r="A342" s="37" t="s">
        <v>29</v>
      </c>
      <c r="B342" s="37"/>
      <c r="C342" s="6" t="s">
        <v>26</v>
      </c>
      <c r="D342" s="10">
        <f t="array" ref="D342">VLOOKUP("Sen Lgt"&amp;A342&amp;C342,CHOOSE({1,2},'[7]Mapping for OEB Tariff Schedule'!A:A&amp;'[7]Mapping for OEB Tariff Schedule'!C:C&amp;'[7]Mapping for OEB Tariff Schedule'!D:D,'[7]Mapping for OEB Tariff Schedule'!E:E),2,0)</f>
        <v>5.4000000000000003E-3</v>
      </c>
      <c r="H342" s="1"/>
    </row>
    <row r="343" spans="1:8" s="8" customFormat="1" x14ac:dyDescent="0.3">
      <c r="A343" s="37" t="s">
        <v>30</v>
      </c>
      <c r="B343" s="37"/>
      <c r="C343" s="6" t="s">
        <v>26</v>
      </c>
      <c r="D343" s="10">
        <f t="array" ref="D343">VLOOKUP("Sen Lgt"&amp;A343&amp;C343,CHOOSE({1,2},'[7]Mapping for OEB Tariff Schedule'!A:A&amp;'[7]Mapping for OEB Tariff Schedule'!C:C&amp;'[7]Mapping for OEB Tariff Schedule'!D:D,'[7]Mapping for OEB Tariff Schedule'!E:E),2,0)</f>
        <v>3.7000000000000002E-3</v>
      </c>
      <c r="H343" s="1"/>
    </row>
    <row r="344" spans="1:8" s="1" customFormat="1" ht="6.75" customHeight="1" x14ac:dyDescent="0.3">
      <c r="A344" s="11"/>
      <c r="B344" s="11"/>
      <c r="C344" s="9"/>
      <c r="D344" s="12"/>
      <c r="E344" s="8"/>
    </row>
    <row r="345" spans="1:8" s="1" customFormat="1" ht="15" customHeight="1" x14ac:dyDescent="0.3">
      <c r="A345" s="45" t="s">
        <v>31</v>
      </c>
      <c r="B345" s="57"/>
      <c r="C345" s="57"/>
      <c r="D345" s="57"/>
    </row>
    <row r="346" spans="1:8" s="1" customFormat="1" ht="6.75" customHeight="1" x14ac:dyDescent="0.3">
      <c r="A346" s="4"/>
      <c r="B346" s="11"/>
      <c r="C346" s="11"/>
      <c r="D346" s="11"/>
    </row>
    <row r="347" spans="1:8" s="8" customFormat="1" ht="11.25" customHeight="1" x14ac:dyDescent="0.3">
      <c r="A347" s="37" t="s">
        <v>32</v>
      </c>
      <c r="B347" s="37"/>
      <c r="C347" s="6" t="s">
        <v>26</v>
      </c>
      <c r="D347" s="13">
        <f t="array" ref="D347">VLOOKUP("Sen Lgt"&amp;A347&amp;C347,CHOOSE({1,2},'[7]Mapping for OEB Tariff Schedule'!A:A&amp;'[7]Mapping for OEB Tariff Schedule'!C:C&amp;'[7]Mapping for OEB Tariff Schedule'!D:D,'[7]Mapping for OEB Tariff Schedule'!E:E),2,0)</f>
        <v>3.0000000000000001E-3</v>
      </c>
      <c r="E347" s="1"/>
      <c r="H347" s="1"/>
    </row>
    <row r="348" spans="1:8" s="8" customFormat="1" ht="11.25" customHeight="1" x14ac:dyDescent="0.3">
      <c r="A348" s="37" t="s">
        <v>33</v>
      </c>
      <c r="B348" s="37"/>
      <c r="C348" s="6" t="s">
        <v>26</v>
      </c>
      <c r="D348" s="13">
        <f t="array" ref="D348">VLOOKUP("Sen Lgt"&amp;A348&amp;C348,CHOOSE({1,2},'[7]Mapping for OEB Tariff Schedule'!A:A&amp;'[7]Mapping for OEB Tariff Schedule'!C:C&amp;'[7]Mapping for OEB Tariff Schedule'!D:D,'[7]Mapping for OEB Tariff Schedule'!E:E),2,0)</f>
        <v>4.0000000000000002E-4</v>
      </c>
      <c r="H348" s="1"/>
    </row>
    <row r="349" spans="1:8" s="8" customFormat="1" ht="11.25" customHeight="1" x14ac:dyDescent="0.3">
      <c r="A349" s="37" t="s">
        <v>34</v>
      </c>
      <c r="B349" s="37"/>
      <c r="C349" s="6" t="s">
        <v>26</v>
      </c>
      <c r="D349" s="13">
        <f t="array" ref="D349">VLOOKUP("Sen Lgt"&amp;A349&amp;C349,CHOOSE({1,2},'[7]Mapping for OEB Tariff Schedule'!A:A&amp;'[7]Mapping for OEB Tariff Schedule'!C:C&amp;'[7]Mapping for OEB Tariff Schedule'!D:D,'[7]Mapping for OEB Tariff Schedule'!E:E),2,0)</f>
        <v>5.0000000000000001E-4</v>
      </c>
      <c r="H349" s="1"/>
    </row>
    <row r="350" spans="1:8" s="8" customFormat="1" ht="11.25" customHeight="1" x14ac:dyDescent="0.3">
      <c r="A350" s="37" t="s">
        <v>35</v>
      </c>
      <c r="B350" s="37"/>
      <c r="C350" s="6" t="s">
        <v>21</v>
      </c>
      <c r="D350" s="7">
        <f t="array" ref="D350">VLOOKUP("Sen Lgt"&amp;A350&amp;C350,CHOOSE({1,2},'[7]Mapping for OEB Tariff Schedule'!A:A&amp;'[7]Mapping for OEB Tariff Schedule'!C:C&amp;'[7]Mapping for OEB Tariff Schedule'!D:D,'[7]Mapping for OEB Tariff Schedule'!E:E),2,0)</f>
        <v>0.25</v>
      </c>
      <c r="H350" s="1"/>
    </row>
    <row r="351" spans="1:8" s="18" customFormat="1" ht="18.75" customHeight="1" x14ac:dyDescent="0.35">
      <c r="A351" s="54" t="s">
        <v>82</v>
      </c>
      <c r="B351" s="55"/>
      <c r="C351" s="55"/>
      <c r="D351" s="55"/>
      <c r="E351" s="8"/>
      <c r="H351" s="1"/>
    </row>
    <row r="352" spans="1:8" s="1" customFormat="1" ht="58.2" customHeight="1" x14ac:dyDescent="0.35">
      <c r="A352" s="39" t="s">
        <v>83</v>
      </c>
      <c r="B352" s="39"/>
      <c r="C352" s="39"/>
      <c r="D352" s="39"/>
      <c r="E352" s="18"/>
    </row>
    <row r="353" spans="1:8" s="1" customFormat="1" ht="6.75" customHeight="1" x14ac:dyDescent="0.3">
      <c r="A353" s="2"/>
      <c r="B353" s="2"/>
      <c r="C353" s="2"/>
      <c r="D353" s="2"/>
    </row>
    <row r="354" spans="1:8" s="1" customFormat="1" ht="14.7" customHeight="1" x14ac:dyDescent="0.3">
      <c r="A354" s="56" t="s">
        <v>11</v>
      </c>
      <c r="B354" s="39"/>
      <c r="C354" s="39"/>
      <c r="D354" s="39"/>
    </row>
    <row r="355" spans="1:8" s="1" customFormat="1" ht="6.75" customHeight="1" x14ac:dyDescent="0.3">
      <c r="A355" s="3"/>
      <c r="B355" s="2"/>
      <c r="C355" s="2"/>
      <c r="D355" s="2"/>
    </row>
    <row r="356" spans="1:8" s="1" customFormat="1" ht="34.5" customHeight="1" x14ac:dyDescent="0.3">
      <c r="A356" s="39" t="s">
        <v>14</v>
      </c>
      <c r="B356" s="39"/>
      <c r="C356" s="39"/>
      <c r="D356" s="39"/>
    </row>
    <row r="357" spans="1:8" s="1" customFormat="1" ht="6.75" customHeight="1" x14ac:dyDescent="0.3">
      <c r="A357" s="2"/>
      <c r="B357" s="2"/>
      <c r="C357" s="2"/>
      <c r="D357" s="2"/>
    </row>
    <row r="358" spans="1:8" s="1" customFormat="1" ht="46.2" customHeight="1" x14ac:dyDescent="0.3">
      <c r="A358" s="39" t="s">
        <v>15</v>
      </c>
      <c r="B358" s="39"/>
      <c r="C358" s="39"/>
      <c r="D358" s="39"/>
    </row>
    <row r="359" spans="1:8" s="1" customFormat="1" ht="6.75" customHeight="1" x14ac:dyDescent="0.3">
      <c r="A359" s="2"/>
      <c r="B359" s="2"/>
      <c r="C359" s="2"/>
      <c r="D359" s="2"/>
    </row>
    <row r="360" spans="1:8" s="1" customFormat="1" ht="46.2" customHeight="1" x14ac:dyDescent="0.3">
      <c r="A360" s="39" t="s">
        <v>84</v>
      </c>
      <c r="B360" s="39"/>
      <c r="C360" s="39"/>
      <c r="D360" s="39"/>
    </row>
    <row r="361" spans="1:8" s="1" customFormat="1" ht="6.75" customHeight="1" x14ac:dyDescent="0.3">
      <c r="A361" s="2"/>
      <c r="B361" s="2"/>
      <c r="C361" s="2"/>
      <c r="D361" s="2"/>
    </row>
    <row r="362" spans="1:8" s="1" customFormat="1" ht="34.5" customHeight="1" x14ac:dyDescent="0.3">
      <c r="A362" s="39" t="s">
        <v>17</v>
      </c>
      <c r="B362" s="39"/>
      <c r="C362" s="39"/>
      <c r="D362" s="39"/>
    </row>
    <row r="363" spans="1:8" s="1" customFormat="1" ht="12" customHeight="1" x14ac:dyDescent="0.3">
      <c r="A363" s="2"/>
      <c r="B363" s="2"/>
      <c r="C363" s="2"/>
      <c r="D363" s="2"/>
    </row>
    <row r="364" spans="1:8" s="1" customFormat="1" ht="6.75" customHeight="1" x14ac:dyDescent="0.3">
      <c r="A364" s="2"/>
      <c r="B364" s="2"/>
      <c r="C364" s="2"/>
      <c r="D364" s="2"/>
    </row>
    <row r="365" spans="1:8" s="1" customFormat="1" ht="15" customHeight="1" x14ac:dyDescent="0.3">
      <c r="A365" s="45" t="s">
        <v>19</v>
      </c>
      <c r="B365" s="53"/>
      <c r="C365" s="53"/>
      <c r="D365" s="53"/>
    </row>
    <row r="366" spans="1:8" s="1" customFormat="1" ht="6.75" customHeight="1" x14ac:dyDescent="0.3">
      <c r="A366" s="4"/>
      <c r="B366" s="5"/>
      <c r="C366" s="5"/>
      <c r="D366" s="5"/>
    </row>
    <row r="367" spans="1:8" s="8" customFormat="1" ht="11.25" customHeight="1" x14ac:dyDescent="0.3">
      <c r="A367" s="37" t="s">
        <v>20</v>
      </c>
      <c r="B367" s="37"/>
      <c r="C367" s="6" t="s">
        <v>21</v>
      </c>
      <c r="D367" s="15">
        <f t="array" ref="D367">VLOOKUP("St Lgt"&amp;A367&amp;C367,CHOOSE({1,2},'[7]Mapping for OEB Tariff Schedule'!A:A&amp;'[7]Mapping for OEB Tariff Schedule'!C:C&amp;'[7]Mapping for OEB Tariff Schedule'!D:D,'[7]Mapping for OEB Tariff Schedule'!E:E),2,0)</f>
        <v>3.4801212568024447</v>
      </c>
      <c r="E367" s="1"/>
      <c r="H367" s="1"/>
    </row>
    <row r="368" spans="1:8" s="8" customFormat="1" x14ac:dyDescent="0.3">
      <c r="A368" s="44" t="s">
        <v>24</v>
      </c>
      <c r="B368" s="37"/>
      <c r="C368" s="6" t="s">
        <v>21</v>
      </c>
      <c r="D368" s="15">
        <f t="array" ref="D368">VLOOKUP("St Lgt"&amp;A368&amp;C368,CHOOSE({1,2},'[7]Mapping for OEB Tariff Schedule'!A:A&amp;'[7]Mapping for OEB Tariff Schedule'!C:C&amp;'[7]Mapping for OEB Tariff Schedule'!D:D,'[7]Mapping for OEB Tariff Schedule'!E:E),2,0)</f>
        <v>-0.05</v>
      </c>
      <c r="H368" s="1"/>
    </row>
    <row r="369" spans="1:8" s="8" customFormat="1" ht="11.25" customHeight="1" x14ac:dyDescent="0.3">
      <c r="A369" s="37" t="s">
        <v>25</v>
      </c>
      <c r="B369" s="37"/>
      <c r="C369" s="9" t="s">
        <v>26</v>
      </c>
      <c r="D369" s="10">
        <f t="array" ref="D369">VLOOKUP("St Lgt"&amp;A369&amp;C369,CHOOSE({1,2},'[7]Mapping for OEB Tariff Schedule'!A:A&amp;'[7]Mapping for OEB Tariff Schedule'!C:C&amp;'[7]Mapping for OEB Tariff Schedule'!D:D,'[7]Mapping for OEB Tariff Schedule'!E:E),2,0)</f>
        <v>0.10639951729409489</v>
      </c>
      <c r="H369" s="1"/>
    </row>
    <row r="370" spans="1:8" s="8" customFormat="1" x14ac:dyDescent="0.3">
      <c r="A370" s="44" t="s">
        <v>23</v>
      </c>
      <c r="B370" s="37"/>
      <c r="C370" s="9" t="s">
        <v>26</v>
      </c>
      <c r="D370" s="10">
        <f t="array" ref="D370">VLOOKUP("St Lgt"&amp;A370&amp;C370,CHOOSE({1,2},'[7]Mapping for OEB Tariff Schedule'!A:A&amp;'[7]Mapping for OEB Tariff Schedule'!C:C&amp;'[7]Mapping for OEB Tariff Schedule'!D:D,'[7]Mapping for OEB Tariff Schedule'!E:E),2,0)</f>
        <v>-8.9999999999999998E-4</v>
      </c>
      <c r="H370" s="1"/>
    </row>
    <row r="371" spans="1:8" s="8" customFormat="1" x14ac:dyDescent="0.3">
      <c r="A371" s="44" t="s">
        <v>27</v>
      </c>
      <c r="B371" s="44"/>
      <c r="C371" s="9" t="s">
        <v>26</v>
      </c>
      <c r="D371" s="10">
        <f t="array" ref="D371">VLOOKUP("St Lgt"&amp;A371&amp;C371,CHOOSE({1,2},'[7]Mapping for OEB Tariff Schedule'!A:A&amp;'[7]Mapping for OEB Tariff Schedule'!C:C&amp;'[7]Mapping for OEB Tariff Schedule'!D:D,'[7]Mapping for OEB Tariff Schedule'!E:E),2,0)</f>
        <v>-3.8999999999999998E-3</v>
      </c>
      <c r="H371" s="1"/>
    </row>
    <row r="372" spans="1:8" s="8" customFormat="1" x14ac:dyDescent="0.3">
      <c r="A372" s="44" t="s">
        <v>24</v>
      </c>
      <c r="B372" s="37"/>
      <c r="C372" s="6" t="s">
        <v>26</v>
      </c>
      <c r="D372" s="10">
        <f t="array" ref="D372">VLOOKUP("St Lgt"&amp;A372&amp;C372,CHOOSE({1,2},'[7]Mapping for OEB Tariff Schedule'!A:A&amp;'[7]Mapping for OEB Tariff Schedule'!C:C&amp;'[7]Mapping for OEB Tariff Schedule'!D:D,'[7]Mapping for OEB Tariff Schedule'!E:E),2,0)</f>
        <v>-1.5E-3</v>
      </c>
      <c r="H372" s="1"/>
    </row>
    <row r="373" spans="1:8" s="8" customFormat="1" ht="11.25" customHeight="1" x14ac:dyDescent="0.3">
      <c r="A373" s="37" t="s">
        <v>29</v>
      </c>
      <c r="B373" s="37"/>
      <c r="C373" s="9" t="s">
        <v>26</v>
      </c>
      <c r="D373" s="10">
        <f t="array" ref="D373">VLOOKUP("St Lgt"&amp;A373&amp;C373,CHOOSE({1,2},'[7]Mapping for OEB Tariff Schedule'!A:A&amp;'[7]Mapping for OEB Tariff Schedule'!C:C&amp;'[7]Mapping for OEB Tariff Schedule'!D:D,'[7]Mapping for OEB Tariff Schedule'!E:E),2,0)</f>
        <v>5.4000000000000003E-3</v>
      </c>
      <c r="H373" s="1"/>
    </row>
    <row r="374" spans="1:8" s="8" customFormat="1" ht="11.25" customHeight="1" x14ac:dyDescent="0.3">
      <c r="A374" s="37" t="s">
        <v>30</v>
      </c>
      <c r="B374" s="37"/>
      <c r="C374" s="9" t="s">
        <v>26</v>
      </c>
      <c r="D374" s="10">
        <f t="array" ref="D374">VLOOKUP("St Lgt"&amp;A374&amp;C374,CHOOSE({1,2},'[7]Mapping for OEB Tariff Schedule'!A:A&amp;'[7]Mapping for OEB Tariff Schedule'!C:C&amp;'[7]Mapping for OEB Tariff Schedule'!D:D,'[7]Mapping for OEB Tariff Schedule'!E:E),2,0)</f>
        <v>3.5999999999999999E-3</v>
      </c>
      <c r="H374" s="1"/>
    </row>
    <row r="375" spans="1:8" s="1" customFormat="1" ht="6.75" customHeight="1" x14ac:dyDescent="0.3">
      <c r="A375" s="11"/>
      <c r="B375" s="11"/>
      <c r="C375" s="9"/>
      <c r="D375" s="12"/>
      <c r="E375" s="8"/>
    </row>
    <row r="376" spans="1:8" s="1" customFormat="1" ht="15" customHeight="1" x14ac:dyDescent="0.3">
      <c r="A376" s="45" t="s">
        <v>31</v>
      </c>
      <c r="B376" s="57"/>
      <c r="C376" s="57"/>
      <c r="D376" s="57"/>
    </row>
    <row r="377" spans="1:8" s="1" customFormat="1" ht="6.75" customHeight="1" x14ac:dyDescent="0.3">
      <c r="A377" s="4"/>
      <c r="B377" s="11"/>
      <c r="C377" s="11"/>
      <c r="D377" s="11"/>
    </row>
    <row r="378" spans="1:8" s="8" customFormat="1" ht="11.25" customHeight="1" x14ac:dyDescent="0.3">
      <c r="A378" s="37" t="s">
        <v>32</v>
      </c>
      <c r="B378" s="37"/>
      <c r="C378" s="6" t="s">
        <v>26</v>
      </c>
      <c r="D378" s="13">
        <f t="array" ref="D378">VLOOKUP("St Lgt"&amp;A378&amp;C378,CHOOSE({1,2},'[7]Mapping for OEB Tariff Schedule'!A:A&amp;'[7]Mapping for OEB Tariff Schedule'!C:C&amp;'[7]Mapping for OEB Tariff Schedule'!D:D,'[7]Mapping for OEB Tariff Schedule'!E:E),2,0)</f>
        <v>3.0000000000000001E-3</v>
      </c>
      <c r="E378" s="1"/>
      <c r="H378" s="1"/>
    </row>
    <row r="379" spans="1:8" s="8" customFormat="1" ht="11.25" customHeight="1" x14ac:dyDescent="0.3">
      <c r="A379" s="37" t="s">
        <v>33</v>
      </c>
      <c r="B379" s="37"/>
      <c r="C379" s="6" t="s">
        <v>26</v>
      </c>
      <c r="D379" s="13">
        <f t="array" ref="D379">VLOOKUP("St Lgt"&amp;A379&amp;C379,CHOOSE({1,2},'[7]Mapping for OEB Tariff Schedule'!A:A&amp;'[7]Mapping for OEB Tariff Schedule'!C:C&amp;'[7]Mapping for OEB Tariff Schedule'!D:D,'[7]Mapping for OEB Tariff Schedule'!E:E),2,0)</f>
        <v>4.0000000000000002E-4</v>
      </c>
      <c r="H379" s="1"/>
    </row>
    <row r="380" spans="1:8" s="8" customFormat="1" ht="11.25" customHeight="1" x14ac:dyDescent="0.3">
      <c r="A380" s="37" t="s">
        <v>34</v>
      </c>
      <c r="B380" s="37"/>
      <c r="C380" s="6" t="s">
        <v>26</v>
      </c>
      <c r="D380" s="13">
        <f t="array" ref="D380">VLOOKUP("St Lgt"&amp;A380&amp;C380,CHOOSE({1,2},'[7]Mapping for OEB Tariff Schedule'!A:A&amp;'[7]Mapping for OEB Tariff Schedule'!C:C&amp;'[7]Mapping for OEB Tariff Schedule'!D:D,'[7]Mapping for OEB Tariff Schedule'!E:E),2,0)</f>
        <v>5.0000000000000001E-4</v>
      </c>
      <c r="H380" s="1"/>
    </row>
    <row r="381" spans="1:8" s="8" customFormat="1" ht="11.25" customHeight="1" x14ac:dyDescent="0.3">
      <c r="A381" s="37" t="s">
        <v>35</v>
      </c>
      <c r="B381" s="37"/>
      <c r="C381" s="6" t="s">
        <v>21</v>
      </c>
      <c r="D381" s="7">
        <f t="array" ref="D381">VLOOKUP("St Lgt"&amp;A381&amp;C381,CHOOSE({1,2},'[7]Mapping for OEB Tariff Schedule'!A:A&amp;'[7]Mapping for OEB Tariff Schedule'!C:C&amp;'[7]Mapping for OEB Tariff Schedule'!D:D,'[7]Mapping for OEB Tariff Schedule'!E:E),2,0)</f>
        <v>0.25</v>
      </c>
      <c r="H381" s="1"/>
    </row>
    <row r="382" spans="1:8" s="18" customFormat="1" ht="18.75" customHeight="1" x14ac:dyDescent="0.35">
      <c r="A382" s="54" t="s">
        <v>85</v>
      </c>
      <c r="B382" s="55"/>
      <c r="C382" s="55"/>
      <c r="D382" s="55"/>
      <c r="E382" s="8"/>
      <c r="H382" s="1"/>
    </row>
    <row r="383" spans="1:8" s="1" customFormat="1" ht="34.5" customHeight="1" x14ac:dyDescent="0.35">
      <c r="A383" s="39" t="s">
        <v>86</v>
      </c>
      <c r="B383" s="39"/>
      <c r="C383" s="39"/>
      <c r="D383" s="39"/>
      <c r="E383" s="18"/>
    </row>
    <row r="384" spans="1:8" s="1" customFormat="1" ht="6.75" customHeight="1" x14ac:dyDescent="0.3">
      <c r="A384" s="2"/>
      <c r="B384" s="2"/>
      <c r="C384" s="2"/>
      <c r="D384" s="2"/>
    </row>
    <row r="385" spans="1:8" s="1" customFormat="1" ht="14.7" customHeight="1" x14ac:dyDescent="0.3">
      <c r="A385" s="56" t="s">
        <v>11</v>
      </c>
      <c r="B385" s="39"/>
      <c r="C385" s="39"/>
      <c r="D385" s="39"/>
    </row>
    <row r="386" spans="1:8" s="1" customFormat="1" ht="6.75" customHeight="1" x14ac:dyDescent="0.3">
      <c r="A386" s="3"/>
      <c r="B386" s="2"/>
      <c r="C386" s="2"/>
      <c r="D386" s="2"/>
    </row>
    <row r="387" spans="1:8" s="1" customFormat="1" ht="34.5" customHeight="1" x14ac:dyDescent="0.3">
      <c r="A387" s="39" t="s">
        <v>14</v>
      </c>
      <c r="B387" s="39"/>
      <c r="C387" s="39"/>
      <c r="D387" s="39"/>
    </row>
    <row r="388" spans="1:8" s="1" customFormat="1" ht="6.75" customHeight="1" x14ac:dyDescent="0.3">
      <c r="A388" s="2"/>
      <c r="B388" s="2"/>
      <c r="C388" s="2"/>
      <c r="D388" s="2"/>
    </row>
    <row r="389" spans="1:8" s="1" customFormat="1" ht="46.2" customHeight="1" x14ac:dyDescent="0.3">
      <c r="A389" s="39" t="s">
        <v>15</v>
      </c>
      <c r="B389" s="39"/>
      <c r="C389" s="39"/>
      <c r="D389" s="39"/>
    </row>
    <row r="390" spans="1:8" s="1" customFormat="1" ht="6.75" customHeight="1" x14ac:dyDescent="0.3">
      <c r="A390" s="2"/>
      <c r="B390" s="2"/>
      <c r="C390" s="2"/>
      <c r="D390" s="2"/>
    </row>
    <row r="391" spans="1:8" s="1" customFormat="1" ht="22.95" customHeight="1" x14ac:dyDescent="0.3">
      <c r="A391" s="39" t="s">
        <v>87</v>
      </c>
      <c r="B391" s="39"/>
      <c r="C391" s="39"/>
      <c r="D391" s="39"/>
    </row>
    <row r="392" spans="1:8" s="1" customFormat="1" ht="6.75" customHeight="1" x14ac:dyDescent="0.3">
      <c r="A392" s="2"/>
      <c r="B392" s="2"/>
      <c r="C392" s="2"/>
      <c r="D392" s="2"/>
    </row>
    <row r="393" spans="1:8" s="1" customFormat="1" ht="34.5" customHeight="1" x14ac:dyDescent="0.3">
      <c r="A393" s="39" t="s">
        <v>17</v>
      </c>
      <c r="B393" s="39"/>
      <c r="C393" s="39"/>
      <c r="D393" s="39"/>
    </row>
    <row r="394" spans="1:8" s="1" customFormat="1" ht="6.45" customHeight="1" x14ac:dyDescent="0.3">
      <c r="A394" s="2"/>
      <c r="B394" s="2"/>
      <c r="C394" s="2"/>
      <c r="D394" s="2"/>
    </row>
    <row r="395" spans="1:8" s="1" customFormat="1" ht="15" customHeight="1" x14ac:dyDescent="0.3">
      <c r="A395" s="45" t="s">
        <v>19</v>
      </c>
      <c r="B395" s="53"/>
      <c r="C395" s="53"/>
      <c r="D395" s="53"/>
    </row>
    <row r="396" spans="1:8" s="1" customFormat="1" ht="6.75" customHeight="1" x14ac:dyDescent="0.3">
      <c r="A396" s="4"/>
      <c r="B396" s="5"/>
      <c r="C396" s="5"/>
      <c r="D396" s="5"/>
    </row>
    <row r="397" spans="1:8" s="8" customFormat="1" ht="11.25" customHeight="1" x14ac:dyDescent="0.3">
      <c r="A397" s="37" t="s">
        <v>20</v>
      </c>
      <c r="B397" s="37"/>
      <c r="C397" s="6" t="s">
        <v>21</v>
      </c>
      <c r="D397" s="7">
        <v>5.4</v>
      </c>
      <c r="E397" s="1"/>
      <c r="H397" s="1"/>
    </row>
    <row r="398" spans="1:8" s="1" customFormat="1" ht="6.75" customHeight="1" x14ac:dyDescent="0.3">
      <c r="A398" s="19"/>
      <c r="B398" s="11"/>
      <c r="C398" s="9"/>
      <c r="D398" s="20"/>
      <c r="E398" s="8"/>
    </row>
    <row r="399" spans="1:8" s="1" customFormat="1" ht="18.45" customHeight="1" x14ac:dyDescent="0.35">
      <c r="A399" s="42" t="s">
        <v>88</v>
      </c>
      <c r="B399" s="43"/>
      <c r="C399" s="43"/>
      <c r="D399" s="43"/>
    </row>
    <row r="400" spans="1:8" s="1" customFormat="1" ht="6.75" customHeight="1" x14ac:dyDescent="0.3">
      <c r="A400" s="21"/>
      <c r="B400" s="2"/>
      <c r="C400" s="2"/>
      <c r="D400" s="2"/>
    </row>
    <row r="401" spans="1:8" s="1" customFormat="1" ht="18.45" customHeight="1" x14ac:dyDescent="0.3">
      <c r="A401" s="51" t="s">
        <v>89</v>
      </c>
      <c r="B401" s="52"/>
      <c r="C401" s="52"/>
      <c r="D401" s="52"/>
    </row>
    <row r="402" spans="1:8" s="8" customFormat="1" ht="10.95" customHeight="1" x14ac:dyDescent="0.3">
      <c r="A402" s="37" t="s">
        <v>90</v>
      </c>
      <c r="B402" s="37"/>
      <c r="C402" s="6"/>
      <c r="D402" s="22"/>
      <c r="E402" s="1"/>
      <c r="H402" s="1"/>
    </row>
    <row r="403" spans="1:8" s="1" customFormat="1" ht="6.6" customHeight="1" x14ac:dyDescent="0.3">
      <c r="A403" s="21"/>
      <c r="B403" s="2"/>
      <c r="C403" s="2"/>
      <c r="D403" s="2"/>
      <c r="E403" s="8"/>
    </row>
    <row r="404" spans="1:8" s="8" customFormat="1" ht="10.95" customHeight="1" x14ac:dyDescent="0.3">
      <c r="A404" s="37" t="s">
        <v>91</v>
      </c>
      <c r="B404" s="37"/>
      <c r="C404" s="6" t="s">
        <v>55</v>
      </c>
      <c r="D404" s="22">
        <v>-0.6</v>
      </c>
      <c r="E404" s="1"/>
      <c r="H404" s="1"/>
    </row>
    <row r="405" spans="1:8" s="8" customFormat="1" ht="11.25" customHeight="1" x14ac:dyDescent="0.3">
      <c r="A405" s="37" t="s">
        <v>92</v>
      </c>
      <c r="B405" s="37"/>
      <c r="C405" s="6" t="s">
        <v>26</v>
      </c>
      <c r="D405" s="23">
        <v>-1.4E-3</v>
      </c>
      <c r="H405" s="1"/>
    </row>
    <row r="406" spans="1:8" s="1" customFormat="1" ht="6.6" customHeight="1" x14ac:dyDescent="0.3">
      <c r="A406" s="21"/>
      <c r="B406" s="2"/>
      <c r="C406" s="2"/>
      <c r="D406" s="2"/>
      <c r="E406" s="8"/>
    </row>
    <row r="407" spans="1:8" s="1" customFormat="1" ht="18.45" customHeight="1" x14ac:dyDescent="0.3">
      <c r="A407" s="51" t="s">
        <v>93</v>
      </c>
      <c r="B407" s="52"/>
      <c r="C407" s="52"/>
      <c r="D407" s="52"/>
    </row>
    <row r="408" spans="1:8" s="8" customFormat="1" ht="31.2" customHeight="1" x14ac:dyDescent="0.3">
      <c r="A408" s="37" t="s">
        <v>94</v>
      </c>
      <c r="B408" s="37"/>
      <c r="C408" s="37"/>
      <c r="D408" s="37"/>
      <c r="E408" s="1"/>
      <c r="H408" s="1"/>
    </row>
    <row r="409" spans="1:8" s="1" customFormat="1" ht="6.6" customHeight="1" x14ac:dyDescent="0.3">
      <c r="A409" s="21"/>
      <c r="B409" s="2"/>
      <c r="C409" s="2"/>
      <c r="D409" s="2"/>
      <c r="E409" s="8"/>
    </row>
    <row r="410" spans="1:8" s="8" customFormat="1" ht="10.95" customHeight="1" x14ac:dyDescent="0.3">
      <c r="A410" s="37" t="s">
        <v>95</v>
      </c>
      <c r="B410" s="37"/>
      <c r="C410" s="6" t="s">
        <v>96</v>
      </c>
      <c r="D410" s="22">
        <v>-1.5</v>
      </c>
      <c r="E410" s="1"/>
      <c r="H410" s="1"/>
    </row>
    <row r="411" spans="1:8" s="8" customFormat="1" ht="11.25" customHeight="1" x14ac:dyDescent="0.3">
      <c r="A411" s="37" t="s">
        <v>97</v>
      </c>
      <c r="B411" s="37"/>
      <c r="C411" s="6" t="s">
        <v>96</v>
      </c>
      <c r="D411" s="22">
        <v>-1</v>
      </c>
      <c r="H411" s="1"/>
    </row>
    <row r="412" spans="1:8" s="1" customFormat="1" ht="6.6" customHeight="1" x14ac:dyDescent="0.3">
      <c r="A412" s="21"/>
      <c r="B412" s="2"/>
      <c r="C412" s="2"/>
      <c r="D412" s="2"/>
      <c r="E412" s="8"/>
    </row>
    <row r="413" spans="1:8" s="8" customFormat="1" ht="31.2" customHeight="1" x14ac:dyDescent="0.3">
      <c r="A413" s="37" t="s">
        <v>98</v>
      </c>
      <c r="B413" s="37"/>
      <c r="C413" s="37"/>
      <c r="D413" s="37"/>
      <c r="E413" s="1"/>
      <c r="H413" s="1"/>
    </row>
    <row r="414" spans="1:8" s="1" customFormat="1" ht="6.6" customHeight="1" x14ac:dyDescent="0.3">
      <c r="A414" s="21"/>
      <c r="B414" s="2"/>
      <c r="C414" s="2"/>
      <c r="D414" s="2"/>
      <c r="E414" s="8"/>
    </row>
    <row r="415" spans="1:8" s="8" customFormat="1" ht="11.55" customHeight="1" x14ac:dyDescent="0.3">
      <c r="A415" s="37" t="s">
        <v>99</v>
      </c>
      <c r="B415" s="37"/>
      <c r="C415" s="37"/>
      <c r="D415" s="37"/>
      <c r="E415" s="1"/>
      <c r="H415" s="1"/>
    </row>
    <row r="416" spans="1:8" s="1" customFormat="1" ht="6.6" customHeight="1" x14ac:dyDescent="0.3">
      <c r="A416" s="21"/>
      <c r="B416" s="2"/>
      <c r="C416" s="2"/>
      <c r="D416" s="2"/>
      <c r="E416" s="8"/>
    </row>
    <row r="417" spans="1:8" s="8" customFormat="1" ht="20.55" customHeight="1" x14ac:dyDescent="0.3">
      <c r="A417" s="37" t="s">
        <v>100</v>
      </c>
      <c r="B417" s="37"/>
      <c r="C417" s="37"/>
      <c r="D417" s="37"/>
      <c r="E417" s="1"/>
      <c r="H417" s="1"/>
    </row>
    <row r="418" spans="1:8" s="8" customFormat="1" ht="11.25" customHeight="1" x14ac:dyDescent="0.3">
      <c r="A418" s="14"/>
      <c r="B418" s="14"/>
      <c r="C418" s="6"/>
      <c r="D418" s="22"/>
      <c r="H418" s="1"/>
    </row>
    <row r="419" spans="1:8" s="1" customFormat="1" ht="15" customHeight="1" x14ac:dyDescent="0.3">
      <c r="A419" s="49" t="s">
        <v>101</v>
      </c>
      <c r="B419" s="50"/>
      <c r="C419" s="50"/>
      <c r="D419" s="50"/>
      <c r="E419" s="8"/>
    </row>
    <row r="420" spans="1:8" s="1" customFormat="1" ht="6.75" customHeight="1" x14ac:dyDescent="0.35">
      <c r="A420" s="24"/>
      <c r="B420" s="25"/>
      <c r="C420" s="25"/>
      <c r="D420" s="25"/>
    </row>
    <row r="421" spans="1:8" s="8" customFormat="1" ht="11.25" customHeight="1" x14ac:dyDescent="0.3">
      <c r="A421" s="37" t="s">
        <v>102</v>
      </c>
      <c r="B421" s="37"/>
      <c r="C421" s="6"/>
      <c r="D421" s="26">
        <v>1.0569999999999999</v>
      </c>
      <c r="E421" s="1"/>
      <c r="H421" s="1"/>
    </row>
    <row r="422" spans="1:8" s="8" customFormat="1" ht="11.25" customHeight="1" x14ac:dyDescent="0.3">
      <c r="A422" s="37" t="s">
        <v>103</v>
      </c>
      <c r="B422" s="37"/>
      <c r="C422" s="6"/>
      <c r="D422" s="26">
        <v>1.0760000000000001</v>
      </c>
      <c r="H422" s="1"/>
    </row>
    <row r="423" spans="1:8" s="8" customFormat="1" ht="11.25" customHeight="1" x14ac:dyDescent="0.3">
      <c r="A423" s="37" t="s">
        <v>104</v>
      </c>
      <c r="B423" s="37"/>
      <c r="C423" s="6"/>
      <c r="D423" s="26">
        <v>1.105</v>
      </c>
      <c r="H423" s="1"/>
    </row>
    <row r="424" spans="1:8" s="8" customFormat="1" ht="11.25" customHeight="1" x14ac:dyDescent="0.3">
      <c r="A424" s="37" t="s">
        <v>105</v>
      </c>
      <c r="B424" s="37"/>
      <c r="C424" s="6"/>
      <c r="D424" s="26">
        <v>1.1040000000000001</v>
      </c>
      <c r="H424" s="1"/>
    </row>
    <row r="425" spans="1:8" s="8" customFormat="1" ht="11.25" customHeight="1" x14ac:dyDescent="0.3">
      <c r="A425" s="37" t="s">
        <v>106</v>
      </c>
      <c r="B425" s="37"/>
      <c r="C425" s="6"/>
      <c r="D425" s="26">
        <v>1.0669999999999999</v>
      </c>
      <c r="H425" s="1"/>
    </row>
    <row r="426" spans="1:8" s="8" customFormat="1" ht="11.25" customHeight="1" x14ac:dyDescent="0.3">
      <c r="A426" s="37" t="s">
        <v>107</v>
      </c>
      <c r="B426" s="37"/>
      <c r="C426" s="6"/>
      <c r="D426" s="26">
        <v>1.0960000000000001</v>
      </c>
      <c r="H426" s="1"/>
    </row>
    <row r="427" spans="1:8" s="8" customFormat="1" ht="11.25" customHeight="1" x14ac:dyDescent="0.3">
      <c r="A427" s="37" t="s">
        <v>108</v>
      </c>
      <c r="B427" s="37"/>
      <c r="C427" s="6"/>
      <c r="D427" s="26">
        <v>1.05</v>
      </c>
      <c r="H427" s="1"/>
    </row>
    <row r="428" spans="1:8" s="8" customFormat="1" ht="11.25" customHeight="1" x14ac:dyDescent="0.3">
      <c r="A428" s="37" t="s">
        <v>109</v>
      </c>
      <c r="B428" s="37"/>
      <c r="C428" s="6"/>
      <c r="D428" s="26">
        <v>1.0609999999999999</v>
      </c>
      <c r="H428" s="1"/>
    </row>
    <row r="429" spans="1:8" s="8" customFormat="1" ht="11.25" customHeight="1" x14ac:dyDescent="0.3">
      <c r="A429" s="37" t="s">
        <v>110</v>
      </c>
      <c r="B429" s="37"/>
      <c r="C429" s="6"/>
      <c r="D429" s="26">
        <v>1.0609999999999999</v>
      </c>
      <c r="H429" s="1"/>
    </row>
    <row r="430" spans="1:8" s="8" customFormat="1" ht="11.25" customHeight="1" x14ac:dyDescent="0.3">
      <c r="A430" s="37" t="s">
        <v>111</v>
      </c>
      <c r="B430" s="37"/>
      <c r="C430" s="6"/>
      <c r="D430" s="26">
        <v>1.0920000000000001</v>
      </c>
      <c r="H430" s="1"/>
    </row>
    <row r="431" spans="1:8" s="8" customFormat="1" ht="11.25" customHeight="1" x14ac:dyDescent="0.3">
      <c r="A431" s="37" t="s">
        <v>112</v>
      </c>
      <c r="B431" s="37"/>
      <c r="C431" s="6"/>
      <c r="D431" s="26">
        <v>1.0920000000000001</v>
      </c>
      <c r="H431" s="1"/>
    </row>
    <row r="432" spans="1:8" s="8" customFormat="1" ht="11.25" customHeight="1" x14ac:dyDescent="0.3">
      <c r="A432" s="37" t="s">
        <v>113</v>
      </c>
      <c r="B432" s="37"/>
      <c r="C432" s="6"/>
      <c r="D432" s="26">
        <v>1.0920000000000001</v>
      </c>
      <c r="H432" s="1"/>
    </row>
    <row r="433" spans="1:8" s="8" customFormat="1" ht="11.25" customHeight="1" x14ac:dyDescent="0.3">
      <c r="A433" s="14"/>
      <c r="B433" s="14"/>
      <c r="C433" s="6"/>
      <c r="D433" s="27"/>
      <c r="H433" s="1"/>
    </row>
    <row r="434" spans="1:8" s="8" customFormat="1" ht="11.25" customHeight="1" x14ac:dyDescent="0.3">
      <c r="A434" s="14" t="s">
        <v>114</v>
      </c>
      <c r="B434" s="14"/>
      <c r="C434" s="6"/>
      <c r="D434" s="27"/>
      <c r="H434" s="1"/>
    </row>
    <row r="435" spans="1:8" s="8" customFormat="1" ht="11.25" customHeight="1" x14ac:dyDescent="0.3">
      <c r="A435" s="14" t="s">
        <v>115</v>
      </c>
      <c r="B435" s="14"/>
      <c r="C435" s="6"/>
      <c r="D435" s="27"/>
      <c r="H435" s="1"/>
    </row>
    <row r="436" spans="1:8" s="8" customFormat="1" ht="11.25" customHeight="1" x14ac:dyDescent="0.3">
      <c r="A436" s="28" t="s">
        <v>116</v>
      </c>
      <c r="B436" s="14"/>
      <c r="C436" s="6"/>
      <c r="D436" s="26">
        <v>1</v>
      </c>
      <c r="H436" s="1"/>
    </row>
    <row r="437" spans="1:8" s="8" customFormat="1" ht="11.25" customHeight="1" x14ac:dyDescent="0.3">
      <c r="A437" s="28" t="s">
        <v>117</v>
      </c>
      <c r="B437" s="14"/>
      <c r="C437" s="6"/>
      <c r="D437" s="26">
        <v>1.028</v>
      </c>
      <c r="H437" s="1"/>
    </row>
    <row r="438" spans="1:8" s="8" customFormat="1" ht="11.25" customHeight="1" x14ac:dyDescent="0.3">
      <c r="A438" s="14" t="s">
        <v>118</v>
      </c>
      <c r="B438" s="14"/>
      <c r="C438" s="6"/>
      <c r="D438" s="27"/>
      <c r="H438" s="1"/>
    </row>
    <row r="439" spans="1:8" s="8" customFormat="1" ht="11.25" customHeight="1" x14ac:dyDescent="0.3">
      <c r="A439" s="28" t="s">
        <v>116</v>
      </c>
      <c r="B439" s="14"/>
      <c r="C439" s="6"/>
      <c r="D439" s="26">
        <v>1.006</v>
      </c>
      <c r="H439" s="1"/>
    </row>
    <row r="440" spans="1:8" s="8" customFormat="1" ht="11.25" customHeight="1" x14ac:dyDescent="0.3">
      <c r="A440" s="28" t="s">
        <v>117</v>
      </c>
      <c r="B440" s="14"/>
      <c r="C440" s="6"/>
      <c r="D440" s="26">
        <v>1.034</v>
      </c>
      <c r="H440" s="1"/>
    </row>
    <row r="441" spans="1:8" s="8" customFormat="1" ht="11.25" customHeight="1" x14ac:dyDescent="0.3">
      <c r="A441" s="28"/>
      <c r="B441" s="14"/>
      <c r="C441" s="6"/>
      <c r="D441" s="26"/>
      <c r="H441" s="1"/>
    </row>
    <row r="442" spans="1:8" s="1" customFormat="1" ht="18.45" customHeight="1" x14ac:dyDescent="0.35">
      <c r="A442" s="42" t="s">
        <v>119</v>
      </c>
      <c r="B442" s="43"/>
      <c r="C442" s="43"/>
      <c r="D442" s="43"/>
      <c r="E442" s="8"/>
    </row>
    <row r="443" spans="1:8" s="1" customFormat="1" ht="6.75" customHeight="1" x14ac:dyDescent="0.35">
      <c r="A443" s="24"/>
      <c r="B443" s="25"/>
      <c r="C443" s="25"/>
      <c r="D443" s="25"/>
    </row>
    <row r="444" spans="1:8" s="1" customFormat="1" ht="14.7" customHeight="1" x14ac:dyDescent="0.3">
      <c r="A444" s="38" t="s">
        <v>11</v>
      </c>
      <c r="B444" s="39"/>
      <c r="C444" s="39"/>
      <c r="D444" s="39"/>
    </row>
    <row r="445" spans="1:8" s="1" customFormat="1" ht="6.75" customHeight="1" x14ac:dyDescent="0.3">
      <c r="A445" s="21"/>
      <c r="B445" s="2"/>
      <c r="C445" s="2"/>
      <c r="D445" s="2"/>
    </row>
    <row r="446" spans="1:8" s="1" customFormat="1" ht="34.5" customHeight="1" x14ac:dyDescent="0.3">
      <c r="A446" s="39" t="s">
        <v>14</v>
      </c>
      <c r="B446" s="39"/>
      <c r="C446" s="39"/>
      <c r="D446" s="39"/>
    </row>
    <row r="447" spans="1:8" s="1" customFormat="1" ht="6.75" customHeight="1" x14ac:dyDescent="0.3">
      <c r="A447" s="2"/>
      <c r="B447" s="2"/>
      <c r="C447" s="2"/>
      <c r="D447" s="2"/>
    </row>
    <row r="448" spans="1:8" s="1" customFormat="1" ht="35.700000000000003" customHeight="1" x14ac:dyDescent="0.3">
      <c r="A448" s="39" t="s">
        <v>120</v>
      </c>
      <c r="B448" s="39"/>
      <c r="C448" s="39"/>
      <c r="D448" s="39"/>
    </row>
    <row r="449" spans="1:8" s="1" customFormat="1" ht="6.75" customHeight="1" x14ac:dyDescent="0.3">
      <c r="A449" s="2"/>
      <c r="B449" s="2"/>
      <c r="C449" s="2"/>
      <c r="D449" s="2"/>
    </row>
    <row r="450" spans="1:8" s="1" customFormat="1" ht="34.5" customHeight="1" x14ac:dyDescent="0.3">
      <c r="A450" s="39" t="s">
        <v>17</v>
      </c>
      <c r="B450" s="39"/>
      <c r="C450" s="39"/>
      <c r="D450" s="39"/>
    </row>
    <row r="451" spans="1:8" s="1" customFormat="1" ht="6.75" customHeight="1" x14ac:dyDescent="0.3">
      <c r="A451" s="2"/>
      <c r="B451" s="2"/>
      <c r="C451" s="2"/>
      <c r="D451" s="2"/>
    </row>
    <row r="452" spans="1:8" s="1" customFormat="1" ht="14.7" customHeight="1" x14ac:dyDescent="0.3">
      <c r="A452" s="45" t="s">
        <v>121</v>
      </c>
      <c r="B452" s="46"/>
      <c r="C452" s="46"/>
      <c r="D452" s="46"/>
    </row>
    <row r="453" spans="1:8" s="8" customFormat="1" ht="11.25" customHeight="1" x14ac:dyDescent="0.3">
      <c r="A453" s="47" t="s">
        <v>122</v>
      </c>
      <c r="B453" s="48"/>
      <c r="C453" s="6" t="s">
        <v>21</v>
      </c>
      <c r="D453" s="7">
        <f>IF(ISBLANK(A453),"",VLOOKUP(A453,'[7]Specific Charges'!B:D,3,FALSE))</f>
        <v>91.12</v>
      </c>
      <c r="E453" s="1"/>
      <c r="H453" s="1"/>
    </row>
    <row r="454" spans="1:8" s="8" customFormat="1" ht="11.25" customHeight="1" x14ac:dyDescent="0.3">
      <c r="A454" s="47" t="s">
        <v>123</v>
      </c>
      <c r="B454" s="48"/>
      <c r="C454" s="6" t="s">
        <v>21</v>
      </c>
      <c r="D454" s="7">
        <f>IF(ISBLANK(A454),"",VLOOKUP(A454,'[7]Specific Charges'!B:D,3,FALSE))</f>
        <v>25</v>
      </c>
      <c r="H454" s="1"/>
    </row>
    <row r="455" spans="1:8" s="8" customFormat="1" ht="11.25" customHeight="1" x14ac:dyDescent="0.3">
      <c r="A455" s="47" t="s">
        <v>124</v>
      </c>
      <c r="B455" s="48"/>
      <c r="C455" s="6" t="s">
        <v>21</v>
      </c>
      <c r="D455" s="7">
        <f>IF(ISBLANK(A455),"",VLOOKUP(A455,'[7]Specific Charges'!B:D,3,FALSE))</f>
        <v>7</v>
      </c>
      <c r="H455" s="1"/>
    </row>
    <row r="456" spans="1:8" s="8" customFormat="1" ht="11.25" customHeight="1" x14ac:dyDescent="0.3">
      <c r="A456" s="47" t="s">
        <v>125</v>
      </c>
      <c r="B456" s="48"/>
      <c r="C456" s="6" t="s">
        <v>21</v>
      </c>
      <c r="D456" s="7">
        <f>IF(ISBLANK(A456),"",VLOOKUP(A456,'[7]Specific Charges'!B:D,3,FALSE))</f>
        <v>38</v>
      </c>
      <c r="H456" s="1"/>
    </row>
    <row r="457" spans="1:8" s="8" customFormat="1" ht="11.25" customHeight="1" x14ac:dyDescent="0.3">
      <c r="A457" s="47" t="s">
        <v>126</v>
      </c>
      <c r="B457" s="48"/>
      <c r="C457" s="6" t="s">
        <v>21</v>
      </c>
      <c r="D457" s="7">
        <f>IF(ISBLANK(A457),"",VLOOKUP(A457,'[7]Specific Charges'!B:D,3,FALSE))</f>
        <v>90</v>
      </c>
      <c r="H457" s="1"/>
    </row>
    <row r="458" spans="1:8" s="1" customFormat="1" ht="6.6" customHeight="1" x14ac:dyDescent="0.3">
      <c r="A458" s="29"/>
      <c r="B458" s="29"/>
      <c r="C458" s="9"/>
      <c r="D458" s="7" t="str">
        <f>IF(ISBLANK(A458),"",VLOOKUP(A458,'[7]Specific Charges'!B:D,3,FALSE))</f>
        <v/>
      </c>
      <c r="E458" s="8"/>
    </row>
    <row r="459" spans="1:8" s="8" customFormat="1" ht="15" customHeight="1" x14ac:dyDescent="0.3">
      <c r="A459" s="44" t="s">
        <v>127</v>
      </c>
      <c r="B459" s="37"/>
      <c r="C459" s="6" t="s">
        <v>21</v>
      </c>
      <c r="D459" s="7" t="str">
        <f>IF(ISBLANK(A459),"",VLOOKUP(A459,'[7]Specific Charges'!B:D,3,FALSE))</f>
        <v>30.00</v>
      </c>
      <c r="E459" s="1"/>
      <c r="H459" s="1"/>
    </row>
    <row r="460" spans="1:8" s="1" customFormat="1" ht="6.6" customHeight="1" x14ac:dyDescent="0.3">
      <c r="A460" s="29"/>
      <c r="B460" s="29"/>
      <c r="C460" s="9"/>
      <c r="D460" s="20"/>
      <c r="E460" s="8"/>
    </row>
    <row r="461" spans="1:8" s="1" customFormat="1" x14ac:dyDescent="0.3">
      <c r="A461" s="45" t="s">
        <v>128</v>
      </c>
      <c r="B461" s="46"/>
      <c r="C461" s="46"/>
      <c r="D461" s="46"/>
    </row>
    <row r="462" spans="1:8" s="8" customFormat="1" ht="10.95" customHeight="1" x14ac:dyDescent="0.3">
      <c r="A462" s="44" t="s">
        <v>129</v>
      </c>
      <c r="B462" s="37"/>
      <c r="C462" s="6" t="s">
        <v>96</v>
      </c>
      <c r="D462" s="7">
        <f>IF(ISBLANK(A462),"",VLOOKUP(A462,'[7]Specific Charges'!B:D,3,FALSE))</f>
        <v>1.5</v>
      </c>
      <c r="E462" s="1"/>
      <c r="H462" s="1"/>
    </row>
    <row r="463" spans="1:8" s="8" customFormat="1" ht="11.25" customHeight="1" x14ac:dyDescent="0.3">
      <c r="A463" s="37" t="s">
        <v>130</v>
      </c>
      <c r="B463" s="37"/>
      <c r="C463" s="6" t="s">
        <v>21</v>
      </c>
      <c r="D463" s="7">
        <f>IF(ISBLANK(A463),"",VLOOKUP(A463,'[7]Specific Charges'!B:D,3,FALSE))</f>
        <v>65</v>
      </c>
      <c r="H463" s="1"/>
    </row>
    <row r="464" spans="1:8" s="8" customFormat="1" ht="11.25" customHeight="1" x14ac:dyDescent="0.3">
      <c r="A464" s="37" t="s">
        <v>131</v>
      </c>
      <c r="B464" s="37"/>
      <c r="C464" s="6" t="s">
        <v>21</v>
      </c>
      <c r="D464" s="7">
        <f>IF(ISBLANK(A464),"",VLOOKUP(A464,'[7]Specific Charges'!B:D,3,FALSE))</f>
        <v>185</v>
      </c>
      <c r="H464" s="1"/>
    </row>
    <row r="465" spans="1:8" s="8" customFormat="1" ht="11.25" customHeight="1" x14ac:dyDescent="0.3">
      <c r="A465" s="37" t="s">
        <v>132</v>
      </c>
      <c r="B465" s="37"/>
      <c r="C465" s="6" t="s">
        <v>21</v>
      </c>
      <c r="D465" s="7">
        <f>IF(ISBLANK(A465),"",VLOOKUP(A465,'[7]Specific Charges'!B:D,3,FALSE))</f>
        <v>185</v>
      </c>
      <c r="H465" s="1"/>
    </row>
    <row r="466" spans="1:8" s="8" customFormat="1" ht="11.25" customHeight="1" x14ac:dyDescent="0.3">
      <c r="A466" s="37" t="s">
        <v>133</v>
      </c>
      <c r="B466" s="37"/>
      <c r="C466" s="6" t="s">
        <v>21</v>
      </c>
      <c r="D466" s="7">
        <f>IF(ISBLANK(A466),"",VLOOKUP(A466,'[7]Specific Charges'!B:D,3,FALSE))</f>
        <v>415</v>
      </c>
      <c r="H466" s="1"/>
    </row>
    <row r="467" spans="1:8" s="1" customFormat="1" ht="6.75" customHeight="1" x14ac:dyDescent="0.3">
      <c r="A467" s="29"/>
      <c r="B467" s="29"/>
      <c r="C467" s="9"/>
      <c r="D467" s="20"/>
      <c r="E467" s="8"/>
    </row>
    <row r="468" spans="1:8" s="1" customFormat="1" ht="14.7" customHeight="1" x14ac:dyDescent="0.3">
      <c r="A468" s="45" t="s">
        <v>134</v>
      </c>
      <c r="B468" s="46"/>
      <c r="C468" s="46"/>
      <c r="D468" s="46"/>
    </row>
    <row r="469" spans="1:8" s="8" customFormat="1" ht="11.25" customHeight="1" x14ac:dyDescent="0.3">
      <c r="A469" s="37" t="s">
        <v>135</v>
      </c>
      <c r="B469" s="37"/>
      <c r="C469" s="6" t="s">
        <v>21</v>
      </c>
      <c r="D469" s="7" t="str">
        <f>IF(ISBLANK(A469),"",VLOOKUP(A469,'[7]Specific Charges'!B:D,3,FALSE))</f>
        <v>210.00*</v>
      </c>
      <c r="E469" s="1"/>
      <c r="H469" s="1"/>
    </row>
    <row r="470" spans="1:8" s="8" customFormat="1" ht="11.25" customHeight="1" x14ac:dyDescent="0.3">
      <c r="A470" s="37" t="s">
        <v>136</v>
      </c>
      <c r="B470" s="37"/>
      <c r="C470" s="6" t="s">
        <v>21</v>
      </c>
      <c r="D470" s="7" t="str">
        <f>IF(ISBLANK(A470),"",VLOOKUP(A470,'[7]Specific Charges'!B:D,3,FALSE))</f>
        <v>775.00*</v>
      </c>
      <c r="H470" s="1"/>
    </row>
    <row r="471" spans="1:8" s="8" customFormat="1" ht="11.25" customHeight="1" x14ac:dyDescent="0.3">
      <c r="A471" s="37" t="s">
        <v>137</v>
      </c>
      <c r="B471" s="37"/>
      <c r="C471" s="6" t="s">
        <v>21</v>
      </c>
      <c r="D471" s="7" t="str">
        <f>IF(ISBLANK(A471),"",VLOOKUP(A471,'[7]Specific Charges'!B:D,3,FALSE))</f>
        <v>Actual Costs</v>
      </c>
      <c r="H471" s="1"/>
    </row>
    <row r="472" spans="1:8" s="8" customFormat="1" ht="11.25" customHeight="1" x14ac:dyDescent="0.3">
      <c r="A472" s="37" t="s">
        <v>138</v>
      </c>
      <c r="B472" s="37"/>
      <c r="C472" s="6" t="s">
        <v>21</v>
      </c>
      <c r="D472" s="7" t="str">
        <f>IF(ISBLANK(A472),"",VLOOKUP(A472,'[7]Specific Charges'!B:D,3,FALSE))</f>
        <v>Actual Costs</v>
      </c>
      <c r="H472" s="1"/>
    </row>
    <row r="473" spans="1:8" s="8" customFormat="1" ht="11.25" customHeight="1" x14ac:dyDescent="0.3">
      <c r="A473" s="37" t="s">
        <v>139</v>
      </c>
      <c r="B473" s="37"/>
      <c r="C473" s="6" t="s">
        <v>21</v>
      </c>
      <c r="D473" s="7" t="str">
        <f>IF(ISBLANK(A473),"",VLOOKUP(A473,'[7]Specific Charges'!B:D,3,FALSE))</f>
        <v>Actual Costs</v>
      </c>
      <c r="H473" s="1"/>
    </row>
    <row r="474" spans="1:8" s="8" customFormat="1" ht="11.25" customHeight="1" x14ac:dyDescent="0.3">
      <c r="A474" s="37" t="s">
        <v>140</v>
      </c>
      <c r="B474" s="37"/>
      <c r="C474" s="6" t="s">
        <v>21</v>
      </c>
      <c r="D474" s="7">
        <f>IF(ISBLANK(A474),"",VLOOKUP(A474,'[7]Specific Charges'!B:D,3,FALSE))</f>
        <v>44.502600000000001</v>
      </c>
      <c r="H474" s="1"/>
    </row>
    <row r="475" spans="1:8" s="8" customFormat="1" ht="11.25" customHeight="1" x14ac:dyDescent="0.3">
      <c r="A475" s="37" t="s">
        <v>141</v>
      </c>
      <c r="B475" s="37"/>
      <c r="C475" s="6" t="s">
        <v>21</v>
      </c>
      <c r="D475" s="7">
        <f>IF(ISBLANK(A475),"",VLOOKUP(A475,'[7]Specific Charges'!B:D,3,FALSE))</f>
        <v>245</v>
      </c>
      <c r="H475" s="1"/>
    </row>
    <row r="476" spans="1:8" s="8" customFormat="1" ht="11.25" customHeight="1" x14ac:dyDescent="0.3">
      <c r="A476" s="37" t="s">
        <v>142</v>
      </c>
      <c r="B476" s="37"/>
      <c r="C476" s="6" t="s">
        <v>21</v>
      </c>
      <c r="D476" s="7">
        <f>IF(ISBLANK(A476),"",VLOOKUP(A476,'[7]Specific Charges'!B:D,3,FALSE))</f>
        <v>475</v>
      </c>
      <c r="H476" s="1"/>
    </row>
    <row r="477" spans="1:8" s="8" customFormat="1" ht="11.25" customHeight="1" x14ac:dyDescent="0.3">
      <c r="A477" s="37" t="s">
        <v>143</v>
      </c>
      <c r="B477" s="37"/>
      <c r="C477" s="6" t="s">
        <v>21</v>
      </c>
      <c r="D477" s="7">
        <f>IF(ISBLANK(A477),"",VLOOKUP(A477,'[7]Specific Charges'!B:D,3,FALSE))</f>
        <v>586.72</v>
      </c>
      <c r="H477" s="1"/>
    </row>
    <row r="478" spans="1:8" s="8" customFormat="1" ht="11.25" customHeight="1" x14ac:dyDescent="0.3">
      <c r="A478" s="37" t="s">
        <v>144</v>
      </c>
      <c r="B478" s="37"/>
      <c r="C478" s="6" t="s">
        <v>21</v>
      </c>
      <c r="D478" s="7">
        <f>IF(ISBLANK(A478),"",VLOOKUP(A478,'[7]Specific Charges'!B:D,3,FALSE))</f>
        <v>2465.4299999999998</v>
      </c>
      <c r="H478" s="1"/>
    </row>
    <row r="479" spans="1:8" s="8" customFormat="1" ht="10.95" customHeight="1" x14ac:dyDescent="0.3">
      <c r="A479" s="37" t="s">
        <v>145</v>
      </c>
      <c r="B479" s="37"/>
      <c r="C479" s="6" t="s">
        <v>21</v>
      </c>
      <c r="D479" s="7">
        <f>IF(ISBLANK(A479),"",VLOOKUP(A479,'[7]Specific Charges'!B:D,3,FALSE))</f>
        <v>3668.82</v>
      </c>
      <c r="H479" s="1"/>
    </row>
    <row r="480" spans="1:8" s="1" customFormat="1" ht="6.6" customHeight="1" x14ac:dyDescent="0.3">
      <c r="A480" s="29"/>
      <c r="B480" s="29"/>
      <c r="C480" s="9"/>
      <c r="D480" s="7" t="str">
        <f>IF(ISBLANK(A480),"",VLOOKUP(A480,'[7]Specific Charges'!B:D,3,FALSE))</f>
        <v/>
      </c>
      <c r="E480" s="8"/>
    </row>
    <row r="481" spans="1:8" s="8" customFormat="1" ht="39.6" customHeight="1" x14ac:dyDescent="0.3">
      <c r="A481" s="37" t="s">
        <v>146</v>
      </c>
      <c r="B481" s="37"/>
      <c r="C481" s="6" t="s">
        <v>21</v>
      </c>
      <c r="D481" s="30" t="str">
        <f>IF(ISBLANK(A481),"",VLOOKUP(A481,'[7]Specific Charges'!B:D,3,FALSE))</f>
        <v>$4,899.24 plus
Railway
Feedthrough
Costs</v>
      </c>
      <c r="E481" s="1"/>
      <c r="H481" s="1"/>
    </row>
    <row r="482" spans="1:8" s="1" customFormat="1" ht="6.6" customHeight="1" x14ac:dyDescent="0.3">
      <c r="A482" s="29"/>
      <c r="B482" s="29"/>
      <c r="C482" s="9"/>
      <c r="D482" s="30" t="str">
        <f>IF(ISBLANK(A482),"",VLOOKUP(A482,'[7]Specific Charges'!B:D,3,FALSE))</f>
        <v/>
      </c>
      <c r="E482" s="8"/>
    </row>
    <row r="483" spans="1:8" s="8" customFormat="1" ht="11.25" customHeight="1" x14ac:dyDescent="0.3">
      <c r="A483" s="37" t="s">
        <v>147</v>
      </c>
      <c r="B483" s="37"/>
      <c r="C483" s="6" t="s">
        <v>21</v>
      </c>
      <c r="D483" s="30">
        <f>IF(ISBLANK(A483),"",VLOOKUP(A483,'[7]Specific Charges'!B:D,3,FALSE))</f>
        <v>4.3600000000000003</v>
      </c>
      <c r="E483" s="1"/>
      <c r="H483" s="1"/>
    </row>
    <row r="484" spans="1:8" s="8" customFormat="1" ht="11.25" customHeight="1" x14ac:dyDescent="0.3">
      <c r="A484" s="37" t="s">
        <v>148</v>
      </c>
      <c r="B484" s="37"/>
      <c r="C484" s="6" t="s">
        <v>21</v>
      </c>
      <c r="D484" s="30">
        <f>IF(ISBLANK(A484),"",VLOOKUP(A484,'[7]Specific Charges'!B:D,3,FALSE))</f>
        <v>3.14</v>
      </c>
      <c r="H484" s="1"/>
    </row>
    <row r="485" spans="1:8" s="8" customFormat="1" ht="11.25" customHeight="1" x14ac:dyDescent="0.3">
      <c r="A485" s="37" t="s">
        <v>149</v>
      </c>
      <c r="B485" s="37"/>
      <c r="C485" s="6" t="s">
        <v>21</v>
      </c>
      <c r="D485" s="30">
        <f>IF(ISBLANK(A485),"",VLOOKUP(A485,'[7]Specific Charges'!B:D,3,FALSE))</f>
        <v>2.74</v>
      </c>
      <c r="H485" s="1"/>
    </row>
    <row r="486" spans="1:8" s="8" customFormat="1" ht="11.25" customHeight="1" x14ac:dyDescent="0.3">
      <c r="A486" s="14" t="s">
        <v>150</v>
      </c>
      <c r="B486" s="14"/>
      <c r="C486" s="6" t="s">
        <v>21</v>
      </c>
      <c r="D486" s="30">
        <f>IF(ISBLANK(A486),"",VLOOKUP(A486,'[7]Specific Charges'!B:D,3,FALSE))</f>
        <v>100</v>
      </c>
      <c r="H486" s="1"/>
    </row>
    <row r="487" spans="1:8" s="8" customFormat="1" ht="11.25" customHeight="1" x14ac:dyDescent="0.3">
      <c r="A487" s="37" t="s">
        <v>151</v>
      </c>
      <c r="B487" s="37"/>
      <c r="C487" s="6" t="s">
        <v>21</v>
      </c>
      <c r="D487" s="30">
        <f>IF(ISBLANK(A487),"",VLOOKUP(A487,'[7]Specific Charges'!B:D,3,FALSE))</f>
        <v>1593.19</v>
      </c>
      <c r="H487" s="1"/>
    </row>
    <row r="488" spans="1:8" s="8" customFormat="1" ht="11.25" customHeight="1" x14ac:dyDescent="0.3">
      <c r="A488" s="37" t="s">
        <v>152</v>
      </c>
      <c r="B488" s="37"/>
      <c r="C488" s="6" t="s">
        <v>21</v>
      </c>
      <c r="D488" s="30">
        <f>IF(ISBLANK(A488),"",VLOOKUP(A488,'[7]Specific Charges'!B:D,3,FALSE))</f>
        <v>1493.19</v>
      </c>
      <c r="H488" s="1"/>
    </row>
    <row r="489" spans="1:8" s="8" customFormat="1" ht="11.25" customHeight="1" x14ac:dyDescent="0.3">
      <c r="A489" s="37" t="s">
        <v>153</v>
      </c>
      <c r="B489" s="37"/>
      <c r="C489" s="6" t="s">
        <v>21</v>
      </c>
      <c r="D489" s="30">
        <f>IF(ISBLANK(A489),"",VLOOKUP(A489,'[7]Specific Charges'!B:D,3,FALSE))</f>
        <v>3285.66</v>
      </c>
      <c r="H489" s="1"/>
    </row>
    <row r="490" spans="1:8" s="8" customFormat="1" ht="11.25" customHeight="1" x14ac:dyDescent="0.3">
      <c r="A490" s="37" t="s">
        <v>154</v>
      </c>
      <c r="B490" s="37"/>
      <c r="C490" s="6" t="s">
        <v>21</v>
      </c>
      <c r="D490" s="30">
        <f>IF(ISBLANK(A490),"",VLOOKUP(A490,'[7]Specific Charges'!B:D,3,FALSE))</f>
        <v>2960.07</v>
      </c>
      <c r="H490" s="1"/>
    </row>
    <row r="491" spans="1:8" s="8" customFormat="1" ht="11.25" customHeight="1" x14ac:dyDescent="0.3">
      <c r="A491" s="37" t="s">
        <v>155</v>
      </c>
      <c r="B491" s="37"/>
      <c r="C491" s="6" t="s">
        <v>21</v>
      </c>
      <c r="D491" s="30">
        <f>IF(ISBLANK(A491),"",VLOOKUP(A491,'[7]Specific Charges'!B:D,3,FALSE))</f>
        <v>3361.46</v>
      </c>
      <c r="H491" s="1"/>
    </row>
    <row r="492" spans="1:8" s="8" customFormat="1" ht="11.25" customHeight="1" x14ac:dyDescent="0.3">
      <c r="A492" s="37" t="s">
        <v>156</v>
      </c>
      <c r="B492" s="37"/>
      <c r="C492" s="6" t="s">
        <v>21</v>
      </c>
      <c r="D492" s="30">
        <f>IF(ISBLANK(A492),"",VLOOKUP(A492,'[7]Specific Charges'!B:D,3,FALSE))</f>
        <v>2028.44</v>
      </c>
      <c r="H492" s="1"/>
    </row>
    <row r="493" spans="1:8" s="8" customFormat="1" ht="20.55" customHeight="1" x14ac:dyDescent="0.3">
      <c r="A493" s="37" t="s">
        <v>157</v>
      </c>
      <c r="B493" s="37"/>
      <c r="C493" s="6" t="s">
        <v>21</v>
      </c>
      <c r="D493" s="30">
        <f>IF(ISBLANK(A493),"",VLOOKUP(A493,'[7]Specific Charges'!B:D,3,FALSE))</f>
        <v>8890.57</v>
      </c>
      <c r="H493" s="1"/>
    </row>
    <row r="494" spans="1:8" s="8" customFormat="1" ht="20.55" customHeight="1" x14ac:dyDescent="0.3">
      <c r="A494" s="37" t="s">
        <v>158</v>
      </c>
      <c r="B494" s="37"/>
      <c r="C494" s="6" t="s">
        <v>21</v>
      </c>
      <c r="D494" s="30">
        <f>IF(ISBLANK(A494),"",VLOOKUP(A494,'[7]Specific Charges'!B:D,3,FALSE))</f>
        <v>5895.15</v>
      </c>
      <c r="H494" s="1"/>
    </row>
    <row r="495" spans="1:8" s="8" customFormat="1" ht="11.25" customHeight="1" x14ac:dyDescent="0.3">
      <c r="A495" s="37" t="s">
        <v>159</v>
      </c>
      <c r="B495" s="37"/>
      <c r="C495" s="6" t="s">
        <v>21</v>
      </c>
      <c r="D495" s="30" t="str">
        <f>IF(ISBLANK(A495),"",VLOOKUP(A495,'[7]Specific Charges'!B:D,3,FALSE))</f>
        <v>see below</v>
      </c>
      <c r="H495" s="1"/>
    </row>
    <row r="496" spans="1:8" s="8" customFormat="1" ht="11.25" customHeight="1" x14ac:dyDescent="0.3">
      <c r="A496" s="37" t="s">
        <v>160</v>
      </c>
      <c r="B496" s="37"/>
      <c r="C496" s="6" t="s">
        <v>21</v>
      </c>
      <c r="D496" s="30" t="str">
        <f>IF(ISBLANK(A496),"",VLOOKUP(A496,'[7]Specific Charges'!B:D,3,FALSE))</f>
        <v>see below</v>
      </c>
      <c r="H496" s="1"/>
    </row>
    <row r="497" spans="1:8" s="8" customFormat="1" ht="11.25" customHeight="1" x14ac:dyDescent="0.3">
      <c r="A497" s="37" t="s">
        <v>161</v>
      </c>
      <c r="B497" s="37"/>
      <c r="C497" s="6" t="s">
        <v>21</v>
      </c>
      <c r="D497" s="30">
        <f>IF(ISBLANK(A497),"",VLOOKUP(A497,'[7]Specific Charges'!B:D,3,FALSE))</f>
        <v>2.04</v>
      </c>
      <c r="H497" s="1"/>
    </row>
    <row r="498" spans="1:8" s="8" customFormat="1" ht="11.25" customHeight="1" x14ac:dyDescent="0.3">
      <c r="A498" s="37" t="s">
        <v>162</v>
      </c>
      <c r="B498" s="37"/>
      <c r="C498" s="6" t="s">
        <v>21</v>
      </c>
      <c r="D498" s="30">
        <f>IF(ISBLANK(A498),"",VLOOKUP(A498,'[7]Specific Charges'!B:D,3,FALSE))</f>
        <v>10</v>
      </c>
      <c r="H498" s="1"/>
    </row>
    <row r="499" spans="1:8" s="8" customFormat="1" ht="11.25" customHeight="1" x14ac:dyDescent="0.3">
      <c r="A499" s="37" t="s">
        <v>163</v>
      </c>
      <c r="B499" s="37"/>
      <c r="C499" s="6" t="s">
        <v>21</v>
      </c>
      <c r="D499" s="30">
        <f>IF(ISBLANK(A499),"",VLOOKUP(A499,'[7]Specific Charges'!B:D,3,FALSE))</f>
        <v>7</v>
      </c>
      <c r="H499" s="1"/>
    </row>
    <row r="500" spans="1:8" s="1" customFormat="1" ht="6.75" customHeight="1" x14ac:dyDescent="0.3">
      <c r="A500" s="29"/>
      <c r="B500" s="29"/>
      <c r="C500" s="9"/>
      <c r="D500" s="30" t="str">
        <f>IF(ISBLANK(A500),"",VLOOKUP(A500,'[7]Specific Charges'!B:D,3,FALSE))</f>
        <v/>
      </c>
      <c r="E500" s="8"/>
    </row>
    <row r="501" spans="1:8" s="8" customFormat="1" ht="11.25" customHeight="1" x14ac:dyDescent="0.3">
      <c r="A501" s="14" t="s">
        <v>164</v>
      </c>
      <c r="B501" s="14"/>
      <c r="C501" s="6"/>
      <c r="D501" s="30" t="str">
        <f>IF(ISBLANK(A501),"",VLOOKUP(A501,'[7]Specific Charges'!B:D,3,FALSE))</f>
        <v/>
      </c>
      <c r="E501" s="1"/>
      <c r="H501" s="1"/>
    </row>
    <row r="502" spans="1:8" s="1" customFormat="1" ht="6.75" customHeight="1" x14ac:dyDescent="0.3">
      <c r="A502" s="29"/>
      <c r="B502" s="29"/>
      <c r="C502" s="9"/>
      <c r="D502" s="30" t="str">
        <f>IF(ISBLANK(A502),"",VLOOKUP(A502,'[7]Specific Charges'!B:D,3,FALSE))</f>
        <v/>
      </c>
      <c r="E502" s="8"/>
    </row>
    <row r="503" spans="1:8" s="8" customFormat="1" ht="11.25" customHeight="1" x14ac:dyDescent="0.3">
      <c r="A503" s="14" t="s">
        <v>165</v>
      </c>
      <c r="B503" s="14"/>
      <c r="C503" s="6"/>
      <c r="D503" s="30" t="str">
        <f>IF(ISBLANK(A503),"",VLOOKUP(A503,'[7]Specific Charges'!B:D,3,FALSE))</f>
        <v/>
      </c>
      <c r="E503" s="1"/>
      <c r="H503" s="1"/>
    </row>
    <row r="504" spans="1:8" s="1" customFormat="1" ht="6.75" customHeight="1" x14ac:dyDescent="0.3">
      <c r="A504" s="29"/>
      <c r="B504" s="29"/>
      <c r="C504" s="9"/>
      <c r="D504" s="30" t="str">
        <f>IF(ISBLANK(A504),"",VLOOKUP(A504,'[7]Specific Charges'!B:D,3,FALSE))</f>
        <v/>
      </c>
      <c r="E504" s="8"/>
    </row>
    <row r="505" spans="1:8" s="8" customFormat="1" ht="11.25" customHeight="1" x14ac:dyDescent="0.3">
      <c r="A505" s="37" t="s">
        <v>166</v>
      </c>
      <c r="B505" s="37"/>
      <c r="C505" s="6" t="s">
        <v>21</v>
      </c>
      <c r="D505" s="30">
        <f>IF(ISBLANK(A505),"",VLOOKUP(A505,'[7]Specific Charges'!B:D,3,FALSE))</f>
        <v>89.242086172121375</v>
      </c>
      <c r="E505" s="1"/>
      <c r="H505" s="1"/>
    </row>
    <row r="506" spans="1:8" s="8" customFormat="1" ht="11.25" customHeight="1" x14ac:dyDescent="0.3">
      <c r="A506" s="37" t="s">
        <v>167</v>
      </c>
      <c r="B506" s="37"/>
      <c r="C506" s="6" t="s">
        <v>21</v>
      </c>
      <c r="D506" s="30">
        <f>IF(ISBLANK(A506),"",VLOOKUP(A506,'[7]Specific Charges'!B:D,3,FALSE))</f>
        <v>107.09050340654564</v>
      </c>
      <c r="H506" s="1"/>
    </row>
    <row r="507" spans="1:8" s="8" customFormat="1" ht="11.25" customHeight="1" x14ac:dyDescent="0.3">
      <c r="A507" s="37" t="s">
        <v>168</v>
      </c>
      <c r="B507" s="37"/>
      <c r="C507" s="6" t="s">
        <v>21</v>
      </c>
      <c r="D507" s="30">
        <f>IF(ISBLANK(A507),"",VLOOKUP(A507,'[7]Specific Charges'!B:D,3,FALSE))</f>
        <v>118.98944822949517</v>
      </c>
      <c r="H507" s="1"/>
    </row>
    <row r="508" spans="1:8" s="8" customFormat="1" ht="11.25" customHeight="1" x14ac:dyDescent="0.3">
      <c r="A508" s="37" t="s">
        <v>169</v>
      </c>
      <c r="B508" s="37"/>
      <c r="C508" s="6" t="s">
        <v>21</v>
      </c>
      <c r="D508" s="30">
        <f>IF(ISBLANK(A508),"",VLOOKUP(A508,'[7]Specific Charges'!B:D,3,FALSE))</f>
        <v>127.48869453160195</v>
      </c>
      <c r="H508" s="1"/>
    </row>
    <row r="509" spans="1:8" s="8" customFormat="1" ht="11.25" customHeight="1" x14ac:dyDescent="0.3">
      <c r="A509" s="37" t="s">
        <v>170</v>
      </c>
      <c r="B509" s="37"/>
      <c r="C509" s="6" t="s">
        <v>21</v>
      </c>
      <c r="D509" s="30">
        <f>IF(ISBLANK(A509),"",VLOOKUP(A509,'[7]Specific Charges'!B:D,3,FALSE))</f>
        <v>133.86312925818206</v>
      </c>
      <c r="H509" s="1"/>
    </row>
    <row r="510" spans="1:8" s="8" customFormat="1" ht="11.25" customHeight="1" x14ac:dyDescent="0.3">
      <c r="A510" s="37" t="s">
        <v>171</v>
      </c>
      <c r="B510" s="37"/>
      <c r="C510" s="6" t="s">
        <v>21</v>
      </c>
      <c r="D510" s="30">
        <f>IF(ISBLANK(A510),"",VLOOKUP(A510,'[7]Specific Charges'!B:D,3,FALSE))</f>
        <v>138.82102293441105</v>
      </c>
      <c r="H510" s="1"/>
    </row>
    <row r="511" spans="1:8" s="8" customFormat="1" ht="11.25" customHeight="1" x14ac:dyDescent="0.3">
      <c r="A511" s="37" t="s">
        <v>172</v>
      </c>
      <c r="B511" s="37"/>
      <c r="C511" s="6" t="s">
        <v>21</v>
      </c>
      <c r="D511" s="30">
        <f>IF(ISBLANK(A511),"",VLOOKUP(A511,'[7]Specific Charges'!B:D,3,FALSE))</f>
        <v>142.7873378753942</v>
      </c>
      <c r="H511" s="1"/>
    </row>
    <row r="512" spans="1:8" s="8" customFormat="1" ht="11.25" customHeight="1" x14ac:dyDescent="0.3">
      <c r="A512" s="37" t="s">
        <v>173</v>
      </c>
      <c r="B512" s="37"/>
      <c r="C512" s="6" t="s">
        <v>21</v>
      </c>
      <c r="D512" s="30">
        <f>IF(ISBLANK(A512),"",VLOOKUP(A512,'[7]Specific Charges'!B:D,3,FALSE))</f>
        <v>146.03250464528952</v>
      </c>
      <c r="H512" s="1"/>
    </row>
    <row r="513" spans="1:8" s="8" customFormat="1" ht="11.25" customHeight="1" x14ac:dyDescent="0.3">
      <c r="A513" s="37" t="s">
        <v>174</v>
      </c>
      <c r="B513" s="37"/>
      <c r="C513" s="6" t="s">
        <v>21</v>
      </c>
      <c r="D513" s="30">
        <f>IF(ISBLANK(A513),"",VLOOKUP(A513,'[7]Specific Charges'!B:D,3,FALSE))</f>
        <v>148.73681028686897</v>
      </c>
      <c r="H513" s="1"/>
    </row>
    <row r="514" spans="1:8" s="8" customFormat="1" ht="11.25" customHeight="1" x14ac:dyDescent="0.3">
      <c r="A514" s="37" t="s">
        <v>175</v>
      </c>
      <c r="B514" s="37"/>
      <c r="C514" s="6" t="s">
        <v>21</v>
      </c>
      <c r="D514" s="30">
        <f>IF(ISBLANK(A514),"",VLOOKUP(A514,'[7]Specific Charges'!B:D,3,FALSE))</f>
        <v>151.02506890666695</v>
      </c>
      <c r="H514" s="1"/>
    </row>
    <row r="515" spans="1:8" s="8" customFormat="1" ht="11.25" customHeight="1" x14ac:dyDescent="0.3">
      <c r="A515" s="37" t="s">
        <v>176</v>
      </c>
      <c r="B515" s="37"/>
      <c r="C515" s="6" t="s">
        <v>21</v>
      </c>
      <c r="D515" s="30">
        <f>IF(ISBLANK(A515),"",VLOOKUP(A515,'[7]Specific Charges'!B:D,3,FALSE))</f>
        <v>152.98643343792236</v>
      </c>
      <c r="H515" s="1"/>
    </row>
    <row r="516" spans="1:8" s="1" customFormat="1" ht="6.75" customHeight="1" x14ac:dyDescent="0.3">
      <c r="A516" s="29"/>
      <c r="B516" s="29"/>
      <c r="C516" s="9"/>
      <c r="D516" s="30" t="str">
        <f>IF(ISBLANK(A516),"",VLOOKUP(A516,'[7]Specific Charges'!B:D,3,FALSE))</f>
        <v/>
      </c>
      <c r="E516" s="8"/>
    </row>
    <row r="517" spans="1:8" s="8" customFormat="1" ht="11.25" customHeight="1" x14ac:dyDescent="0.3">
      <c r="A517" s="37" t="s">
        <v>177</v>
      </c>
      <c r="B517" s="37"/>
      <c r="C517" s="6"/>
      <c r="D517" s="30"/>
      <c r="E517" s="1"/>
      <c r="H517" s="1"/>
    </row>
    <row r="518" spans="1:8" s="1" customFormat="1" ht="6.75" customHeight="1" x14ac:dyDescent="0.3">
      <c r="A518" s="29"/>
      <c r="B518" s="29"/>
      <c r="C518" s="9"/>
      <c r="D518" s="30" t="str">
        <f>IF(ISBLANK(A518),"",VLOOKUP(A518,'[7]Specific Charges'!B:D,3,FALSE))</f>
        <v/>
      </c>
      <c r="E518" s="8"/>
    </row>
    <row r="519" spans="1:8" s="8" customFormat="1" ht="11.25" customHeight="1" x14ac:dyDescent="0.3">
      <c r="A519" s="37" t="s">
        <v>178</v>
      </c>
      <c r="B519" s="37"/>
      <c r="C519" s="6" t="s">
        <v>21</v>
      </c>
      <c r="D519" s="30">
        <f>IF(ISBLANK(A519),"",VLOOKUP(A519,'[7]Specific Charges'!B:D,3,FALSE))</f>
        <v>89.242086172121375</v>
      </c>
      <c r="E519" s="1"/>
      <c r="H519" s="1"/>
    </row>
    <row r="520" spans="1:8" s="8" customFormat="1" ht="11.25" customHeight="1" x14ac:dyDescent="0.3">
      <c r="A520" s="37" t="s">
        <v>179</v>
      </c>
      <c r="B520" s="37"/>
      <c r="C520" s="6" t="s">
        <v>21</v>
      </c>
      <c r="D520" s="30">
        <f>IF(ISBLANK(A520),"",VLOOKUP(A520,'[7]Specific Charges'!B:D,3,FALSE))</f>
        <v>107.09050340654564</v>
      </c>
      <c r="H520" s="1"/>
    </row>
    <row r="521" spans="1:8" s="8" customFormat="1" ht="11.25" customHeight="1" x14ac:dyDescent="0.3">
      <c r="A521" s="37" t="s">
        <v>180</v>
      </c>
      <c r="B521" s="37"/>
      <c r="C521" s="6" t="s">
        <v>21</v>
      </c>
      <c r="D521" s="30">
        <f>IF(ISBLANK(A521),"",VLOOKUP(A521,'[7]Specific Charges'!B:D,3,FALSE))</f>
        <v>118.98944822949517</v>
      </c>
      <c r="H521" s="1"/>
    </row>
    <row r="522" spans="1:8" s="8" customFormat="1" ht="11.25" customHeight="1" x14ac:dyDescent="0.3">
      <c r="A522" s="37" t="s">
        <v>181</v>
      </c>
      <c r="B522" s="37"/>
      <c r="C522" s="6" t="s">
        <v>21</v>
      </c>
      <c r="D522" s="30">
        <f>IF(ISBLANK(A522),"",VLOOKUP(A522,'[7]Specific Charges'!B:D,3,FALSE))</f>
        <v>127.48869453160195</v>
      </c>
      <c r="H522" s="1"/>
    </row>
    <row r="523" spans="1:8" s="8" customFormat="1" ht="11.25" customHeight="1" x14ac:dyDescent="0.3">
      <c r="A523" s="37" t="s">
        <v>182</v>
      </c>
      <c r="B523" s="37"/>
      <c r="C523" s="6" t="s">
        <v>21</v>
      </c>
      <c r="D523" s="30">
        <f>IF(ISBLANK(A523),"",VLOOKUP(A523,'[7]Specific Charges'!B:D,3,FALSE))</f>
        <v>133.86312925818206</v>
      </c>
      <c r="H523" s="1"/>
    </row>
    <row r="524" spans="1:8" s="8" customFormat="1" ht="11.25" customHeight="1" x14ac:dyDescent="0.3">
      <c r="A524" s="37" t="s">
        <v>183</v>
      </c>
      <c r="B524" s="37"/>
      <c r="C524" s="6" t="s">
        <v>21</v>
      </c>
      <c r="D524" s="30">
        <f>IF(ISBLANK(A524),"",VLOOKUP(A524,'[7]Specific Charges'!B:D,3,FALSE))</f>
        <v>138.82102293441105</v>
      </c>
      <c r="H524" s="1"/>
    </row>
    <row r="525" spans="1:8" s="8" customFormat="1" ht="11.25" customHeight="1" x14ac:dyDescent="0.3">
      <c r="A525" s="37" t="s">
        <v>184</v>
      </c>
      <c r="B525" s="37"/>
      <c r="C525" s="6" t="s">
        <v>21</v>
      </c>
      <c r="D525" s="30">
        <f>IF(ISBLANK(A525),"",VLOOKUP(A525,'[7]Specific Charges'!B:D,3,FALSE))</f>
        <v>142.7873378753942</v>
      </c>
      <c r="H525" s="1"/>
    </row>
    <row r="526" spans="1:8" s="8" customFormat="1" ht="11.25" customHeight="1" x14ac:dyDescent="0.3">
      <c r="A526" s="37" t="s">
        <v>185</v>
      </c>
      <c r="B526" s="37"/>
      <c r="C526" s="6" t="s">
        <v>21</v>
      </c>
      <c r="D526" s="30">
        <f>IF(ISBLANK(A526),"",VLOOKUP(A526,'[7]Specific Charges'!B:D,3,FALSE))</f>
        <v>146.03250464528952</v>
      </c>
      <c r="H526" s="1"/>
    </row>
    <row r="527" spans="1:8" s="8" customFormat="1" ht="11.25" customHeight="1" x14ac:dyDescent="0.3">
      <c r="A527" s="37" t="s">
        <v>186</v>
      </c>
      <c r="B527" s="37"/>
      <c r="C527" s="6" t="s">
        <v>21</v>
      </c>
      <c r="D527" s="30">
        <f>IF(ISBLANK(A527),"",VLOOKUP(A527,'[7]Specific Charges'!B:D,3,FALSE))</f>
        <v>148.73681028686897</v>
      </c>
      <c r="H527" s="1"/>
    </row>
    <row r="528" spans="1:8" s="8" customFormat="1" ht="11.25" customHeight="1" x14ac:dyDescent="0.3">
      <c r="A528" s="37" t="s">
        <v>187</v>
      </c>
      <c r="B528" s="37"/>
      <c r="C528" s="6" t="s">
        <v>21</v>
      </c>
      <c r="D528" s="30">
        <f>IF(ISBLANK(A528),"",VLOOKUP(A528,'[7]Specific Charges'!B:D,3,FALSE))</f>
        <v>151.02506890666695</v>
      </c>
      <c r="H528" s="1"/>
    </row>
    <row r="529" spans="1:8" s="8" customFormat="1" ht="11.25" customHeight="1" x14ac:dyDescent="0.3">
      <c r="A529" s="37" t="s">
        <v>188</v>
      </c>
      <c r="B529" s="37"/>
      <c r="C529" s="6" t="s">
        <v>21</v>
      </c>
      <c r="D529" s="30">
        <f>IF(ISBLANK(A529),"",VLOOKUP(A529,'[7]Specific Charges'!B:D,3,FALSE))</f>
        <v>152.98643343792236</v>
      </c>
      <c r="H529" s="1"/>
    </row>
    <row r="530" spans="1:8" s="1" customFormat="1" ht="18.45" customHeight="1" x14ac:dyDescent="0.35">
      <c r="A530" s="42" t="s">
        <v>189</v>
      </c>
      <c r="B530" s="43"/>
      <c r="C530" s="43"/>
      <c r="D530" s="43"/>
      <c r="E530" s="8"/>
    </row>
    <row r="531" spans="1:8" s="1" customFormat="1" ht="6.75" customHeight="1" x14ac:dyDescent="0.35">
      <c r="A531" s="24"/>
      <c r="B531" s="25"/>
      <c r="C531" s="25"/>
      <c r="D531" s="25"/>
    </row>
    <row r="532" spans="1:8" s="1" customFormat="1" ht="6.75" customHeight="1" x14ac:dyDescent="0.35">
      <c r="A532" s="24"/>
      <c r="B532" s="25"/>
      <c r="C532" s="25"/>
      <c r="D532" s="25"/>
    </row>
    <row r="533" spans="1:8" s="1" customFormat="1" ht="14.7" customHeight="1" x14ac:dyDescent="0.3">
      <c r="A533" s="38" t="s">
        <v>11</v>
      </c>
      <c r="B533" s="39"/>
      <c r="C533" s="39"/>
      <c r="D533" s="39"/>
    </row>
    <row r="534" spans="1:8" s="1" customFormat="1" ht="6.75" customHeight="1" x14ac:dyDescent="0.3">
      <c r="A534" s="21"/>
      <c r="B534" s="2"/>
      <c r="C534" s="2"/>
      <c r="D534" s="2"/>
    </row>
    <row r="535" spans="1:8" s="1" customFormat="1" ht="34.5" customHeight="1" x14ac:dyDescent="0.3">
      <c r="A535" s="39" t="s">
        <v>14</v>
      </c>
      <c r="B535" s="39"/>
      <c r="C535" s="39"/>
      <c r="D535" s="39"/>
    </row>
    <row r="536" spans="1:8" s="1" customFormat="1" ht="6.75" customHeight="1" x14ac:dyDescent="0.3">
      <c r="A536" s="2"/>
      <c r="B536" s="2"/>
      <c r="C536" s="2"/>
      <c r="D536" s="2"/>
    </row>
    <row r="537" spans="1:8" s="1" customFormat="1" ht="46.2" customHeight="1" x14ac:dyDescent="0.3">
      <c r="A537" s="39" t="s">
        <v>15</v>
      </c>
      <c r="B537" s="39"/>
      <c r="C537" s="39"/>
      <c r="D537" s="39"/>
    </row>
    <row r="538" spans="1:8" s="1" customFormat="1" ht="6.75" customHeight="1" x14ac:dyDescent="0.3">
      <c r="A538" s="2"/>
      <c r="B538" s="2"/>
      <c r="C538" s="2"/>
      <c r="D538" s="2"/>
    </row>
    <row r="539" spans="1:8" s="1" customFormat="1" ht="22.95" customHeight="1" x14ac:dyDescent="0.3">
      <c r="A539" s="39" t="s">
        <v>87</v>
      </c>
      <c r="B539" s="39"/>
      <c r="C539" s="39"/>
      <c r="D539" s="39"/>
    </row>
    <row r="540" spans="1:8" s="1" customFormat="1" ht="6.75" customHeight="1" x14ac:dyDescent="0.3">
      <c r="A540" s="2"/>
      <c r="B540" s="2"/>
      <c r="C540" s="2"/>
      <c r="D540" s="2"/>
    </row>
    <row r="541" spans="1:8" s="1" customFormat="1" ht="34.5" customHeight="1" x14ac:dyDescent="0.3">
      <c r="A541" s="39" t="s">
        <v>17</v>
      </c>
      <c r="B541" s="39"/>
      <c r="C541" s="39"/>
      <c r="D541" s="39"/>
    </row>
    <row r="542" spans="1:8" s="1" customFormat="1" ht="6.75" customHeight="1" x14ac:dyDescent="0.3">
      <c r="A542" s="2"/>
      <c r="B542" s="2"/>
      <c r="C542" s="2"/>
      <c r="D542" s="2"/>
    </row>
    <row r="543" spans="1:8" s="8" customFormat="1" ht="26.7" customHeight="1" x14ac:dyDescent="0.3">
      <c r="A543" s="40" t="s">
        <v>190</v>
      </c>
      <c r="B543" s="40"/>
      <c r="C543" s="41"/>
      <c r="D543" s="41"/>
      <c r="E543" s="1"/>
      <c r="H543" s="1"/>
    </row>
    <row r="544" spans="1:8" s="8" customFormat="1" ht="11.25" customHeight="1" x14ac:dyDescent="0.3">
      <c r="A544" s="40"/>
      <c r="B544" s="40"/>
      <c r="C544" s="41"/>
      <c r="D544" s="41"/>
      <c r="H544" s="1"/>
    </row>
    <row r="545" spans="1:8" s="8" customFormat="1" ht="11.25" customHeight="1" x14ac:dyDescent="0.3">
      <c r="A545" s="37" t="s">
        <v>191</v>
      </c>
      <c r="B545" s="37"/>
      <c r="C545" s="31" t="s">
        <v>21</v>
      </c>
      <c r="D545" s="22">
        <f>IF(ISBLANK(A545),"",VLOOKUP(A545,'[7]Specific Charges'!B:D,3,FALSE))</f>
        <v>102</v>
      </c>
      <c r="H545" s="1"/>
    </row>
    <row r="546" spans="1:8" s="8" customFormat="1" ht="11.25" customHeight="1" x14ac:dyDescent="0.3">
      <c r="A546" s="37" t="s">
        <v>192</v>
      </c>
      <c r="B546" s="37"/>
      <c r="C546" s="31" t="s">
        <v>21</v>
      </c>
      <c r="D546" s="22">
        <f>IF(ISBLANK(A546),"",VLOOKUP(A546,'[7]Specific Charges'!B:D,3,FALSE))</f>
        <v>40.799999999999997</v>
      </c>
      <c r="H546" s="1"/>
    </row>
    <row r="547" spans="1:8" s="8" customFormat="1" ht="11.25" customHeight="1" x14ac:dyDescent="0.3">
      <c r="A547" s="37" t="s">
        <v>193</v>
      </c>
      <c r="B547" s="37"/>
      <c r="C547" s="31" t="s">
        <v>21</v>
      </c>
      <c r="D547" s="22">
        <f>IF(ISBLANK(A547),"",VLOOKUP(A547,'[7]Specific Charges'!B:D,3,FALSE))</f>
        <v>1.02</v>
      </c>
      <c r="H547" s="1"/>
    </row>
    <row r="548" spans="1:8" s="8" customFormat="1" ht="11.25" customHeight="1" x14ac:dyDescent="0.3">
      <c r="A548" s="37" t="s">
        <v>194</v>
      </c>
      <c r="B548" s="37"/>
      <c r="C548" s="31" t="s">
        <v>21</v>
      </c>
      <c r="D548" s="22">
        <f>IF(ISBLANK(A548),"",VLOOKUP(A548,'[7]Specific Charges'!B:D,3,FALSE))</f>
        <v>0.61199999999999999</v>
      </c>
      <c r="H548" s="1"/>
    </row>
    <row r="549" spans="1:8" s="8" customFormat="1" ht="11.25" customHeight="1" x14ac:dyDescent="0.3">
      <c r="A549" s="37" t="s">
        <v>195</v>
      </c>
      <c r="B549" s="37"/>
      <c r="C549" s="31" t="s">
        <v>21</v>
      </c>
      <c r="D549" s="22">
        <f>IF(ISBLANK(A549),"",VLOOKUP(TRIM(A549),'[7]Specific Charges'!B:D,3,FALSE))</f>
        <v>-0.61199999999999999</v>
      </c>
      <c r="H549" s="1"/>
    </row>
    <row r="550" spans="1:8" s="8" customFormat="1" ht="11.25" customHeight="1" x14ac:dyDescent="0.3">
      <c r="A550" s="37" t="s">
        <v>196</v>
      </c>
      <c r="B550" s="37"/>
      <c r="C550" s="31"/>
      <c r="D550" s="22"/>
      <c r="H550" s="1"/>
    </row>
    <row r="551" spans="1:8" s="8" customFormat="1" ht="11.25" customHeight="1" x14ac:dyDescent="0.3">
      <c r="A551" s="37" t="s">
        <v>197</v>
      </c>
      <c r="B551" s="37"/>
      <c r="C551" s="31" t="s">
        <v>21</v>
      </c>
      <c r="D551" s="22">
        <f>IF(ISBLANK(A551),"",VLOOKUP(A551,'[7]Specific Charges'!B:D,3,FALSE))</f>
        <v>0.51</v>
      </c>
      <c r="H551" s="1"/>
    </row>
    <row r="552" spans="1:8" s="8" customFormat="1" ht="11.25" customHeight="1" x14ac:dyDescent="0.3">
      <c r="A552" s="37" t="s">
        <v>198</v>
      </c>
      <c r="B552" s="37"/>
      <c r="C552" s="31" t="s">
        <v>21</v>
      </c>
      <c r="D552" s="22">
        <f>IF(ISBLANK(A552),"",VLOOKUP(A552,'[7]Specific Charges'!B:D,3,FALSE))</f>
        <v>1.02</v>
      </c>
      <c r="H552" s="1"/>
    </row>
    <row r="553" spans="1:8" s="8" customFormat="1" ht="11.25" customHeight="1" x14ac:dyDescent="0.3">
      <c r="A553" s="37" t="s">
        <v>199</v>
      </c>
      <c r="B553" s="37"/>
      <c r="C553" s="31"/>
      <c r="D553" s="22"/>
      <c r="H553" s="1"/>
    </row>
    <row r="554" spans="1:8" s="8" customFormat="1" ht="11.25" customHeight="1" x14ac:dyDescent="0.3">
      <c r="A554" s="37" t="s">
        <v>200</v>
      </c>
      <c r="B554" s="37"/>
      <c r="C554" s="31"/>
      <c r="D554" s="22"/>
      <c r="H554" s="1"/>
    </row>
    <row r="555" spans="1:8" s="8" customFormat="1" ht="11.25" customHeight="1" x14ac:dyDescent="0.3">
      <c r="A555" s="37" t="s">
        <v>201</v>
      </c>
      <c r="B555" s="37"/>
      <c r="C555" s="31"/>
      <c r="D555" s="22"/>
      <c r="H555" s="1"/>
    </row>
    <row r="556" spans="1:8" s="8" customFormat="1" ht="11.25" customHeight="1" x14ac:dyDescent="0.3">
      <c r="A556" s="37" t="s">
        <v>202</v>
      </c>
      <c r="B556" s="37"/>
      <c r="C556" s="31" t="s">
        <v>21</v>
      </c>
      <c r="D556" s="22" t="str">
        <f>IF(ISBLANK(A556),"",VLOOKUP(A556,'[7]Specific Charges'!B:D,3,FALSE))</f>
        <v>no charge</v>
      </c>
      <c r="H556" s="1"/>
    </row>
    <row r="557" spans="1:8" s="8" customFormat="1" ht="11.25" customHeight="1" x14ac:dyDescent="0.3">
      <c r="A557" s="37" t="s">
        <v>203</v>
      </c>
      <c r="B557" s="37"/>
      <c r="C557" s="31" t="s">
        <v>21</v>
      </c>
      <c r="D557" s="22">
        <f>IF(ISBLANK(A557),"",VLOOKUP(A557,'[7]Specific Charges'!B:D,3,FALSE))</f>
        <v>4.08</v>
      </c>
      <c r="H557" s="1"/>
    </row>
    <row r="558" spans="1:8" s="8" customFormat="1" ht="22.2" customHeight="1" x14ac:dyDescent="0.3">
      <c r="A558" s="37" t="s">
        <v>204</v>
      </c>
      <c r="B558" s="37"/>
      <c r="C558" s="32" t="s">
        <v>21</v>
      </c>
      <c r="D558" s="22">
        <f>IF(ISBLANK(A558),"",VLOOKUP(A558,'[7]Specific Charges'!B:D,3,FALSE))</f>
        <v>2.04</v>
      </c>
      <c r="H558" s="1"/>
    </row>
    <row r="559" spans="1:8" ht="12" customHeight="1" x14ac:dyDescent="0.3">
      <c r="A559" s="38" t="s">
        <v>205</v>
      </c>
      <c r="B559" s="39"/>
      <c r="C559" s="39"/>
      <c r="D559" s="39"/>
      <c r="E559" s="8"/>
      <c r="H559" s="1"/>
    </row>
    <row r="560" spans="1:8" ht="35.549999999999997" customHeight="1" x14ac:dyDescent="0.3">
      <c r="A560" s="35" t="s">
        <v>206</v>
      </c>
      <c r="B560" s="35"/>
      <c r="C560" s="35"/>
      <c r="D560" s="35"/>
      <c r="H560" s="1"/>
    </row>
    <row r="561" spans="1:8" ht="35.549999999999997" customHeight="1" x14ac:dyDescent="0.3">
      <c r="A561" s="35" t="s">
        <v>207</v>
      </c>
      <c r="B561" s="35"/>
      <c r="C561" s="35"/>
      <c r="D561" s="35"/>
      <c r="H561" s="1"/>
    </row>
    <row r="562" spans="1:8" ht="45.6" customHeight="1" x14ac:dyDescent="0.3">
      <c r="A562" s="35" t="s">
        <v>208</v>
      </c>
      <c r="B562" s="35"/>
      <c r="C562" s="35"/>
      <c r="D562" s="35"/>
      <c r="H562" s="1"/>
    </row>
    <row r="563" spans="1:8" ht="12" customHeight="1" x14ac:dyDescent="0.3">
      <c r="A563" s="35" t="s">
        <v>209</v>
      </c>
      <c r="B563" s="35"/>
      <c r="C563" s="35"/>
      <c r="D563" s="35"/>
      <c r="H563" s="1"/>
    </row>
    <row r="564" spans="1:8" ht="79.2" customHeight="1" x14ac:dyDescent="0.3">
      <c r="A564" s="36" t="s">
        <v>210</v>
      </c>
      <c r="B564" s="36"/>
      <c r="C564" s="36"/>
      <c r="D564" s="36"/>
      <c r="H564" s="1"/>
    </row>
    <row r="565" spans="1:8" ht="12" customHeight="1" x14ac:dyDescent="0.3">
      <c r="A565" s="35" t="s">
        <v>211</v>
      </c>
      <c r="B565" s="35"/>
      <c r="C565" s="35"/>
      <c r="D565" s="35"/>
      <c r="H565" s="1"/>
    </row>
    <row r="566" spans="1:8" ht="69" customHeight="1" x14ac:dyDescent="0.3">
      <c r="A566" s="36" t="s">
        <v>212</v>
      </c>
      <c r="B566" s="36"/>
      <c r="C566" s="36"/>
      <c r="D566" s="36"/>
      <c r="H566" s="1"/>
    </row>
    <row r="567" spans="1:8" ht="46.95" customHeight="1" x14ac:dyDescent="0.3">
      <c r="A567" s="35" t="s">
        <v>222</v>
      </c>
      <c r="B567" s="35"/>
      <c r="C567" s="35"/>
      <c r="D567" s="35"/>
      <c r="H567" s="1"/>
    </row>
    <row r="568" spans="1:8" ht="46.95" customHeight="1" x14ac:dyDescent="0.3">
      <c r="A568" s="35" t="s">
        <v>213</v>
      </c>
      <c r="B568" s="35"/>
      <c r="C568" s="35"/>
      <c r="D568" s="35"/>
      <c r="H568" s="1"/>
    </row>
    <row r="569" spans="1:8" ht="23.55" customHeight="1" x14ac:dyDescent="0.3">
      <c r="A569" s="35" t="s">
        <v>214</v>
      </c>
      <c r="B569" s="35"/>
      <c r="C569" s="35"/>
      <c r="D569" s="35"/>
      <c r="H569" s="1"/>
    </row>
    <row r="570" spans="1:8" ht="12.6" customHeight="1" x14ac:dyDescent="0.3">
      <c r="A570" s="35" t="s">
        <v>215</v>
      </c>
      <c r="B570" s="35"/>
      <c r="C570" s="35"/>
      <c r="D570" s="35"/>
      <c r="H570" s="1"/>
    </row>
    <row r="571" spans="1:8" ht="23.55" customHeight="1" x14ac:dyDescent="0.3">
      <c r="A571" s="35" t="s">
        <v>216</v>
      </c>
      <c r="B571" s="35"/>
      <c r="C571" s="35"/>
      <c r="D571" s="35"/>
      <c r="H571" s="1"/>
    </row>
    <row r="572" spans="1:8" ht="12" customHeight="1" x14ac:dyDescent="0.3">
      <c r="A572" s="35" t="s">
        <v>217</v>
      </c>
      <c r="B572" s="35"/>
      <c r="C572" s="35"/>
      <c r="D572" s="35"/>
      <c r="H572" s="1"/>
    </row>
    <row r="573" spans="1:8" ht="59.55" customHeight="1" x14ac:dyDescent="0.3">
      <c r="A573" s="35" t="s">
        <v>218</v>
      </c>
      <c r="B573" s="35"/>
      <c r="C573" s="35"/>
      <c r="D573" s="35"/>
      <c r="H573" s="1"/>
    </row>
    <row r="574" spans="1:8" ht="34.200000000000003" customHeight="1" x14ac:dyDescent="0.3">
      <c r="A574" s="35" t="s">
        <v>219</v>
      </c>
      <c r="B574" s="35"/>
      <c r="C574" s="35"/>
      <c r="D574" s="35"/>
      <c r="H574" s="1"/>
    </row>
    <row r="575" spans="1:8" ht="23.55" customHeight="1" x14ac:dyDescent="0.3">
      <c r="A575" s="35" t="s">
        <v>220</v>
      </c>
      <c r="B575" s="35"/>
      <c r="C575" s="35"/>
      <c r="D575" s="35"/>
      <c r="H575" s="1"/>
    </row>
    <row r="576" spans="1:8" ht="23.55" customHeight="1" x14ac:dyDescent="0.3">
      <c r="A576" s="34" t="s">
        <v>221</v>
      </c>
      <c r="B576" s="34"/>
      <c r="C576" s="34"/>
      <c r="D576" s="34"/>
      <c r="H576" s="1"/>
    </row>
  </sheetData>
  <mergeCells count="422">
    <mergeCell ref="A1:D1"/>
    <mergeCell ref="A2:D2"/>
    <mergeCell ref="A3:D3"/>
    <mergeCell ref="A4:D4"/>
    <mergeCell ref="A5:D5"/>
    <mergeCell ref="A6:D6"/>
    <mergeCell ref="A15:D15"/>
    <mergeCell ref="A17:D17"/>
    <mergeCell ref="A18:D18"/>
    <mergeCell ref="A19:D19"/>
    <mergeCell ref="A20:D20"/>
    <mergeCell ref="A22:D22"/>
    <mergeCell ref="A7:D7"/>
    <mergeCell ref="A8:D8"/>
    <mergeCell ref="A9:D9"/>
    <mergeCell ref="A11:D11"/>
    <mergeCell ref="A12:D12"/>
    <mergeCell ref="A13:D13"/>
    <mergeCell ref="A33:B33"/>
    <mergeCell ref="A34:B34"/>
    <mergeCell ref="A35:B35"/>
    <mergeCell ref="A36:B36"/>
    <mergeCell ref="A24:D24"/>
    <mergeCell ref="A26:D26"/>
    <mergeCell ref="A28:D28"/>
    <mergeCell ref="A29:D29"/>
    <mergeCell ref="A31:B31"/>
    <mergeCell ref="A32:B32"/>
    <mergeCell ref="A45:B45"/>
    <mergeCell ref="A48:D48"/>
    <mergeCell ref="A49:D49"/>
    <mergeCell ref="A51:B51"/>
    <mergeCell ref="A52:B52"/>
    <mergeCell ref="A53:B53"/>
    <mergeCell ref="A37:B37"/>
    <mergeCell ref="A38:B38"/>
    <mergeCell ref="A40:D40"/>
    <mergeCell ref="A42:B42"/>
    <mergeCell ref="A43:B43"/>
    <mergeCell ref="A44:B44"/>
    <mergeCell ref="A59:B59"/>
    <mergeCell ref="A61:D61"/>
    <mergeCell ref="A63:D63"/>
    <mergeCell ref="A65:B65"/>
    <mergeCell ref="A66:B66"/>
    <mergeCell ref="A67:B67"/>
    <mergeCell ref="A54:B54"/>
    <mergeCell ref="A55:B55"/>
    <mergeCell ref="A56:B56"/>
    <mergeCell ref="A57:B57"/>
    <mergeCell ref="A58:B58"/>
    <mergeCell ref="A77:B77"/>
    <mergeCell ref="A78:B78"/>
    <mergeCell ref="A79:B79"/>
    <mergeCell ref="A80:B80"/>
    <mergeCell ref="A81:B81"/>
    <mergeCell ref="A68:B68"/>
    <mergeCell ref="A71:D71"/>
    <mergeCell ref="A72:D72"/>
    <mergeCell ref="A74:B74"/>
    <mergeCell ref="A75:B75"/>
    <mergeCell ref="A76:B76"/>
    <mergeCell ref="A92:B92"/>
    <mergeCell ref="A93:B93"/>
    <mergeCell ref="A96:D96"/>
    <mergeCell ref="A97:D97"/>
    <mergeCell ref="A99:B99"/>
    <mergeCell ref="A100:B100"/>
    <mergeCell ref="A82:B82"/>
    <mergeCell ref="A84:D84"/>
    <mergeCell ref="A86:D86"/>
    <mergeCell ref="A88:D88"/>
    <mergeCell ref="A90:B90"/>
    <mergeCell ref="A91:B91"/>
    <mergeCell ref="A106:B106"/>
    <mergeCell ref="A107:B107"/>
    <mergeCell ref="A109:D109"/>
    <mergeCell ref="A111:B111"/>
    <mergeCell ref="A112:B112"/>
    <mergeCell ref="A113:B113"/>
    <mergeCell ref="A101:B101"/>
    <mergeCell ref="A102:B102"/>
    <mergeCell ref="A103:B103"/>
    <mergeCell ref="A104:B104"/>
    <mergeCell ref="A105:B105"/>
    <mergeCell ref="A124:D124"/>
    <mergeCell ref="A126:D126"/>
    <mergeCell ref="A128:D128"/>
    <mergeCell ref="A129:D129"/>
    <mergeCell ref="A130:D130"/>
    <mergeCell ref="A131:D131"/>
    <mergeCell ref="A114:B114"/>
    <mergeCell ref="A116:D116"/>
    <mergeCell ref="A117:D117"/>
    <mergeCell ref="A119:D119"/>
    <mergeCell ref="A121:D121"/>
    <mergeCell ref="A122:D122"/>
    <mergeCell ref="A142:B142"/>
    <mergeCell ref="A143:B143"/>
    <mergeCell ref="A144:B144"/>
    <mergeCell ref="A145:B145"/>
    <mergeCell ref="A146:B146"/>
    <mergeCell ref="A147:B147"/>
    <mergeCell ref="A132:D132"/>
    <mergeCell ref="A133:D133"/>
    <mergeCell ref="A134:D134"/>
    <mergeCell ref="A136:D136"/>
    <mergeCell ref="A138:D138"/>
    <mergeCell ref="A140:D140"/>
    <mergeCell ref="A155:B155"/>
    <mergeCell ref="A156:B156"/>
    <mergeCell ref="A157:B157"/>
    <mergeCell ref="A158:B158"/>
    <mergeCell ref="A161:D161"/>
    <mergeCell ref="A163:D163"/>
    <mergeCell ref="A148:B148"/>
    <mergeCell ref="A149:B149"/>
    <mergeCell ref="A150:B150"/>
    <mergeCell ref="A151:B151"/>
    <mergeCell ref="A153:D153"/>
    <mergeCell ref="A172:B172"/>
    <mergeCell ref="A173:B173"/>
    <mergeCell ref="A174:B174"/>
    <mergeCell ref="A175:B175"/>
    <mergeCell ref="A176:B176"/>
    <mergeCell ref="A165:D165"/>
    <mergeCell ref="A167:B167"/>
    <mergeCell ref="A168:B168"/>
    <mergeCell ref="A169:B169"/>
    <mergeCell ref="A170:B170"/>
    <mergeCell ref="A171:B171"/>
    <mergeCell ref="A187:D187"/>
    <mergeCell ref="A189:D189"/>
    <mergeCell ref="A191:B191"/>
    <mergeCell ref="A192:B192"/>
    <mergeCell ref="A193:B193"/>
    <mergeCell ref="A178:D178"/>
    <mergeCell ref="A180:B180"/>
    <mergeCell ref="A181:B181"/>
    <mergeCell ref="A182:B182"/>
    <mergeCell ref="A183:B183"/>
    <mergeCell ref="A185:D185"/>
    <mergeCell ref="A201:D201"/>
    <mergeCell ref="A203:B203"/>
    <mergeCell ref="A204:B204"/>
    <mergeCell ref="A205:B205"/>
    <mergeCell ref="A206:B206"/>
    <mergeCell ref="A208:D208"/>
    <mergeCell ref="A194:B194"/>
    <mergeCell ref="A195:B195"/>
    <mergeCell ref="A196:B196"/>
    <mergeCell ref="A197:B197"/>
    <mergeCell ref="A198:B198"/>
    <mergeCell ref="A199:B199"/>
    <mergeCell ref="A217:B217"/>
    <mergeCell ref="A218:B218"/>
    <mergeCell ref="A219:B219"/>
    <mergeCell ref="A220:B220"/>
    <mergeCell ref="A221:B221"/>
    <mergeCell ref="A222:B222"/>
    <mergeCell ref="A210:D210"/>
    <mergeCell ref="A212:D212"/>
    <mergeCell ref="A214:B214"/>
    <mergeCell ref="A215:B215"/>
    <mergeCell ref="A216:B216"/>
    <mergeCell ref="A232:D232"/>
    <mergeCell ref="A234:D234"/>
    <mergeCell ref="A236:B236"/>
    <mergeCell ref="A237:B237"/>
    <mergeCell ref="A238:B238"/>
    <mergeCell ref="A224:D224"/>
    <mergeCell ref="A226:B226"/>
    <mergeCell ref="A227:B227"/>
    <mergeCell ref="A228:B228"/>
    <mergeCell ref="A229:B229"/>
    <mergeCell ref="A230:D230"/>
    <mergeCell ref="A246:D246"/>
    <mergeCell ref="A248:B248"/>
    <mergeCell ref="A249:B249"/>
    <mergeCell ref="A250:B250"/>
    <mergeCell ref="A251:B251"/>
    <mergeCell ref="A253:D253"/>
    <mergeCell ref="A239:B239"/>
    <mergeCell ref="A240:B240"/>
    <mergeCell ref="A241:B241"/>
    <mergeCell ref="A242:B242"/>
    <mergeCell ref="A243:B243"/>
    <mergeCell ref="A244:B244"/>
    <mergeCell ref="A264:B264"/>
    <mergeCell ref="A265:B265"/>
    <mergeCell ref="A266:B266"/>
    <mergeCell ref="A267:B267"/>
    <mergeCell ref="A268:B268"/>
    <mergeCell ref="A254:D254"/>
    <mergeCell ref="A255:D255"/>
    <mergeCell ref="A256:D256"/>
    <mergeCell ref="A258:D258"/>
    <mergeCell ref="A260:D260"/>
    <mergeCell ref="A262:D262"/>
    <mergeCell ref="A275:B275"/>
    <mergeCell ref="A276:B276"/>
    <mergeCell ref="A278:B278"/>
    <mergeCell ref="A279:B279"/>
    <mergeCell ref="A280:B280"/>
    <mergeCell ref="A282:D282"/>
    <mergeCell ref="A269:B269"/>
    <mergeCell ref="A270:B270"/>
    <mergeCell ref="A271:B271"/>
    <mergeCell ref="A272:B272"/>
    <mergeCell ref="A273:B273"/>
    <mergeCell ref="A274:B274"/>
    <mergeCell ref="A292:D292"/>
    <mergeCell ref="A294:D294"/>
    <mergeCell ref="A296:D296"/>
    <mergeCell ref="A298:D298"/>
    <mergeCell ref="A300:D300"/>
    <mergeCell ref="A303:D303"/>
    <mergeCell ref="A284:B284"/>
    <mergeCell ref="A285:B285"/>
    <mergeCell ref="A286:B286"/>
    <mergeCell ref="A287:B287"/>
    <mergeCell ref="A289:D289"/>
    <mergeCell ref="A290:D290"/>
    <mergeCell ref="A310:B310"/>
    <mergeCell ref="A311:B311"/>
    <mergeCell ref="A312:B312"/>
    <mergeCell ref="A314:D314"/>
    <mergeCell ref="A316:B316"/>
    <mergeCell ref="A305:B305"/>
    <mergeCell ref="A306:B306"/>
    <mergeCell ref="A307:B307"/>
    <mergeCell ref="A308:B308"/>
    <mergeCell ref="A309:B309"/>
    <mergeCell ref="A325:D325"/>
    <mergeCell ref="A327:D327"/>
    <mergeCell ref="A329:D329"/>
    <mergeCell ref="A331:D331"/>
    <mergeCell ref="A334:D334"/>
    <mergeCell ref="A336:B336"/>
    <mergeCell ref="A317:B317"/>
    <mergeCell ref="A318:B318"/>
    <mergeCell ref="A319:B319"/>
    <mergeCell ref="A320:D320"/>
    <mergeCell ref="A321:D321"/>
    <mergeCell ref="A323:D323"/>
    <mergeCell ref="A341:B341"/>
    <mergeCell ref="A342:B342"/>
    <mergeCell ref="A343:B343"/>
    <mergeCell ref="A345:D345"/>
    <mergeCell ref="A347:B347"/>
    <mergeCell ref="A348:B348"/>
    <mergeCell ref="A337:B337"/>
    <mergeCell ref="A338:B338"/>
    <mergeCell ref="A339:B339"/>
    <mergeCell ref="A340:B340"/>
    <mergeCell ref="A358:D358"/>
    <mergeCell ref="A360:D360"/>
    <mergeCell ref="A362:D362"/>
    <mergeCell ref="A365:D365"/>
    <mergeCell ref="A367:B367"/>
    <mergeCell ref="A349:B349"/>
    <mergeCell ref="A350:B350"/>
    <mergeCell ref="A351:D351"/>
    <mergeCell ref="A352:D352"/>
    <mergeCell ref="A354:D354"/>
    <mergeCell ref="A356:D356"/>
    <mergeCell ref="A373:B373"/>
    <mergeCell ref="A374:B374"/>
    <mergeCell ref="A376:D376"/>
    <mergeCell ref="A378:B378"/>
    <mergeCell ref="A379:B379"/>
    <mergeCell ref="A380:B380"/>
    <mergeCell ref="A368:B368"/>
    <mergeCell ref="A369:B369"/>
    <mergeCell ref="A370:B370"/>
    <mergeCell ref="A371:B371"/>
    <mergeCell ref="A372:B372"/>
    <mergeCell ref="A391:D391"/>
    <mergeCell ref="A393:D393"/>
    <mergeCell ref="A395:D395"/>
    <mergeCell ref="A397:B397"/>
    <mergeCell ref="A399:D399"/>
    <mergeCell ref="A401:D401"/>
    <mergeCell ref="A381:B381"/>
    <mergeCell ref="A382:D382"/>
    <mergeCell ref="A383:D383"/>
    <mergeCell ref="A385:D385"/>
    <mergeCell ref="A387:D387"/>
    <mergeCell ref="A389:D389"/>
    <mergeCell ref="A411:B411"/>
    <mergeCell ref="A413:D413"/>
    <mergeCell ref="A415:D415"/>
    <mergeCell ref="A417:D417"/>
    <mergeCell ref="A419:D419"/>
    <mergeCell ref="A421:B421"/>
    <mergeCell ref="A402:B402"/>
    <mergeCell ref="A404:B404"/>
    <mergeCell ref="A405:B405"/>
    <mergeCell ref="A407:D407"/>
    <mergeCell ref="A408:D408"/>
    <mergeCell ref="A410:B410"/>
    <mergeCell ref="A428:B428"/>
    <mergeCell ref="A429:B429"/>
    <mergeCell ref="A430:B430"/>
    <mergeCell ref="A431:B431"/>
    <mergeCell ref="A432:B432"/>
    <mergeCell ref="A442:D442"/>
    <mergeCell ref="A422:B422"/>
    <mergeCell ref="A423:B423"/>
    <mergeCell ref="A424:B424"/>
    <mergeCell ref="A425:B425"/>
    <mergeCell ref="A426:B426"/>
    <mergeCell ref="A427:B427"/>
    <mergeCell ref="A454:B454"/>
    <mergeCell ref="A455:B455"/>
    <mergeCell ref="A456:B456"/>
    <mergeCell ref="A457:B457"/>
    <mergeCell ref="A459:B459"/>
    <mergeCell ref="A461:D461"/>
    <mergeCell ref="A444:D444"/>
    <mergeCell ref="A446:D446"/>
    <mergeCell ref="A448:D448"/>
    <mergeCell ref="A450:D450"/>
    <mergeCell ref="A452:D452"/>
    <mergeCell ref="A453:B453"/>
    <mergeCell ref="A469:B469"/>
    <mergeCell ref="A470:B470"/>
    <mergeCell ref="A471:B471"/>
    <mergeCell ref="A472:B472"/>
    <mergeCell ref="A473:B473"/>
    <mergeCell ref="A474:B474"/>
    <mergeCell ref="A462:B462"/>
    <mergeCell ref="A463:B463"/>
    <mergeCell ref="A464:B464"/>
    <mergeCell ref="A465:B465"/>
    <mergeCell ref="A466:B466"/>
    <mergeCell ref="A468:D468"/>
    <mergeCell ref="A483:B483"/>
    <mergeCell ref="A484:B484"/>
    <mergeCell ref="A485:B485"/>
    <mergeCell ref="A487:B487"/>
    <mergeCell ref="A488:B488"/>
    <mergeCell ref="A489:B489"/>
    <mergeCell ref="A475:B475"/>
    <mergeCell ref="A476:B476"/>
    <mergeCell ref="A477:B477"/>
    <mergeCell ref="A478:B478"/>
    <mergeCell ref="A479:B479"/>
    <mergeCell ref="A481:B481"/>
    <mergeCell ref="A496:B496"/>
    <mergeCell ref="A497:B497"/>
    <mergeCell ref="A498:B498"/>
    <mergeCell ref="A499:B499"/>
    <mergeCell ref="A505:B505"/>
    <mergeCell ref="A506:B506"/>
    <mergeCell ref="A490:B490"/>
    <mergeCell ref="A491:B491"/>
    <mergeCell ref="A492:B492"/>
    <mergeCell ref="A493:B493"/>
    <mergeCell ref="A494:B494"/>
    <mergeCell ref="A495:B495"/>
    <mergeCell ref="A513:B513"/>
    <mergeCell ref="A514:B514"/>
    <mergeCell ref="A515:B515"/>
    <mergeCell ref="A517:B517"/>
    <mergeCell ref="A519:B519"/>
    <mergeCell ref="A520:B520"/>
    <mergeCell ref="A507:B507"/>
    <mergeCell ref="A508:B508"/>
    <mergeCell ref="A509:B509"/>
    <mergeCell ref="A510:B510"/>
    <mergeCell ref="A511:B511"/>
    <mergeCell ref="A512:B512"/>
    <mergeCell ref="A527:B527"/>
    <mergeCell ref="A528:B528"/>
    <mergeCell ref="A529:B529"/>
    <mergeCell ref="A530:D530"/>
    <mergeCell ref="A533:D533"/>
    <mergeCell ref="A535:D535"/>
    <mergeCell ref="A521:B521"/>
    <mergeCell ref="A522:B522"/>
    <mergeCell ref="A523:B523"/>
    <mergeCell ref="A524:B524"/>
    <mergeCell ref="A525:B525"/>
    <mergeCell ref="A526:B526"/>
    <mergeCell ref="A546:B546"/>
    <mergeCell ref="A547:B547"/>
    <mergeCell ref="A548:B548"/>
    <mergeCell ref="A549:B549"/>
    <mergeCell ref="A550:B550"/>
    <mergeCell ref="A551:B551"/>
    <mergeCell ref="A537:D537"/>
    <mergeCell ref="A539:D539"/>
    <mergeCell ref="A541:D541"/>
    <mergeCell ref="A543:D543"/>
    <mergeCell ref="A544:D544"/>
    <mergeCell ref="A545:B545"/>
    <mergeCell ref="A558:B558"/>
    <mergeCell ref="A559:D559"/>
    <mergeCell ref="A560:D560"/>
    <mergeCell ref="A561:D561"/>
    <mergeCell ref="A562:D562"/>
    <mergeCell ref="A563:D563"/>
    <mergeCell ref="A552:B552"/>
    <mergeCell ref="A553:B553"/>
    <mergeCell ref="A554:B554"/>
    <mergeCell ref="A555:B555"/>
    <mergeCell ref="A556:B556"/>
    <mergeCell ref="A557:B557"/>
    <mergeCell ref="A576:D576"/>
    <mergeCell ref="A570:D570"/>
    <mergeCell ref="A571:D571"/>
    <mergeCell ref="A572:D572"/>
    <mergeCell ref="A573:D573"/>
    <mergeCell ref="A574:D574"/>
    <mergeCell ref="A575:D575"/>
    <mergeCell ref="A564:D564"/>
    <mergeCell ref="A565:D565"/>
    <mergeCell ref="A566:D566"/>
    <mergeCell ref="A567:D567"/>
    <mergeCell ref="A568:D568"/>
    <mergeCell ref="A569:D569"/>
  </mergeCells>
  <printOptions horizontalCentered="1" verticalCentered="1"/>
  <pageMargins left="0.7" right="0.7" top="0.75" bottom="1" header="0.3" footer="0.3"/>
  <pageSetup scale="90" orientation="portrait" r:id="rId1"/>
  <headerFooter>
    <oddHeader>&amp;RPage &amp;P of &amp;N</oddHeader>
  </headerFooter>
  <rowBreaks count="15" manualBreakCount="15">
    <brk id="27" max="3" man="1"/>
    <brk id="70" max="3" man="1"/>
    <brk id="115" max="16383" man="1"/>
    <brk id="135" max="3" man="1"/>
    <brk id="184" max="3" man="1"/>
    <brk id="229" max="3" man="1"/>
    <brk id="252" max="16383" man="1"/>
    <brk id="288" max="16383" man="1"/>
    <brk id="319" max="16383" man="1"/>
    <brk id="350" max="16383" man="1"/>
    <brk id="381" max="16383" man="1"/>
    <brk id="398" max="16383" man="1"/>
    <brk id="441" max="3" man="1"/>
    <brk id="529" max="16383" man="1"/>
    <brk id="55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EB-2020-0030</Case_x0020_Number_x002f_Docket_x0020_Number>
    <Issue_x0020_Date xmlns="f9175001-c430-4d57-adde-c1c10539e919">2020-08-21T04:00:00+00:00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Uri Akselrud</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86287A-55DA-4618-A5B7-BE4D3D4B8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E67A45-2100-4347-A8E8-FAC0580513D7}">
  <ds:schemaRefs>
    <ds:schemaRef ds:uri="http://schemas.microsoft.com/office/2006/documentManagement/types"/>
    <ds:schemaRef ds:uri="ea909525-6dd5-47d7-9eed-71e77e5cedc6"/>
    <ds:schemaRef ds:uri="95f47813-6223-4a6f-8345-4f354f0b8e15"/>
    <ds:schemaRef ds:uri="http://www.w3.org/XML/1998/namespace"/>
    <ds:schemaRef ds:uri="http://purl.org/dc/dcmitype/"/>
    <ds:schemaRef ds:uri="http://schemas.microsoft.com/office/infopath/2007/PartnerControls"/>
    <ds:schemaRef ds:uri="31a38067-a042-4e0e-9037-517587b10700"/>
    <ds:schemaRef ds:uri="f0af1d65-dfd0-4b99-b523-def3a954563f"/>
    <ds:schemaRef ds:uri="http://purl.org/dc/elements/1.1/"/>
    <ds:schemaRef ds:uri="http://schemas.microsoft.com/office/2006/metadata/properties"/>
    <ds:schemaRef ds:uri="http://schemas.openxmlformats.org/package/2006/metadata/core-properties"/>
    <ds:schemaRef ds:uri="f9175001-c430-4d57-adde-c1c10539e919"/>
    <ds:schemaRef ds:uri="http://purl.org/dc/terms/"/>
  </ds:schemaRefs>
</ds:datastoreItem>
</file>

<file path=customXml/itemProps3.xml><?xml version="1.0" encoding="utf-8"?>
<ds:datastoreItem xmlns:ds="http://schemas.openxmlformats.org/officeDocument/2006/customXml" ds:itemID="{7F13D411-ED72-4AB6-A1CE-1D720E177B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2021 Tariff Schedule</vt:lpstr>
      <vt:lpstr>'2021 Tariff Schedule'!Print_Area</vt:lpstr>
      <vt:lpstr>'2021 Tariff Schedule'!Print_Titles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Susan</dc:creator>
  <cp:lastModifiedBy>Janet Sakauye</cp:lastModifiedBy>
  <cp:lastPrinted>2020-08-28T03:24:43Z</cp:lastPrinted>
  <dcterms:created xsi:type="dcterms:W3CDTF">2020-08-14T01:46:27Z</dcterms:created>
  <dcterms:modified xsi:type="dcterms:W3CDTF">2020-09-01T20:06:53Z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y fmtid="{D5CDD505-2E9C-101B-9397-08002B2CF9AE}" pid="3" name="Order">
    <vt:r8>68500</vt:r8>
  </property>
</Properties>
</file>