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0" yWindow="550" windowWidth="18880" windowHeight="8740"/>
  </bookViews>
  <sheets>
    <sheet name="UPDATED App.2-Z_2021 Commodity " sheetId="1" r:id="rId1"/>
  </sheets>
  <calcPr calcId="145621"/>
</workbook>
</file>

<file path=xl/calcChain.xml><?xml version="1.0" encoding="utf-8"?>
<calcChain xmlns="http://schemas.openxmlformats.org/spreadsheetml/2006/main">
  <c r="K81" i="1" l="1"/>
  <c r="F81" i="1"/>
  <c r="B81" i="1"/>
  <c r="K80" i="1"/>
  <c r="F80" i="1"/>
  <c r="B80" i="1"/>
  <c r="K79" i="1"/>
  <c r="F79" i="1"/>
  <c r="B79" i="1"/>
  <c r="K78" i="1"/>
  <c r="F78" i="1"/>
  <c r="B78" i="1"/>
  <c r="K77" i="1"/>
  <c r="F77" i="1"/>
  <c r="B77" i="1"/>
  <c r="K76" i="1"/>
  <c r="F76" i="1"/>
  <c r="B76" i="1"/>
  <c r="K75" i="1"/>
  <c r="F75" i="1"/>
  <c r="B75" i="1"/>
  <c r="K74" i="1"/>
  <c r="F74" i="1"/>
  <c r="B74" i="1"/>
  <c r="K73" i="1"/>
  <c r="K82" i="1" s="1"/>
  <c r="F73" i="1"/>
  <c r="F82" i="1" s="1"/>
  <c r="B73" i="1"/>
  <c r="K67" i="1"/>
  <c r="F67" i="1"/>
  <c r="G66" i="1"/>
  <c r="J66" i="1" s="1"/>
  <c r="J81" i="1" s="1"/>
  <c r="G81" i="1" s="1"/>
  <c r="G65" i="1"/>
  <c r="J65" i="1" s="1"/>
  <c r="J80" i="1" s="1"/>
  <c r="G80" i="1" s="1"/>
  <c r="B65" i="1"/>
  <c r="J64" i="1"/>
  <c r="J79" i="1" s="1"/>
  <c r="G79" i="1" s="1"/>
  <c r="G64" i="1"/>
  <c r="B64" i="1"/>
  <c r="J63" i="1"/>
  <c r="J78" i="1" s="1"/>
  <c r="G78" i="1" s="1"/>
  <c r="G63" i="1"/>
  <c r="B63" i="1"/>
  <c r="J62" i="1"/>
  <c r="G62" i="1"/>
  <c r="B62" i="1"/>
  <c r="G61" i="1"/>
  <c r="J61" i="1" s="1"/>
  <c r="J76" i="1" s="1"/>
  <c r="G76" i="1" s="1"/>
  <c r="B61" i="1"/>
  <c r="G60" i="1"/>
  <c r="J60" i="1" s="1"/>
  <c r="J75" i="1" s="1"/>
  <c r="G75" i="1" s="1"/>
  <c r="B60" i="1"/>
  <c r="G59" i="1"/>
  <c r="J59" i="1" s="1"/>
  <c r="J74" i="1" s="1"/>
  <c r="G74" i="1" s="1"/>
  <c r="B59" i="1"/>
  <c r="J58" i="1"/>
  <c r="J73" i="1" s="1"/>
  <c r="B58" i="1"/>
  <c r="K55" i="1"/>
  <c r="K70" i="1" s="1"/>
  <c r="F55" i="1"/>
  <c r="F70" i="1" s="1"/>
  <c r="L53" i="1"/>
  <c r="K53" i="1"/>
  <c r="G53" i="1"/>
  <c r="F53" i="1"/>
  <c r="O52" i="1"/>
  <c r="N52" i="1"/>
  <c r="M52" i="1"/>
  <c r="H52" i="1"/>
  <c r="J52" i="1" s="1"/>
  <c r="N51" i="1"/>
  <c r="O51" i="1" s="1"/>
  <c r="M51" i="1"/>
  <c r="J51" i="1"/>
  <c r="H51" i="1"/>
  <c r="B51" i="1"/>
  <c r="N50" i="1"/>
  <c r="M50" i="1"/>
  <c r="O50" i="1" s="1"/>
  <c r="J50" i="1"/>
  <c r="H50" i="1"/>
  <c r="B50" i="1"/>
  <c r="I39" i="1"/>
  <c r="I40" i="1" s="1"/>
  <c r="J38" i="1"/>
  <c r="J37" i="1"/>
  <c r="J36" i="1"/>
  <c r="J39" i="1" s="1"/>
  <c r="J26" i="1"/>
  <c r="I26" i="1"/>
  <c r="F26" i="1"/>
  <c r="D26" i="1"/>
  <c r="D27" i="1" s="1"/>
  <c r="G25" i="1"/>
  <c r="L25" i="1" s="1"/>
  <c r="L24" i="1"/>
  <c r="K24" i="1"/>
  <c r="G24" i="1"/>
  <c r="M23" i="1"/>
  <c r="K23" i="1"/>
  <c r="G23" i="1"/>
  <c r="L23" i="1" s="1"/>
  <c r="N23" i="1" s="1"/>
  <c r="M22" i="1"/>
  <c r="K22" i="1"/>
  <c r="G22" i="1"/>
  <c r="L22" i="1" s="1"/>
  <c r="N22" i="1" s="1"/>
  <c r="N21" i="1"/>
  <c r="L21" i="1"/>
  <c r="K21" i="1"/>
  <c r="G21" i="1"/>
  <c r="K20" i="1"/>
  <c r="G20" i="1"/>
  <c r="L20" i="1" s="1"/>
  <c r="N20" i="1" s="1"/>
  <c r="M19" i="1"/>
  <c r="L19" i="1"/>
  <c r="N19" i="1" s="1"/>
  <c r="K19" i="1"/>
  <c r="G19" i="1"/>
  <c r="L18" i="1"/>
  <c r="N18" i="1" s="1"/>
  <c r="K18" i="1"/>
  <c r="M18" i="1" s="1"/>
  <c r="G18" i="1"/>
  <c r="N17" i="1"/>
  <c r="M17" i="1"/>
  <c r="L17" i="1"/>
  <c r="K17" i="1"/>
  <c r="K26" i="1" s="1"/>
  <c r="G17" i="1"/>
  <c r="O53" i="1" l="1"/>
  <c r="J40" i="1"/>
  <c r="L39" i="1"/>
  <c r="L40" i="1" s="1"/>
  <c r="G73" i="1"/>
  <c r="J77" i="1"/>
  <c r="G77" i="1" s="1"/>
  <c r="J53" i="1"/>
  <c r="G26" i="1"/>
  <c r="J67" i="1"/>
  <c r="L26" i="1"/>
  <c r="L27" i="1" s="1"/>
  <c r="J82" i="1" l="1"/>
  <c r="L41" i="1"/>
  <c r="N27" i="1"/>
  <c r="L42" i="1"/>
  <c r="J27" i="1"/>
  <c r="J41" i="1" s="1"/>
  <c r="J42" i="1" s="1"/>
  <c r="I27" i="1"/>
  <c r="I41" i="1" l="1"/>
  <c r="I42" i="1" s="1"/>
  <c r="G42" i="1" s="1"/>
  <c r="L58" i="1" s="1"/>
  <c r="M27" i="1"/>
  <c r="O27" i="1" s="1"/>
  <c r="O58" i="1" l="1"/>
  <c r="L59" i="1"/>
  <c r="O59" i="1" l="1"/>
  <c r="O74" i="1" s="1"/>
  <c r="L74" i="1" s="1"/>
  <c r="L60" i="1"/>
  <c r="O73" i="1"/>
  <c r="L73" i="1" l="1"/>
  <c r="L61" i="1"/>
  <c r="O60" i="1"/>
  <c r="O75" i="1" l="1"/>
  <c r="O61" i="1"/>
  <c r="O76" i="1" s="1"/>
  <c r="L76" i="1" s="1"/>
  <c r="L62" i="1"/>
  <c r="L63" i="1" l="1"/>
  <c r="O62" i="1"/>
  <c r="O77" i="1" s="1"/>
  <c r="L77" i="1" s="1"/>
  <c r="L75" i="1"/>
  <c r="L64" i="1" l="1"/>
  <c r="O63" i="1"/>
  <c r="O78" i="1" l="1"/>
  <c r="O64" i="1"/>
  <c r="O79" i="1" s="1"/>
  <c r="L79" i="1" s="1"/>
  <c r="L65" i="1"/>
  <c r="L78" i="1" l="1"/>
  <c r="L66" i="1"/>
  <c r="O66" i="1" s="1"/>
  <c r="O81" i="1" s="1"/>
  <c r="L81" i="1" s="1"/>
  <c r="O65" i="1"/>
  <c r="O80" i="1" s="1"/>
  <c r="L80" i="1" s="1"/>
  <c r="O67" i="1"/>
  <c r="O82" i="1" l="1"/>
</calcChain>
</file>

<file path=xl/comments1.xml><?xml version="1.0" encoding="utf-8"?>
<comments xmlns="http://schemas.openxmlformats.org/spreadsheetml/2006/main">
  <authors>
    <author/>
  </authors>
  <commentList>
    <comment ref="G58" authorId="0">
      <text>
        <r>
          <rPr>
            <sz val="10"/>
            <color rgb="FF000000"/>
            <rFont val="Arial"/>
          </rPr>
          <t>Input value for forecast weighted average commodity price for the bridge year must be calculated independently outside of Appendix Z. It must be calculated based on the same methodology that is used to calculate the test year forecasted weighted average commodity prices, except that actual and forecasted 2018 RPP and GA forecasts are to be used.</t>
        </r>
      </text>
    </comment>
  </commentList>
</comments>
</file>

<file path=xl/sharedStrings.xml><?xml version="1.0" encoding="utf-8"?>
<sst xmlns="http://schemas.openxmlformats.org/spreadsheetml/2006/main" count="134" uniqueCount="75">
  <si>
    <t>EB-2019-0261</t>
  </si>
  <si>
    <t>In the green shaded cell (row 18-26) enter the most recent 12-month actual data. If there is a material difference between actual and forecasted consumption data, use forecasted data and provide an explanation</t>
  </si>
  <si>
    <t>Settlement Proposal</t>
  </si>
  <si>
    <t>Attachment 8</t>
  </si>
  <si>
    <t>2021 Commodity Expense</t>
  </si>
  <si>
    <t>Step 1:</t>
  </si>
  <si>
    <t>Allocation of Commodity</t>
  </si>
  <si>
    <t>2019 Historical Actuals</t>
  </si>
  <si>
    <t>non-RPP</t>
  </si>
  <si>
    <t>RPP</t>
  </si>
  <si>
    <t>Proportions (by Class)</t>
  </si>
  <si>
    <t xml:space="preserve"> </t>
  </si>
  <si>
    <t> </t>
  </si>
  <si>
    <t xml:space="preserve">Total </t>
  </si>
  <si>
    <t>Customer Class Name</t>
  </si>
  <si>
    <t>Last Actual kWh's</t>
  </si>
  <si>
    <t>Class A kWh</t>
  </si>
  <si>
    <t>Class B kWh</t>
  </si>
  <si>
    <t>%</t>
  </si>
  <si>
    <t>Residential</t>
  </si>
  <si>
    <t>General Service &lt; 50 kW</t>
  </si>
  <si>
    <t>General Service 50 to 1,499 kW</t>
  </si>
  <si>
    <t>General Service 1,500-4999 kW</t>
  </si>
  <si>
    <t>Large Use</t>
  </si>
  <si>
    <t>Unmetered Scattered Load</t>
  </si>
  <si>
    <t>Sentinel Lighting</t>
  </si>
  <si>
    <t>Street Lighting</t>
  </si>
  <si>
    <t>TOTAL</t>
  </si>
  <si>
    <t>Step 2:</t>
  </si>
  <si>
    <t>2021 Forecasted Commodity Prices</t>
  </si>
  <si>
    <t>Step 2a:</t>
  </si>
  <si>
    <t>GA Modifier</t>
  </si>
  <si>
    <t>($/MWh)</t>
  </si>
  <si>
    <t>Source:</t>
  </si>
  <si>
    <t xml:space="preserve">   Table 1: RPP Prices and GA Modifier: May 1, 2019 to October 31, 2019*</t>
  </si>
  <si>
    <t>Step 2b:</t>
  </si>
  <si>
    <t>Forecasted Commodity Prices</t>
  </si>
  <si>
    <t xml:space="preserve"> Table 1: Average RPP Supply Cost Summary**</t>
  </si>
  <si>
    <t>HOEP ($/MWh)</t>
  </si>
  <si>
    <t>Load-Weighted Price for RPP Consumers</t>
  </si>
  <si>
    <t>Global Adjustment ($/MWh)</t>
  </si>
  <si>
    <t>Impact of the Global Adjustment</t>
  </si>
  <si>
    <t>Adjustments ($/MWh)</t>
  </si>
  <si>
    <t>TOTAL ($/MWh)</t>
  </si>
  <si>
    <t>Average Supply Cost for RPP Consumers</t>
  </si>
  <si>
    <t>$/kWh</t>
  </si>
  <si>
    <t>Percentage shares (%)</t>
  </si>
  <si>
    <t>non-RPP (GA mod/non-GA mod), RPP</t>
  </si>
  <si>
    <t>WEIGHTED AVERAGE PRICE ($/kWh)</t>
  </si>
  <si>
    <t>(Sum of I43, J43 and L43)</t>
  </si>
  <si>
    <t>Step 3:</t>
  </si>
  <si>
    <t>Commodity Expense</t>
  </si>
  <si>
    <t>(volumes for the bridge and test year are loss adjusted)</t>
  </si>
  <si>
    <t>Class A</t>
  </si>
  <si>
    <t>Customer</t>
  </si>
  <si>
    <t>Revenue</t>
  </si>
  <si>
    <t>Expense</t>
  </si>
  <si>
    <t>kWh Volume</t>
  </si>
  <si>
    <t>kW Volume</t>
  </si>
  <si>
    <t>HOEP Rate/kWh</t>
  </si>
  <si>
    <t>Avg GA/kW</t>
  </si>
  <si>
    <t>Amount</t>
  </si>
  <si>
    <t>Class B</t>
  </si>
  <si>
    <t>Class Name</t>
  </si>
  <si>
    <t>UoM</t>
  </si>
  <si>
    <t>USA #</t>
  </si>
  <si>
    <t>Volume</t>
  </si>
  <si>
    <t>rate ($/kWh):</t>
  </si>
  <si>
    <t>kWh</t>
  </si>
  <si>
    <t>Drycore</t>
  </si>
  <si>
    <t>Total</t>
  </si>
  <si>
    <t>avg rate ($/kWh):</t>
  </si>
  <si>
    <r>
      <t>*</t>
    </r>
    <r>
      <rPr>
        <i/>
        <sz val="10"/>
        <rFont val="Arial"/>
      </rPr>
      <t>Regulated Price Plan Prices and the Global Adjustment Modifier for the Period May 1, 2019 – April 30, 2020</t>
    </r>
  </si>
  <si>
    <r>
      <t>**</t>
    </r>
    <r>
      <rPr>
        <i/>
        <sz val="10"/>
        <rFont val="Arial"/>
      </rPr>
      <t xml:space="preserve"> Regulated Price Plan Cost Suppy Report May 1, 2019 - April 30, 2020</t>
    </r>
  </si>
  <si>
    <t>September 18,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</si>
</sst>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0.00_);_(&quot;$&quot;* \(#,##0.00\);_(&quot;$&quot;* &quot;-&quot;??_);_(@_)"/>
    <numFmt numFmtId="43" formatCode="_(* #,##0.00_);_(* \(#,##0.00\);_(* &quot;-&quot;??_);_(@_)"/>
    <numFmt numFmtId="164" formatCode="mmmm\ d\,\ yyyy"/>
    <numFmt numFmtId="165" formatCode="_-* #,##0.00_-;\-* #,##0.00_-;_-* \-??_-;_-@"/>
    <numFmt numFmtId="166" formatCode="\$#,##0.0000_);&quot;($&quot;#,##0.0000\)"/>
    <numFmt numFmtId="167" formatCode="_-* #,##0_-;\-* #,##0_-;_-* \-??_-;_-@"/>
    <numFmt numFmtId="168" formatCode="_-&quot;$&quot;* #,##0.00_-;\-&quot;$&quot;* #,##0.00_-;_-&quot;$&quot;* &quot;-&quot;??_-;_-@"/>
    <numFmt numFmtId="169" formatCode="\$#,##0.00_);&quot;($&quot;#,##0.00\)"/>
    <numFmt numFmtId="170" formatCode="\$#,##0.00000_);&quot;($&quot;#,##0.00000\)"/>
    <numFmt numFmtId="171" formatCode="_(&quot;$&quot;* #,##0.0000_);_(&quot;$&quot;* \(#,##0.0000\);_(&quot;$&quot;* &quot;-&quot;??.0_);_(@_)"/>
    <numFmt numFmtId="172" formatCode="_-* #,##0.00000_-;\-* #,##0.00000_-;_-* \-??_-;_-@"/>
    <numFmt numFmtId="173" formatCode="\$#,##0"/>
    <numFmt numFmtId="174" formatCode="_-* #,##0.00000_-;\-* #,##0.00000_-;_-* \-??.0_-;_-@"/>
    <numFmt numFmtId="175" formatCode="0.0000"/>
    <numFmt numFmtId="176" formatCode="0.00000"/>
  </numFmts>
  <fonts count="27">
    <font>
      <sz val="10"/>
      <color rgb="FF000000"/>
      <name val="Arial"/>
    </font>
    <font>
      <sz val="10"/>
      <color theme="1"/>
      <name val="Arial"/>
    </font>
    <font>
      <i/>
      <sz val="8"/>
      <color rgb="FFC0C0C0"/>
      <name val="Arial"/>
    </font>
    <font>
      <b/>
      <sz val="10"/>
      <color theme="1"/>
      <name val="Arial"/>
    </font>
    <font>
      <sz val="9"/>
      <color theme="1"/>
      <name val="Arial"/>
    </font>
    <font>
      <sz val="8"/>
      <color theme="1"/>
      <name val="Arial"/>
    </font>
    <font>
      <b/>
      <sz val="18"/>
      <color theme="1"/>
      <name val="Arial"/>
    </font>
    <font>
      <sz val="18"/>
      <color theme="1"/>
      <name val="Arial"/>
    </font>
    <font>
      <b/>
      <sz val="14"/>
      <color theme="1"/>
      <name val="Arial"/>
    </font>
    <font>
      <b/>
      <i/>
      <sz val="10"/>
      <color theme="1"/>
      <name val="Arial"/>
    </font>
    <font>
      <b/>
      <u/>
      <sz val="12"/>
      <color theme="1"/>
      <name val="Arial"/>
    </font>
    <font>
      <b/>
      <sz val="12"/>
      <color theme="1"/>
      <name val="Arial"/>
    </font>
    <font>
      <sz val="10"/>
      <name val="Arial"/>
    </font>
    <font>
      <b/>
      <u/>
      <sz val="10"/>
      <color theme="1"/>
      <name val="Arial"/>
    </font>
    <font>
      <sz val="11"/>
      <color theme="1"/>
      <name val="Arial"/>
    </font>
    <font>
      <sz val="10"/>
      <color rgb="FF000000"/>
      <name val="Arial"/>
    </font>
    <font>
      <i/>
      <sz val="10"/>
      <color theme="1"/>
      <name val="Arial"/>
    </font>
    <font>
      <sz val="10"/>
      <color theme="1"/>
      <name val="Arial"/>
    </font>
    <font>
      <i/>
      <sz val="11"/>
      <color theme="1"/>
      <name val="Arial"/>
    </font>
    <font>
      <b/>
      <i/>
      <sz val="11"/>
      <color theme="1"/>
      <name val="Arial"/>
    </font>
    <font>
      <b/>
      <u/>
      <sz val="12"/>
      <color theme="1"/>
      <name val="Arial"/>
    </font>
    <font>
      <b/>
      <sz val="11"/>
      <color theme="1"/>
      <name val="Arial"/>
    </font>
    <font>
      <b/>
      <u/>
      <sz val="11"/>
      <color theme="1"/>
      <name val="Arial"/>
    </font>
    <font>
      <b/>
      <u/>
      <sz val="11"/>
      <color theme="1"/>
      <name val="Arial"/>
    </font>
    <font>
      <i/>
      <sz val="10"/>
      <color rgb="FFFF0000"/>
      <name val="Arial"/>
    </font>
    <font>
      <sz val="10"/>
      <color theme="1"/>
      <name val="Mangal"/>
    </font>
    <font>
      <i/>
      <sz val="10"/>
      <name val="Arial"/>
    </font>
  </fonts>
  <fills count="9">
    <fill>
      <patternFill patternType="none"/>
    </fill>
    <fill>
      <patternFill patternType="gray125"/>
    </fill>
    <fill>
      <patternFill patternType="solid">
        <fgColor rgb="FFFFFFFF"/>
        <bgColor rgb="FFFFFFFF"/>
      </patternFill>
    </fill>
    <fill>
      <patternFill patternType="solid">
        <fgColor rgb="FFEAF1DD"/>
        <bgColor rgb="FFEAF1DD"/>
      </patternFill>
    </fill>
    <fill>
      <patternFill patternType="solid">
        <fgColor rgb="FFBFBFBF"/>
        <bgColor rgb="FFBFBFBF"/>
      </patternFill>
    </fill>
    <fill>
      <patternFill patternType="solid">
        <fgColor rgb="FFC0504D"/>
        <bgColor rgb="FFC0504D"/>
      </patternFill>
    </fill>
    <fill>
      <patternFill patternType="solid">
        <fgColor rgb="FFB6DDE8"/>
        <bgColor rgb="FFB6DDE8"/>
      </patternFill>
    </fill>
    <fill>
      <patternFill patternType="solid">
        <fgColor rgb="FFDAEEF3"/>
        <bgColor rgb="FFDAEEF3"/>
      </patternFill>
    </fill>
    <fill>
      <patternFill patternType="solid">
        <fgColor theme="0"/>
        <bgColor theme="0"/>
      </patternFill>
    </fill>
  </fills>
  <borders count="41">
    <border>
      <left/>
      <right/>
      <top/>
      <bottom/>
      <diagonal/>
    </border>
    <border>
      <left/>
      <right/>
      <top/>
      <bottom style="thin">
        <color rgb="FFFFFFFF"/>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medium">
        <color rgb="FF000000"/>
      </right>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medium">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bottom/>
      <diagonal/>
    </border>
    <border>
      <left/>
      <right style="thin">
        <color rgb="FF000000"/>
      </right>
      <top/>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style="medium">
        <color rgb="FF000000"/>
      </top>
      <bottom/>
      <diagonal/>
    </border>
    <border>
      <left style="thin">
        <color rgb="FF000000"/>
      </left>
      <right/>
      <top/>
      <bottom/>
      <diagonal/>
    </border>
    <border>
      <left/>
      <right style="thin">
        <color rgb="FF000000"/>
      </right>
      <top/>
      <bottom/>
      <diagonal/>
    </border>
    <border>
      <left/>
      <right style="thin">
        <color rgb="FF000000"/>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s>
  <cellStyleXfs count="1">
    <xf numFmtId="0" fontId="0" fillId="0" borderId="0"/>
  </cellStyleXfs>
  <cellXfs count="193">
    <xf numFmtId="0" fontId="0" fillId="0" borderId="0" xfId="0" applyFont="1" applyAlignment="1"/>
    <xf numFmtId="0" fontId="1" fillId="0" borderId="0" xfId="0" applyFont="1"/>
    <xf numFmtId="0" fontId="2" fillId="0" borderId="0" xfId="0" applyFont="1" applyAlignment="1">
      <alignment horizontal="left" vertical="center"/>
    </xf>
    <xf numFmtId="0" fontId="3" fillId="0" borderId="0" xfId="0" applyFont="1" applyAlignment="1">
      <alignment horizontal="left"/>
    </xf>
    <xf numFmtId="0" fontId="4" fillId="0" borderId="0" xfId="0" applyFont="1" applyAlignment="1">
      <alignment horizontal="right" vertical="top"/>
    </xf>
    <xf numFmtId="0" fontId="5" fillId="0" borderId="0" xfId="0" applyFont="1" applyAlignment="1">
      <alignment horizontal="center" vertical="top"/>
    </xf>
    <xf numFmtId="0" fontId="4" fillId="0" borderId="1" xfId="0" applyFont="1" applyBorder="1" applyAlignment="1">
      <alignment horizontal="right" vertical="top"/>
    </xf>
    <xf numFmtId="0" fontId="1" fillId="0" borderId="0" xfId="0" applyFont="1" applyAlignment="1">
      <alignment horizontal="center"/>
    </xf>
    <xf numFmtId="0" fontId="5" fillId="0" borderId="0" xfId="0" applyFont="1" applyAlignment="1">
      <alignment horizontal="right" vertical="top"/>
    </xf>
    <xf numFmtId="0" fontId="6" fillId="0" borderId="0" xfId="0" applyFont="1" applyAlignment="1"/>
    <xf numFmtId="0" fontId="7" fillId="0" borderId="0" xfId="0" applyFont="1"/>
    <xf numFmtId="164" fontId="5" fillId="0" borderId="2" xfId="0" applyNumberFormat="1" applyFont="1" applyBorder="1" applyAlignment="1">
      <alignment horizontal="right" vertical="top"/>
    </xf>
    <xf numFmtId="0" fontId="8" fillId="0" borderId="0" xfId="0" applyFont="1" applyAlignment="1">
      <alignment horizontal="center" vertical="top"/>
    </xf>
    <xf numFmtId="0" fontId="8" fillId="0" borderId="0" xfId="0" applyFont="1" applyAlignment="1">
      <alignment vertical="top"/>
    </xf>
    <xf numFmtId="0" fontId="9" fillId="0" borderId="0" xfId="0" applyFont="1"/>
    <xf numFmtId="0" fontId="10" fillId="0" borderId="0" xfId="0" applyFont="1"/>
    <xf numFmtId="0" fontId="13" fillId="0" borderId="0" xfId="0" applyFont="1"/>
    <xf numFmtId="0" fontId="1" fillId="0" borderId="0" xfId="0" applyFont="1" applyAlignment="1">
      <alignment vertical="center"/>
    </xf>
    <xf numFmtId="0" fontId="3" fillId="0" borderId="7" xfId="0" applyFont="1" applyBorder="1" applyAlignment="1">
      <alignment vertical="center"/>
    </xf>
    <xf numFmtId="0" fontId="3" fillId="2" borderId="2" xfId="0" applyFont="1" applyFill="1" applyBorder="1" applyAlignment="1">
      <alignment vertical="center"/>
    </xf>
    <xf numFmtId="165" fontId="3" fillId="0" borderId="8" xfId="0" applyNumberFormat="1" applyFont="1" applyBorder="1" applyAlignment="1">
      <alignment horizontal="center" vertical="center" wrapText="1"/>
    </xf>
    <xf numFmtId="165" fontId="3" fillId="0" borderId="9" xfId="0" applyNumberFormat="1" applyFont="1" applyBorder="1" applyAlignment="1">
      <alignment horizontal="center" vertical="center" wrapText="1"/>
    </xf>
    <xf numFmtId="37" fontId="3" fillId="0" borderId="11" xfId="0" applyNumberFormat="1" applyFont="1" applyBorder="1" applyAlignment="1">
      <alignment horizontal="center" vertical="center"/>
    </xf>
    <xf numFmtId="37" fontId="3" fillId="0" borderId="8" xfId="0" applyNumberFormat="1" applyFont="1" applyBorder="1" applyAlignment="1">
      <alignment horizontal="center" vertical="center"/>
    </xf>
    <xf numFmtId="0" fontId="14" fillId="0" borderId="0" xfId="0" applyFont="1"/>
    <xf numFmtId="0" fontId="3" fillId="2" borderId="12" xfId="0" applyFont="1" applyFill="1" applyBorder="1" applyAlignment="1">
      <alignment vertical="center"/>
    </xf>
    <xf numFmtId="0" fontId="3" fillId="2" borderId="13" xfId="0" applyFont="1" applyFill="1" applyBorder="1" applyAlignment="1">
      <alignment vertical="center"/>
    </xf>
    <xf numFmtId="166" fontId="3" fillId="0" borderId="14" xfId="0" applyNumberFormat="1" applyFont="1" applyBorder="1" applyAlignment="1">
      <alignment horizontal="center" vertical="center" wrapText="1"/>
    </xf>
    <xf numFmtId="166" fontId="3" fillId="0" borderId="13" xfId="0" applyNumberFormat="1" applyFont="1" applyBorder="1" applyAlignment="1">
      <alignment horizontal="center" vertical="center" wrapText="1"/>
    </xf>
    <xf numFmtId="165" fontId="3" fillId="0" borderId="13" xfId="0" applyNumberFormat="1" applyFont="1" applyBorder="1" applyAlignment="1">
      <alignment horizontal="center" vertical="center" wrapText="1"/>
    </xf>
    <xf numFmtId="0" fontId="1" fillId="0" borderId="13" xfId="0" applyFont="1" applyBorder="1" applyAlignment="1">
      <alignment vertical="center"/>
    </xf>
    <xf numFmtId="37" fontId="1" fillId="3" borderId="13" xfId="0" applyNumberFormat="1" applyFont="1" applyFill="1" applyBorder="1" applyAlignment="1">
      <alignment horizontal="right" vertical="center"/>
    </xf>
    <xf numFmtId="167" fontId="1" fillId="0" borderId="13" xfId="0" applyNumberFormat="1" applyFont="1" applyBorder="1" applyAlignment="1">
      <alignment horizontal="right" vertical="center"/>
    </xf>
    <xf numFmtId="167" fontId="15" fillId="3" borderId="13" xfId="0" applyNumberFormat="1" applyFont="1" applyFill="1" applyBorder="1" applyAlignment="1">
      <alignment horizontal="right"/>
    </xf>
    <xf numFmtId="167" fontId="1" fillId="3" borderId="13" xfId="0" applyNumberFormat="1" applyFont="1" applyFill="1" applyBorder="1" applyAlignment="1">
      <alignment horizontal="right" vertical="center"/>
    </xf>
    <xf numFmtId="37" fontId="1" fillId="0" borderId="13" xfId="0" applyNumberFormat="1" applyFont="1" applyBorder="1" applyAlignment="1">
      <alignment horizontal="right" vertical="center"/>
    </xf>
    <xf numFmtId="10" fontId="16" fillId="0" borderId="13" xfId="0" applyNumberFormat="1" applyFont="1" applyBorder="1" applyAlignment="1">
      <alignment horizontal="right"/>
    </xf>
    <xf numFmtId="167" fontId="14" fillId="0" borderId="0" xfId="0" applyNumberFormat="1" applyFont="1"/>
    <xf numFmtId="167" fontId="15" fillId="3" borderId="8" xfId="0" applyNumberFormat="1" applyFont="1" applyFill="1" applyBorder="1" applyAlignment="1">
      <alignment horizontal="right"/>
    </xf>
    <xf numFmtId="0" fontId="1" fillId="0" borderId="13" xfId="0" applyFont="1" applyBorder="1" applyAlignment="1">
      <alignment vertical="center"/>
    </xf>
    <xf numFmtId="37" fontId="15" fillId="3" borderId="13" xfId="0" applyNumberFormat="1" applyFont="1" applyFill="1" applyBorder="1" applyAlignment="1">
      <alignment horizontal="right"/>
    </xf>
    <xf numFmtId="37" fontId="15" fillId="3" borderId="8" xfId="0" applyNumberFormat="1" applyFont="1" applyFill="1" applyBorder="1" applyAlignment="1">
      <alignment horizontal="right"/>
    </xf>
    <xf numFmtId="10" fontId="16" fillId="0" borderId="13" xfId="0" applyNumberFormat="1" applyFont="1" applyBorder="1" applyAlignment="1">
      <alignment horizontal="right"/>
    </xf>
    <xf numFmtId="0" fontId="17" fillId="0" borderId="13" xfId="0" applyFont="1" applyBorder="1" applyAlignment="1"/>
    <xf numFmtId="37" fontId="15" fillId="3" borderId="13" xfId="0" applyNumberFormat="1" applyFont="1" applyFill="1" applyBorder="1" applyAlignment="1">
      <alignment horizontal="right"/>
    </xf>
    <xf numFmtId="167" fontId="17" fillId="3" borderId="13" xfId="0" applyNumberFormat="1" applyFont="1" applyFill="1" applyBorder="1" applyAlignment="1">
      <alignment horizontal="right"/>
    </xf>
    <xf numFmtId="167" fontId="17" fillId="3" borderId="13" xfId="0" applyNumberFormat="1" applyFont="1" applyFill="1" applyBorder="1" applyAlignment="1">
      <alignment horizontal="right"/>
    </xf>
    <xf numFmtId="167" fontId="15" fillId="3" borderId="13" xfId="0" applyNumberFormat="1" applyFont="1" applyFill="1" applyBorder="1" applyAlignment="1">
      <alignment horizontal="right"/>
    </xf>
    <xf numFmtId="167" fontId="1" fillId="2" borderId="13" xfId="0" applyNumberFormat="1" applyFont="1" applyFill="1" applyBorder="1" applyAlignment="1">
      <alignment horizontal="right" vertical="center"/>
    </xf>
    <xf numFmtId="0" fontId="3" fillId="0" borderId="13" xfId="0" applyFont="1" applyBorder="1" applyAlignment="1">
      <alignment horizontal="left" vertical="center"/>
    </xf>
    <xf numFmtId="0" fontId="3" fillId="0" borderId="13" xfId="0" applyFont="1" applyBorder="1" applyAlignment="1">
      <alignment vertical="center"/>
    </xf>
    <xf numFmtId="37" fontId="3" fillId="0" borderId="13" xfId="0" applyNumberFormat="1" applyFont="1" applyBorder="1" applyAlignment="1">
      <alignment horizontal="right" vertical="center"/>
    </xf>
    <xf numFmtId="37" fontId="3" fillId="0" borderId="13" xfId="0" applyNumberFormat="1" applyFont="1" applyBorder="1" applyAlignment="1">
      <alignment horizontal="center" vertical="center"/>
    </xf>
    <xf numFmtId="10" fontId="14" fillId="0" borderId="0" xfId="0" applyNumberFormat="1" applyFont="1"/>
    <xf numFmtId="0" fontId="16" fillId="0" borderId="13" xfId="0" applyFont="1" applyBorder="1" applyAlignment="1">
      <alignment horizontal="left"/>
    </xf>
    <xf numFmtId="0" fontId="16" fillId="0" borderId="13" xfId="0" applyFont="1" applyBorder="1"/>
    <xf numFmtId="10" fontId="16" fillId="0" borderId="14" xfId="0" applyNumberFormat="1" applyFont="1" applyBorder="1" applyAlignment="1">
      <alignment horizontal="right"/>
    </xf>
    <xf numFmtId="10" fontId="18" fillId="0" borderId="13" xfId="0" applyNumberFormat="1" applyFont="1" applyBorder="1"/>
    <xf numFmtId="0" fontId="14" fillId="0" borderId="17" xfId="0" applyFont="1" applyBorder="1"/>
    <xf numFmtId="0" fontId="16" fillId="0" borderId="17" xfId="0" applyFont="1" applyBorder="1" applyAlignment="1">
      <alignment horizontal="left"/>
    </xf>
    <xf numFmtId="0" fontId="16" fillId="0" borderId="17" xfId="0" applyFont="1" applyBorder="1"/>
    <xf numFmtId="10" fontId="16" fillId="0" borderId="17" xfId="0" applyNumberFormat="1" applyFont="1" applyBorder="1" applyAlignment="1">
      <alignment horizontal="right"/>
    </xf>
    <xf numFmtId="10" fontId="18" fillId="0" borderId="17" xfId="0" applyNumberFormat="1" applyFont="1" applyBorder="1"/>
    <xf numFmtId="0" fontId="16" fillId="0" borderId="0" xfId="0" applyFont="1" applyAlignment="1">
      <alignment horizontal="left"/>
    </xf>
    <xf numFmtId="0" fontId="16" fillId="0" borderId="0" xfId="0" applyFont="1"/>
    <xf numFmtId="10" fontId="16" fillId="0" borderId="0" xfId="0" applyNumberFormat="1" applyFont="1" applyAlignment="1">
      <alignment horizontal="right"/>
    </xf>
    <xf numFmtId="10" fontId="18" fillId="0" borderId="0" xfId="0" applyNumberFormat="1" applyFont="1"/>
    <xf numFmtId="0" fontId="19" fillId="0" borderId="0" xfId="0" applyFont="1"/>
    <xf numFmtId="0" fontId="20" fillId="0" borderId="0" xfId="0" applyFont="1" applyAlignment="1"/>
    <xf numFmtId="0" fontId="14" fillId="0" borderId="0" xfId="0" applyFont="1" applyAlignment="1">
      <alignment horizontal="right"/>
    </xf>
    <xf numFmtId="0" fontId="21" fillId="0" borderId="0" xfId="0" applyFont="1" applyAlignment="1">
      <alignment horizontal="center" vertical="top"/>
    </xf>
    <xf numFmtId="0" fontId="22" fillId="0" borderId="20" xfId="0" applyFont="1" applyBorder="1"/>
    <xf numFmtId="168" fontId="14" fillId="0" borderId="0" xfId="0" applyNumberFormat="1" applyFont="1"/>
    <xf numFmtId="0" fontId="14" fillId="0" borderId="26" xfId="0" applyFont="1" applyBorder="1"/>
    <xf numFmtId="0" fontId="23" fillId="0" borderId="0" xfId="0" applyFont="1"/>
    <xf numFmtId="0" fontId="14" fillId="2" borderId="2" xfId="0" applyFont="1" applyFill="1" applyBorder="1"/>
    <xf numFmtId="0" fontId="21" fillId="0" borderId="8" xfId="0" applyFont="1" applyBorder="1"/>
    <xf numFmtId="0" fontId="1" fillId="0" borderId="14" xfId="0" applyFont="1" applyBorder="1"/>
    <xf numFmtId="0" fontId="14" fillId="4" borderId="28" xfId="0" applyFont="1" applyFill="1" applyBorder="1"/>
    <xf numFmtId="169" fontId="17" fillId="3" borderId="13" xfId="0" applyNumberFormat="1" applyFont="1" applyFill="1" applyBorder="1" applyAlignment="1">
      <alignment horizontal="right"/>
    </xf>
    <xf numFmtId="169" fontId="1" fillId="0" borderId="13" xfId="0" applyNumberFormat="1" applyFont="1" applyBorder="1"/>
    <xf numFmtId="0" fontId="14" fillId="2" borderId="29" xfId="0" applyFont="1" applyFill="1" applyBorder="1"/>
    <xf numFmtId="169" fontId="14" fillId="2" borderId="30" xfId="0" applyNumberFormat="1" applyFont="1" applyFill="1" applyBorder="1" applyAlignment="1">
      <alignment horizontal="center"/>
    </xf>
    <xf numFmtId="0" fontId="1" fillId="0" borderId="0" xfId="0" applyFont="1" applyAlignment="1">
      <alignment horizontal="left" vertical="top"/>
    </xf>
    <xf numFmtId="0" fontId="14" fillId="4" borderId="32" xfId="0" applyFont="1" applyFill="1" applyBorder="1" applyAlignment="1">
      <alignment horizontal="center"/>
    </xf>
    <xf numFmtId="169" fontId="14" fillId="2" borderId="33" xfId="0" applyNumberFormat="1" applyFont="1" applyFill="1" applyBorder="1" applyAlignment="1">
      <alignment horizontal="center"/>
    </xf>
    <xf numFmtId="169" fontId="14" fillId="3" borderId="13" xfId="0" applyNumberFormat="1" applyFont="1" applyFill="1" applyBorder="1"/>
    <xf numFmtId="0" fontId="14" fillId="2" borderId="22" xfId="0" applyFont="1" applyFill="1" applyBorder="1"/>
    <xf numFmtId="0" fontId="3" fillId="0" borderId="14" xfId="0" applyFont="1" applyBorder="1" applyAlignment="1">
      <alignment horizontal="left"/>
    </xf>
    <xf numFmtId="0" fontId="3" fillId="4" borderId="32" xfId="0" applyFont="1" applyFill="1" applyBorder="1" applyAlignment="1">
      <alignment horizontal="center"/>
    </xf>
    <xf numFmtId="169" fontId="3" fillId="0" borderId="13" xfId="0" applyNumberFormat="1" applyFont="1" applyBorder="1"/>
    <xf numFmtId="0" fontId="14" fillId="4" borderId="2" xfId="0" applyFont="1" applyFill="1" applyBorder="1"/>
    <xf numFmtId="169" fontId="3" fillId="0" borderId="8" xfId="0" applyNumberFormat="1" applyFont="1" applyBorder="1"/>
    <xf numFmtId="0" fontId="9" fillId="0" borderId="14" xfId="0" applyFont="1" applyBorder="1" applyAlignment="1">
      <alignment horizontal="left"/>
    </xf>
    <xf numFmtId="0" fontId="14" fillId="4" borderId="32" xfId="0" applyFont="1" applyFill="1" applyBorder="1"/>
    <xf numFmtId="170" fontId="9" fillId="0" borderId="13" xfId="0" applyNumberFormat="1" applyFont="1" applyBorder="1"/>
    <xf numFmtId="170" fontId="9" fillId="0" borderId="8" xfId="0" applyNumberFormat="1" applyFont="1" applyBorder="1"/>
    <xf numFmtId="0" fontId="14" fillId="0" borderId="14" xfId="0" applyFont="1" applyBorder="1"/>
    <xf numFmtId="10" fontId="14" fillId="0" borderId="13" xfId="0" applyNumberFormat="1" applyFont="1" applyBorder="1"/>
    <xf numFmtId="171" fontId="14" fillId="5" borderId="35" xfId="0" applyNumberFormat="1" applyFont="1" applyFill="1" applyBorder="1"/>
    <xf numFmtId="166" fontId="3" fillId="0" borderId="15" xfId="0" applyNumberFormat="1" applyFont="1" applyBorder="1"/>
    <xf numFmtId="166" fontId="3" fillId="0" borderId="13" xfId="0" applyNumberFormat="1" applyFont="1" applyBorder="1"/>
    <xf numFmtId="0" fontId="24" fillId="0" borderId="0" xfId="0" applyFont="1"/>
    <xf numFmtId="0" fontId="14" fillId="0" borderId="0" xfId="0" applyFont="1" applyAlignment="1"/>
    <xf numFmtId="0" fontId="11" fillId="0" borderId="0" xfId="0" applyFont="1"/>
    <xf numFmtId="0" fontId="3" fillId="0" borderId="13" xfId="0" applyFont="1" applyBorder="1"/>
    <xf numFmtId="0" fontId="1" fillId="0" borderId="13" xfId="0" applyFont="1" applyBorder="1" applyAlignment="1">
      <alignment horizontal="center"/>
    </xf>
    <xf numFmtId="0" fontId="3" fillId="0" borderId="13" xfId="0" applyFont="1" applyBorder="1" applyAlignment="1">
      <alignment horizontal="center"/>
    </xf>
    <xf numFmtId="0" fontId="1" fillId="7" borderId="13" xfId="0" applyFont="1" applyFill="1" applyBorder="1" applyAlignment="1">
      <alignment horizontal="center"/>
    </xf>
    <xf numFmtId="37" fontId="17" fillId="3" borderId="13" xfId="0" applyNumberFormat="1" applyFont="1" applyFill="1" applyBorder="1" applyAlignment="1">
      <alignment horizontal="right"/>
    </xf>
    <xf numFmtId="172" fontId="1" fillId="0" borderId="13" xfId="0" applyNumberFormat="1" applyFont="1" applyBorder="1" applyAlignment="1">
      <alignment horizontal="right" vertical="center"/>
    </xf>
    <xf numFmtId="2" fontId="17" fillId="3" borderId="13" xfId="0" applyNumberFormat="1" applyFont="1" applyFill="1" applyBorder="1" applyAlignment="1">
      <alignment horizontal="center"/>
    </xf>
    <xf numFmtId="173" fontId="1" fillId="0" borderId="13" xfId="0" applyNumberFormat="1" applyFont="1" applyBorder="1" applyAlignment="1">
      <alignment horizontal="right"/>
    </xf>
    <xf numFmtId="174" fontId="1" fillId="0" borderId="13" xfId="0" applyNumberFormat="1" applyFont="1" applyBorder="1" applyAlignment="1">
      <alignment horizontal="right" vertical="center"/>
    </xf>
    <xf numFmtId="167" fontId="1" fillId="7" borderId="13" xfId="0" applyNumberFormat="1" applyFont="1" applyFill="1" applyBorder="1" applyAlignment="1">
      <alignment horizontal="center"/>
    </xf>
    <xf numFmtId="37" fontId="1" fillId="7" borderId="13" xfId="0" applyNumberFormat="1" applyFont="1" applyFill="1" applyBorder="1" applyAlignment="1">
      <alignment horizontal="center"/>
    </xf>
    <xf numFmtId="0" fontId="3" fillId="0" borderId="0" xfId="0" applyFont="1"/>
    <xf numFmtId="0" fontId="3" fillId="0" borderId="14" xfId="0" applyFont="1" applyBorder="1" applyAlignment="1">
      <alignment horizontal="center"/>
    </xf>
    <xf numFmtId="0" fontId="1" fillId="0" borderId="13" xfId="0" applyFont="1" applyBorder="1"/>
    <xf numFmtId="0" fontId="1" fillId="0" borderId="14" xfId="0" applyFont="1" applyBorder="1" applyAlignment="1">
      <alignment horizontal="center"/>
    </xf>
    <xf numFmtId="0" fontId="1" fillId="7" borderId="35" xfId="0" applyFont="1" applyFill="1" applyBorder="1" applyAlignment="1">
      <alignment horizontal="center"/>
    </xf>
    <xf numFmtId="175" fontId="17" fillId="3" borderId="13" xfId="0" applyNumberFormat="1" applyFont="1" applyFill="1" applyBorder="1" applyAlignment="1">
      <alignment horizontal="right"/>
    </xf>
    <xf numFmtId="173" fontId="1" fillId="2" borderId="13" xfId="0" applyNumberFormat="1" applyFont="1" applyFill="1" applyBorder="1" applyAlignment="1">
      <alignment horizontal="right"/>
    </xf>
    <xf numFmtId="166" fontId="1" fillId="0" borderId="13" xfId="0" applyNumberFormat="1" applyFont="1" applyBorder="1" applyAlignment="1">
      <alignment horizontal="right"/>
    </xf>
    <xf numFmtId="37" fontId="17" fillId="3" borderId="8" xfId="0" applyNumberFormat="1" applyFont="1" applyFill="1" applyBorder="1" applyAlignment="1">
      <alignment horizontal="right"/>
    </xf>
    <xf numFmtId="175" fontId="1" fillId="0" borderId="13" xfId="0" applyNumberFormat="1" applyFont="1" applyBorder="1" applyAlignment="1">
      <alignment horizontal="right"/>
    </xf>
    <xf numFmtId="0" fontId="1" fillId="7" borderId="13" xfId="0" applyFont="1" applyFill="1" applyBorder="1" applyAlignment="1">
      <alignment horizontal="center"/>
    </xf>
    <xf numFmtId="49" fontId="1" fillId="7" borderId="13" xfId="0" applyNumberFormat="1" applyFont="1" applyFill="1" applyBorder="1" applyAlignment="1">
      <alignment horizontal="center"/>
    </xf>
    <xf numFmtId="0" fontId="3" fillId="7" borderId="13" xfId="0" applyFont="1" applyFill="1" applyBorder="1" applyAlignment="1">
      <alignment horizontal="center"/>
    </xf>
    <xf numFmtId="0" fontId="3" fillId="7" borderId="35" xfId="0" applyFont="1" applyFill="1" applyBorder="1" applyAlignment="1">
      <alignment horizontal="center"/>
    </xf>
    <xf numFmtId="37" fontId="3" fillId="8" borderId="13" xfId="0" applyNumberFormat="1" applyFont="1" applyFill="1" applyBorder="1" applyAlignment="1">
      <alignment horizontal="right"/>
    </xf>
    <xf numFmtId="0" fontId="3" fillId="0" borderId="13" xfId="0" applyFont="1" applyBorder="1" applyAlignment="1">
      <alignment horizontal="right"/>
    </xf>
    <xf numFmtId="173" fontId="3" fillId="2" borderId="13" xfId="0" applyNumberFormat="1" applyFont="1" applyFill="1" applyBorder="1" applyAlignment="1">
      <alignment horizontal="right"/>
    </xf>
    <xf numFmtId="166" fontId="3" fillId="0" borderId="13" xfId="0" applyNumberFormat="1" applyFont="1" applyBorder="1" applyAlignment="1">
      <alignment horizontal="right"/>
    </xf>
    <xf numFmtId="173" fontId="3" fillId="0" borderId="13" xfId="0" applyNumberFormat="1" applyFont="1" applyBorder="1" applyAlignment="1">
      <alignment horizontal="right"/>
    </xf>
    <xf numFmtId="0" fontId="1" fillId="0" borderId="0" xfId="0" applyFont="1" applyAlignment="1">
      <alignment horizontal="center"/>
    </xf>
    <xf numFmtId="37" fontId="1" fillId="3" borderId="13" xfId="0" applyNumberFormat="1" applyFont="1" applyFill="1" applyBorder="1" applyAlignment="1">
      <alignment horizontal="right"/>
    </xf>
    <xf numFmtId="176" fontId="1" fillId="0" borderId="13" xfId="0" applyNumberFormat="1" applyFont="1" applyBorder="1" applyAlignment="1">
      <alignment horizontal="right"/>
    </xf>
    <xf numFmtId="37" fontId="1" fillId="0" borderId="13" xfId="0" applyNumberFormat="1" applyFont="1" applyBorder="1" applyAlignment="1">
      <alignment horizontal="right"/>
    </xf>
    <xf numFmtId="167" fontId="25" fillId="0" borderId="0" xfId="0" applyNumberFormat="1" applyFont="1"/>
    <xf numFmtId="49" fontId="1" fillId="0" borderId="13" xfId="0" applyNumberFormat="1" applyFont="1" applyBorder="1" applyAlignment="1">
      <alignment horizontal="center"/>
    </xf>
    <xf numFmtId="37" fontId="3" fillId="0" borderId="13" xfId="0" applyNumberFormat="1" applyFont="1" applyBorder="1" applyAlignment="1">
      <alignment horizontal="right"/>
    </xf>
    <xf numFmtId="173" fontId="1" fillId="0" borderId="0" xfId="0" applyNumberFormat="1" applyFont="1"/>
    <xf numFmtId="0" fontId="1" fillId="0" borderId="0" xfId="0" applyFont="1" applyAlignment="1"/>
    <xf numFmtId="43" fontId="1" fillId="0" borderId="0" xfId="0" applyNumberFormat="1" applyFont="1"/>
    <xf numFmtId="167" fontId="1" fillId="0" borderId="0" xfId="0" applyNumberFormat="1" applyFont="1"/>
    <xf numFmtId="0" fontId="1" fillId="0" borderId="0" xfId="0" applyFont="1" applyAlignment="1">
      <alignment horizontal="left" wrapText="1"/>
    </xf>
    <xf numFmtId="0" fontId="0" fillId="0" borderId="0" xfId="0" applyFont="1" applyAlignment="1"/>
    <xf numFmtId="0" fontId="8" fillId="0" borderId="0" xfId="0" applyFont="1" applyAlignment="1">
      <alignment horizontal="center" vertical="top"/>
    </xf>
    <xf numFmtId="0" fontId="11" fillId="0" borderId="3" xfId="0" applyFont="1" applyBorder="1" applyAlignment="1">
      <alignment horizontal="center"/>
    </xf>
    <xf numFmtId="0" fontId="12" fillId="0" borderId="4" xfId="0" applyFont="1" applyBorder="1"/>
    <xf numFmtId="0" fontId="12" fillId="0" borderId="5" xfId="0" applyFont="1" applyBorder="1"/>
    <xf numFmtId="0" fontId="3" fillId="0" borderId="3" xfId="0" applyFont="1" applyBorder="1" applyAlignment="1">
      <alignment horizontal="center"/>
    </xf>
    <xf numFmtId="0" fontId="3" fillId="0" borderId="6" xfId="0" applyFont="1" applyBorder="1" applyAlignment="1">
      <alignment horizontal="center" vertical="top"/>
    </xf>
    <xf numFmtId="0" fontId="12" fillId="0" borderId="10" xfId="0" applyFont="1" applyBorder="1"/>
    <xf numFmtId="0" fontId="3" fillId="0" borderId="7" xfId="0" applyFont="1" applyBorder="1" applyAlignment="1">
      <alignment horizontal="center" vertical="center"/>
    </xf>
    <xf numFmtId="0" fontId="12" fillId="0" borderId="7" xfId="0" applyFont="1" applyBorder="1"/>
    <xf numFmtId="166" fontId="3" fillId="0" borderId="14" xfId="0" applyNumberFormat="1" applyFont="1" applyBorder="1" applyAlignment="1">
      <alignment horizontal="center" vertical="center" wrapText="1"/>
    </xf>
    <xf numFmtId="0" fontId="12" fillId="0" borderId="15" xfId="0" applyFont="1" applyBorder="1"/>
    <xf numFmtId="165" fontId="3" fillId="0" borderId="14" xfId="0" applyNumberFormat="1" applyFont="1" applyBorder="1" applyAlignment="1">
      <alignment horizontal="center" vertical="center" wrapText="1"/>
    </xf>
    <xf numFmtId="0" fontId="12" fillId="0" borderId="16" xfId="0" applyFont="1" applyBorder="1"/>
    <xf numFmtId="167" fontId="1" fillId="3" borderId="14" xfId="0" applyNumberFormat="1" applyFont="1" applyFill="1" applyBorder="1" applyAlignment="1">
      <alignment horizontal="center" vertical="center" wrapText="1"/>
    </xf>
    <xf numFmtId="167" fontId="1" fillId="0" borderId="14" xfId="0" applyNumberFormat="1" applyFont="1" applyBorder="1" applyAlignment="1">
      <alignment horizontal="center" vertical="center" wrapText="1"/>
    </xf>
    <xf numFmtId="167" fontId="3" fillId="0" borderId="14" xfId="0" applyNumberFormat="1" applyFont="1" applyBorder="1" applyAlignment="1">
      <alignment horizontal="center" vertical="center" wrapText="1"/>
    </xf>
    <xf numFmtId="10" fontId="16" fillId="0" borderId="14" xfId="0" applyNumberFormat="1" applyFont="1" applyBorder="1" applyAlignment="1">
      <alignment horizontal="right"/>
    </xf>
    <xf numFmtId="0" fontId="1" fillId="0" borderId="14" xfId="0" applyFont="1" applyBorder="1" applyAlignment="1">
      <alignment horizontal="left" vertical="center" wrapText="1"/>
    </xf>
    <xf numFmtId="0" fontId="14" fillId="0" borderId="14" xfId="0" applyFont="1" applyBorder="1" applyAlignment="1">
      <alignment horizontal="left" vertical="center" wrapText="1"/>
    </xf>
    <xf numFmtId="44" fontId="3" fillId="0" borderId="18" xfId="0" applyNumberFormat="1" applyFont="1" applyBorder="1" applyAlignment="1">
      <alignment horizontal="center"/>
    </xf>
    <xf numFmtId="0" fontId="12" fillId="0" borderId="19" xfId="0" applyFont="1" applyBorder="1"/>
    <xf numFmtId="0" fontId="14" fillId="0" borderId="3" xfId="0" applyFont="1" applyBorder="1" applyAlignment="1">
      <alignment horizontal="left" vertical="center"/>
    </xf>
    <xf numFmtId="0" fontId="12" fillId="0" borderId="21" xfId="0" applyFont="1" applyBorder="1"/>
    <xf numFmtId="0" fontId="14" fillId="2" borderId="22" xfId="0" applyFont="1" applyFill="1" applyBorder="1" applyAlignment="1">
      <alignment horizontal="center" vertical="center"/>
    </xf>
    <xf numFmtId="0" fontId="12" fillId="0" borderId="23" xfId="0" applyFont="1" applyBorder="1"/>
    <xf numFmtId="44" fontId="14" fillId="3" borderId="24" xfId="0" applyNumberFormat="1" applyFont="1" applyFill="1" applyBorder="1" applyAlignment="1">
      <alignment horizontal="center" vertical="center"/>
    </xf>
    <xf numFmtId="0" fontId="12" fillId="0" borderId="25" xfId="0" applyFont="1" applyBorder="1"/>
    <xf numFmtId="168" fontId="3" fillId="0" borderId="3" xfId="0" applyNumberFormat="1" applyFont="1" applyBorder="1" applyAlignment="1">
      <alignment horizontal="center"/>
    </xf>
    <xf numFmtId="0" fontId="21" fillId="2" borderId="6" xfId="0" applyFont="1" applyFill="1" applyBorder="1" applyAlignment="1">
      <alignment horizontal="center" vertical="top"/>
    </xf>
    <xf numFmtId="0" fontId="1" fillId="4" borderId="27" xfId="0" applyFont="1" applyFill="1" applyBorder="1" applyAlignment="1">
      <alignment horizontal="center" wrapText="1"/>
    </xf>
    <xf numFmtId="0" fontId="12" fillId="0" borderId="31" xfId="0" applyFont="1" applyBorder="1"/>
    <xf numFmtId="0" fontId="12" fillId="0" borderId="34" xfId="0" applyFont="1" applyBorder="1"/>
    <xf numFmtId="0" fontId="1" fillId="4" borderId="37" xfId="0" applyFont="1" applyFill="1" applyBorder="1" applyAlignment="1">
      <alignment horizontal="center"/>
    </xf>
    <xf numFmtId="0" fontId="12" fillId="0" borderId="38" xfId="0" applyFont="1" applyBorder="1"/>
    <xf numFmtId="0" fontId="12" fillId="0" borderId="39" xfId="0" applyFont="1" applyBorder="1"/>
    <xf numFmtId="0" fontId="12" fillId="0" borderId="40" xfId="0" applyFont="1" applyBorder="1"/>
    <xf numFmtId="0" fontId="12" fillId="0" borderId="9" xfId="0" applyFont="1" applyBorder="1"/>
    <xf numFmtId="0" fontId="12" fillId="0" borderId="11" xfId="0" applyFont="1" applyBorder="1"/>
    <xf numFmtId="1" fontId="3" fillId="6" borderId="14" xfId="0" applyNumberFormat="1" applyFont="1" applyFill="1" applyBorder="1" applyAlignment="1">
      <alignment horizontal="center"/>
    </xf>
    <xf numFmtId="0" fontId="3" fillId="4" borderId="37" xfId="0" applyFont="1" applyFill="1" applyBorder="1" applyAlignment="1">
      <alignment horizontal="center"/>
    </xf>
    <xf numFmtId="0" fontId="9" fillId="0" borderId="14" xfId="0" applyFont="1" applyBorder="1" applyAlignment="1">
      <alignment horizontal="left" vertical="center"/>
    </xf>
    <xf numFmtId="0" fontId="14" fillId="0" borderId="14" xfId="0" applyFont="1" applyBorder="1" applyAlignment="1">
      <alignment horizontal="left" vertical="center"/>
    </xf>
    <xf numFmtId="166" fontId="3" fillId="0" borderId="14" xfId="0" applyNumberFormat="1" applyFont="1" applyBorder="1" applyAlignment="1">
      <alignment horizontal="left" vertical="center"/>
    </xf>
    <xf numFmtId="0" fontId="12" fillId="0" borderId="36" xfId="0" applyFont="1" applyBorder="1"/>
    <xf numFmtId="0" fontId="4" fillId="0" borderId="1" xfId="0" quotePrefix="1" applyFont="1" applyFill="1" applyBorder="1" applyAlignment="1">
      <alignment horizontal="right" vertical="top"/>
    </xf>
  </cellXfs>
  <cellStyles count="1">
    <cellStyle name="Normal" xfId="0" builtinId="0"/>
  </cellStyles>
  <dxfs count="1">
    <dxf>
      <font>
        <b/>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000"/>
  <sheetViews>
    <sheetView showGridLines="0" tabSelected="1" workbookViewId="0">
      <selection activeCell="F10" sqref="F10"/>
    </sheetView>
  </sheetViews>
  <sheetFormatPr defaultColWidth="14.453125" defaultRowHeight="15.75" customHeight="1"/>
  <cols>
    <col min="1" max="1" width="10.54296875" customWidth="1"/>
    <col min="2" max="2" width="34.54296875" customWidth="1"/>
    <col min="3" max="3" width="10.453125" customWidth="1"/>
    <col min="4" max="5" width="9.453125" customWidth="1"/>
    <col min="6" max="7" width="14.453125" customWidth="1"/>
    <col min="8" max="8" width="15" customWidth="1"/>
    <col min="9" max="9" width="16" customWidth="1"/>
    <col min="10" max="12" width="14.453125" customWidth="1"/>
    <col min="13" max="13" width="15.54296875" customWidth="1"/>
    <col min="14" max="15" width="16" customWidth="1"/>
    <col min="16" max="16" width="6.26953125" customWidth="1"/>
    <col min="17" max="17" width="13.54296875" customWidth="1"/>
    <col min="18" max="26" width="8.54296875" customWidth="1"/>
  </cols>
  <sheetData>
    <row r="1" spans="1:26" ht="12.75" customHeight="1">
      <c r="A1" s="1"/>
      <c r="B1" s="2"/>
      <c r="C1" s="1"/>
      <c r="D1" s="1"/>
      <c r="E1" s="1"/>
      <c r="F1" s="1"/>
      <c r="G1" s="1"/>
      <c r="H1" s="1"/>
      <c r="I1" s="1"/>
      <c r="J1" s="1"/>
      <c r="K1" s="1"/>
      <c r="L1" s="1"/>
      <c r="M1" s="3"/>
      <c r="N1" s="4" t="s">
        <v>0</v>
      </c>
      <c r="O1" s="5"/>
      <c r="P1" s="1"/>
      <c r="Q1" s="1"/>
      <c r="R1" s="1"/>
      <c r="S1" s="1"/>
      <c r="T1" s="1"/>
      <c r="U1" s="1"/>
      <c r="V1" s="1"/>
      <c r="W1" s="1"/>
      <c r="X1" s="1"/>
      <c r="Y1" s="1"/>
      <c r="Z1" s="1"/>
    </row>
    <row r="2" spans="1:26" ht="12.75" customHeight="1">
      <c r="A2" s="146" t="s">
        <v>1</v>
      </c>
      <c r="B2" s="147"/>
      <c r="C2" s="147"/>
      <c r="D2" s="147"/>
      <c r="E2" s="147"/>
      <c r="F2" s="147"/>
      <c r="G2" s="147"/>
      <c r="H2" s="1"/>
      <c r="I2" s="1"/>
      <c r="J2" s="1"/>
      <c r="K2" s="1"/>
      <c r="L2" s="1"/>
      <c r="M2" s="3"/>
      <c r="N2" s="6" t="s">
        <v>2</v>
      </c>
      <c r="O2" s="5"/>
      <c r="P2" s="1"/>
      <c r="Q2" s="1"/>
      <c r="R2" s="1"/>
      <c r="S2" s="1"/>
      <c r="T2" s="1"/>
      <c r="U2" s="1"/>
      <c r="V2" s="1"/>
      <c r="W2" s="1"/>
      <c r="X2" s="1"/>
      <c r="Y2" s="1"/>
      <c r="Z2" s="1"/>
    </row>
    <row r="3" spans="1:26" ht="13">
      <c r="A3" s="147"/>
      <c r="B3" s="147"/>
      <c r="C3" s="147"/>
      <c r="D3" s="147"/>
      <c r="E3" s="147"/>
      <c r="F3" s="147"/>
      <c r="G3" s="147"/>
      <c r="H3" s="1"/>
      <c r="I3" s="1"/>
      <c r="J3" s="1"/>
      <c r="K3" s="1"/>
      <c r="L3" s="1"/>
      <c r="M3" s="3"/>
      <c r="N3" s="6" t="s">
        <v>3</v>
      </c>
      <c r="O3" s="5"/>
      <c r="P3" s="1"/>
      <c r="Q3" s="1"/>
      <c r="R3" s="1"/>
      <c r="S3" s="1"/>
      <c r="T3" s="1"/>
      <c r="U3" s="1"/>
      <c r="V3" s="1"/>
      <c r="W3" s="1"/>
      <c r="X3" s="1"/>
      <c r="Y3" s="1"/>
      <c r="Z3" s="1"/>
    </row>
    <row r="4" spans="1:26" ht="12.75" customHeight="1">
      <c r="A4" s="1"/>
      <c r="B4" s="7"/>
      <c r="C4" s="1"/>
      <c r="D4" s="1"/>
      <c r="E4" s="1"/>
      <c r="F4" s="1"/>
      <c r="G4" s="1"/>
      <c r="H4" s="1"/>
      <c r="I4" s="1"/>
      <c r="J4" s="1"/>
      <c r="K4" s="1"/>
      <c r="L4" s="1"/>
      <c r="M4" s="3"/>
      <c r="N4" s="192" t="s">
        <v>74</v>
      </c>
      <c r="O4" s="5"/>
      <c r="P4" s="1"/>
      <c r="Q4" s="1"/>
      <c r="R4" s="1"/>
      <c r="S4" s="1"/>
      <c r="T4" s="1"/>
      <c r="U4" s="1"/>
      <c r="V4" s="1"/>
      <c r="W4" s="1"/>
      <c r="X4" s="1"/>
      <c r="Y4" s="1"/>
      <c r="Z4" s="1"/>
    </row>
    <row r="5" spans="1:26" ht="12.75" customHeight="1">
      <c r="A5" s="1"/>
      <c r="B5" s="7"/>
      <c r="C5" s="1"/>
      <c r="D5" s="1"/>
      <c r="E5" s="1"/>
      <c r="F5" s="1"/>
      <c r="G5" s="1"/>
      <c r="H5" s="1"/>
      <c r="I5" s="1"/>
      <c r="J5" s="1"/>
      <c r="K5" s="1"/>
      <c r="L5" s="1"/>
      <c r="M5" s="3"/>
      <c r="N5" s="8"/>
      <c r="O5" s="1"/>
      <c r="P5" s="1"/>
      <c r="Q5" s="1"/>
      <c r="R5" s="1"/>
      <c r="S5" s="1"/>
      <c r="T5" s="1"/>
      <c r="U5" s="1"/>
      <c r="V5" s="1"/>
      <c r="W5" s="1"/>
      <c r="X5" s="1"/>
      <c r="Y5" s="1"/>
      <c r="Z5" s="1"/>
    </row>
    <row r="6" spans="1:26" ht="12.75" customHeight="1">
      <c r="A6" s="1"/>
      <c r="B6" s="7"/>
      <c r="C6" s="1"/>
      <c r="D6" s="1"/>
      <c r="E6" s="1"/>
      <c r="F6" s="9"/>
      <c r="G6" s="10"/>
      <c r="H6" s="10"/>
      <c r="I6" s="10"/>
      <c r="J6" s="1"/>
      <c r="K6" s="1"/>
      <c r="L6" s="1"/>
      <c r="M6" s="3"/>
      <c r="N6" s="11"/>
      <c r="O6" s="5"/>
      <c r="P6" s="1"/>
      <c r="Q6" s="1"/>
      <c r="R6" s="1"/>
      <c r="S6" s="1"/>
      <c r="T6" s="1"/>
      <c r="U6" s="1"/>
      <c r="V6" s="1"/>
      <c r="W6" s="1"/>
      <c r="X6" s="1"/>
      <c r="Y6" s="1"/>
      <c r="Z6" s="1"/>
    </row>
    <row r="7" spans="1:26" ht="12.75" customHeight="1">
      <c r="A7" s="1"/>
      <c r="B7" s="7"/>
      <c r="C7" s="1"/>
      <c r="D7" s="1"/>
      <c r="E7" s="1"/>
      <c r="F7" s="1"/>
      <c r="G7" s="1"/>
      <c r="H7" s="1"/>
      <c r="I7" s="1"/>
      <c r="J7" s="1"/>
      <c r="K7" s="1"/>
      <c r="L7" s="1"/>
      <c r="M7" s="1"/>
      <c r="N7" s="1"/>
      <c r="O7" s="1"/>
      <c r="P7" s="1"/>
      <c r="Q7" s="1"/>
      <c r="R7" s="1"/>
      <c r="S7" s="1"/>
      <c r="T7" s="1"/>
      <c r="U7" s="1"/>
      <c r="V7" s="1"/>
      <c r="W7" s="1"/>
      <c r="X7" s="1"/>
      <c r="Y7" s="1"/>
      <c r="Z7" s="1"/>
    </row>
    <row r="8" spans="1:26" ht="16" customHeight="1">
      <c r="A8" s="148" t="s">
        <v>2</v>
      </c>
      <c r="B8" s="147"/>
      <c r="C8" s="147"/>
      <c r="D8" s="147"/>
      <c r="E8" s="147"/>
      <c r="F8" s="147"/>
      <c r="G8" s="147"/>
      <c r="H8" s="147"/>
      <c r="I8" s="147"/>
      <c r="J8" s="147"/>
      <c r="K8" s="147"/>
      <c r="L8" s="147"/>
      <c r="M8" s="147"/>
      <c r="N8" s="147"/>
      <c r="O8" s="147"/>
      <c r="P8" s="12"/>
      <c r="Q8" s="12"/>
      <c r="R8" s="12"/>
      <c r="S8" s="12"/>
      <c r="T8" s="1"/>
      <c r="U8" s="1"/>
      <c r="V8" s="1"/>
      <c r="W8" s="1"/>
      <c r="X8" s="1"/>
      <c r="Y8" s="1"/>
      <c r="Z8" s="1"/>
    </row>
    <row r="9" spans="1:26" ht="20" customHeight="1">
      <c r="A9" s="148" t="s">
        <v>4</v>
      </c>
      <c r="B9" s="147"/>
      <c r="C9" s="147"/>
      <c r="D9" s="147"/>
      <c r="E9" s="147"/>
      <c r="F9" s="147"/>
      <c r="G9" s="147"/>
      <c r="H9" s="147"/>
      <c r="I9" s="147"/>
      <c r="J9" s="147"/>
      <c r="K9" s="147"/>
      <c r="L9" s="147"/>
      <c r="M9" s="147"/>
      <c r="N9" s="147"/>
      <c r="O9" s="147"/>
      <c r="P9" s="13"/>
      <c r="Q9" s="13"/>
      <c r="R9" s="13"/>
      <c r="S9" s="13"/>
      <c r="T9" s="1"/>
      <c r="U9" s="1"/>
      <c r="V9" s="1"/>
      <c r="W9" s="1"/>
      <c r="X9" s="1"/>
      <c r="Y9" s="1"/>
      <c r="Z9" s="1"/>
    </row>
    <row r="10" spans="1:26" ht="12.75" customHeight="1">
      <c r="A10" s="1"/>
      <c r="B10" s="12"/>
      <c r="C10" s="12"/>
      <c r="D10" s="12"/>
      <c r="E10" s="12"/>
      <c r="F10" s="12"/>
      <c r="G10" s="12"/>
      <c r="H10" s="12"/>
      <c r="I10" s="12"/>
      <c r="J10" s="12"/>
      <c r="K10" s="12"/>
      <c r="L10" s="12"/>
      <c r="M10" s="12"/>
      <c r="N10" s="12"/>
      <c r="O10" s="12"/>
      <c r="P10" s="12"/>
      <c r="Q10" s="12"/>
      <c r="R10" s="12"/>
      <c r="S10" s="12"/>
      <c r="T10" s="1"/>
      <c r="U10" s="1"/>
      <c r="V10" s="1"/>
      <c r="W10" s="1"/>
      <c r="X10" s="1"/>
      <c r="Y10" s="1"/>
      <c r="Z10" s="1"/>
    </row>
    <row r="11" spans="1:26" ht="12.75" customHeight="1">
      <c r="A11" s="1"/>
      <c r="B11" s="12"/>
      <c r="C11" s="12"/>
      <c r="D11" s="12"/>
      <c r="E11" s="12"/>
      <c r="F11" s="12"/>
      <c r="G11" s="12"/>
      <c r="H11" s="12"/>
      <c r="I11" s="12"/>
      <c r="J11" s="12"/>
      <c r="K11" s="12"/>
      <c r="L11" s="12"/>
      <c r="M11" s="12"/>
      <c r="N11" s="12"/>
      <c r="O11" s="12"/>
      <c r="P11" s="12"/>
      <c r="Q11" s="12"/>
      <c r="R11" s="12"/>
      <c r="S11" s="12"/>
      <c r="T11" s="1"/>
      <c r="U11" s="1"/>
      <c r="V11" s="1"/>
      <c r="W11" s="1"/>
      <c r="X11" s="1"/>
      <c r="Y11" s="1"/>
      <c r="Z11" s="1"/>
    </row>
    <row r="12" spans="1:26" ht="12.75" customHeight="1">
      <c r="A12" s="14" t="s">
        <v>5</v>
      </c>
      <c r="B12" s="15" t="s">
        <v>6</v>
      </c>
      <c r="C12" s="1"/>
      <c r="D12" s="149" t="s">
        <v>7</v>
      </c>
      <c r="E12" s="150"/>
      <c r="F12" s="150"/>
      <c r="G12" s="150"/>
      <c r="H12" s="150"/>
      <c r="I12" s="150"/>
      <c r="J12" s="150"/>
      <c r="K12" s="150"/>
      <c r="L12" s="150"/>
      <c r="M12" s="150"/>
      <c r="N12" s="150"/>
      <c r="O12" s="151"/>
      <c r="P12" s="1"/>
      <c r="Q12" s="1"/>
      <c r="R12" s="1"/>
      <c r="S12" s="1"/>
      <c r="T12" s="1"/>
      <c r="U12" s="1"/>
      <c r="V12" s="1"/>
      <c r="W12" s="1"/>
      <c r="X12" s="1"/>
      <c r="Y12" s="1"/>
      <c r="Z12" s="1"/>
    </row>
    <row r="13" spans="1:26" ht="12.75" customHeight="1">
      <c r="A13" s="1"/>
      <c r="B13" s="16"/>
      <c r="C13" s="1"/>
      <c r="D13" s="1"/>
      <c r="E13" s="1"/>
      <c r="F13" s="1"/>
      <c r="G13" s="1"/>
      <c r="H13" s="1"/>
      <c r="I13" s="1"/>
      <c r="J13" s="1"/>
      <c r="K13" s="1"/>
      <c r="L13" s="1"/>
      <c r="M13" s="1"/>
      <c r="N13" s="1"/>
      <c r="O13" s="1"/>
      <c r="P13" s="1"/>
      <c r="Q13" s="1"/>
      <c r="R13" s="1"/>
      <c r="S13" s="1"/>
      <c r="T13" s="1"/>
      <c r="U13" s="1"/>
      <c r="V13" s="1"/>
      <c r="W13" s="1"/>
      <c r="X13" s="1"/>
      <c r="Y13" s="1"/>
      <c r="Z13" s="1"/>
    </row>
    <row r="14" spans="1:26" ht="12.75" customHeight="1">
      <c r="A14" s="1"/>
      <c r="B14" s="16"/>
      <c r="C14" s="1"/>
      <c r="D14" s="1"/>
      <c r="E14" s="1"/>
      <c r="F14" s="1"/>
      <c r="G14" s="1"/>
      <c r="H14" s="1"/>
      <c r="I14" s="152" t="s">
        <v>8</v>
      </c>
      <c r="J14" s="150"/>
      <c r="K14" s="150"/>
      <c r="L14" s="153" t="s">
        <v>9</v>
      </c>
      <c r="M14" s="152" t="s">
        <v>10</v>
      </c>
      <c r="N14" s="151"/>
      <c r="O14" s="1"/>
      <c r="P14" s="1"/>
      <c r="Q14" s="1"/>
      <c r="R14" s="1"/>
      <c r="S14" s="1"/>
      <c r="T14" s="1"/>
      <c r="U14" s="1"/>
      <c r="V14" s="1"/>
      <c r="W14" s="1"/>
      <c r="X14" s="1"/>
      <c r="Y14" s="1"/>
      <c r="Z14" s="1"/>
    </row>
    <row r="15" spans="1:26" ht="12.75" customHeight="1">
      <c r="A15" s="17"/>
      <c r="B15" s="18" t="s">
        <v>11</v>
      </c>
      <c r="C15" s="19" t="s">
        <v>12</v>
      </c>
      <c r="D15" s="155"/>
      <c r="E15" s="156"/>
      <c r="F15" s="17"/>
      <c r="G15" s="17"/>
      <c r="H15" s="17"/>
      <c r="I15" s="20"/>
      <c r="J15" s="20"/>
      <c r="K15" s="21" t="s">
        <v>13</v>
      </c>
      <c r="L15" s="154"/>
      <c r="M15" s="22" t="s">
        <v>8</v>
      </c>
      <c r="N15" s="23" t="s">
        <v>9</v>
      </c>
      <c r="O15" s="17"/>
      <c r="P15" s="17"/>
      <c r="Q15" s="17"/>
      <c r="R15" s="17"/>
      <c r="S15" s="17"/>
      <c r="T15" s="17"/>
      <c r="U15" s="17"/>
      <c r="V15" s="17"/>
      <c r="W15" s="17"/>
      <c r="X15" s="17"/>
      <c r="Y15" s="17"/>
      <c r="Z15" s="17"/>
    </row>
    <row r="16" spans="1:26" ht="15" customHeight="1">
      <c r="A16" s="24"/>
      <c r="B16" s="25" t="s">
        <v>14</v>
      </c>
      <c r="C16" s="26"/>
      <c r="D16" s="157" t="s">
        <v>15</v>
      </c>
      <c r="E16" s="158"/>
      <c r="F16" s="27" t="s">
        <v>16</v>
      </c>
      <c r="G16" s="28" t="s">
        <v>17</v>
      </c>
      <c r="H16" s="24"/>
      <c r="I16" s="159"/>
      <c r="J16" s="160"/>
      <c r="K16" s="158"/>
      <c r="L16" s="20"/>
      <c r="M16" s="29" t="s">
        <v>18</v>
      </c>
      <c r="N16" s="29" t="s">
        <v>18</v>
      </c>
      <c r="O16" s="24"/>
      <c r="P16" s="24"/>
      <c r="Q16" s="24"/>
      <c r="R16" s="24"/>
      <c r="S16" s="24"/>
      <c r="T16" s="24"/>
      <c r="U16" s="24"/>
      <c r="V16" s="24"/>
      <c r="W16" s="24"/>
      <c r="X16" s="24"/>
      <c r="Y16" s="24"/>
      <c r="Z16" s="24"/>
    </row>
    <row r="17" spans="1:26" ht="15" customHeight="1">
      <c r="A17" s="24"/>
      <c r="B17" s="30" t="s">
        <v>19</v>
      </c>
      <c r="C17" s="30"/>
      <c r="D17" s="161">
        <v>2263214648</v>
      </c>
      <c r="E17" s="158"/>
      <c r="F17" s="31"/>
      <c r="G17" s="32">
        <f t="shared" ref="G17:G26" si="0">+D17-F17</f>
        <v>2263214648</v>
      </c>
      <c r="H17" s="24"/>
      <c r="I17" s="33">
        <v>42764069</v>
      </c>
      <c r="J17" s="34"/>
      <c r="K17" s="32">
        <f t="shared" ref="K17:K23" si="1">SUM(I17:J17)</f>
        <v>42764069</v>
      </c>
      <c r="L17" s="35">
        <f t="shared" ref="L17:L25" si="2">G17-(I17+J17)</f>
        <v>2220450579</v>
      </c>
      <c r="M17" s="36">
        <f t="shared" ref="M17:M19" si="3">+K17/D17</f>
        <v>1.8895277581289321E-2</v>
      </c>
      <c r="N17" s="36">
        <f t="shared" ref="N17:N23" si="4">+L17/D17</f>
        <v>0.98110472241871072</v>
      </c>
      <c r="O17" s="37"/>
      <c r="P17" s="24"/>
      <c r="Q17" s="24"/>
      <c r="R17" s="24"/>
      <c r="S17" s="24"/>
      <c r="T17" s="24"/>
      <c r="U17" s="24"/>
      <c r="V17" s="24"/>
      <c r="W17" s="24"/>
      <c r="X17" s="24"/>
      <c r="Y17" s="24"/>
      <c r="Z17" s="24"/>
    </row>
    <row r="18" spans="1:26" ht="12.75" customHeight="1">
      <c r="A18" s="24"/>
      <c r="B18" s="30" t="s">
        <v>20</v>
      </c>
      <c r="C18" s="30"/>
      <c r="D18" s="161">
        <v>724761279</v>
      </c>
      <c r="E18" s="158"/>
      <c r="F18" s="31"/>
      <c r="G18" s="32">
        <f t="shared" si="0"/>
        <v>724761279</v>
      </c>
      <c r="H18" s="24"/>
      <c r="I18" s="38">
        <v>111717613</v>
      </c>
      <c r="J18" s="34"/>
      <c r="K18" s="32">
        <f t="shared" si="1"/>
        <v>111717613</v>
      </c>
      <c r="L18" s="35">
        <f t="shared" si="2"/>
        <v>613043666</v>
      </c>
      <c r="M18" s="36">
        <f t="shared" si="3"/>
        <v>0.15414401436310729</v>
      </c>
      <c r="N18" s="36">
        <f t="shared" si="4"/>
        <v>0.84585598563689268</v>
      </c>
      <c r="O18" s="24"/>
      <c r="P18" s="24"/>
      <c r="Q18" s="24"/>
      <c r="R18" s="24"/>
      <c r="S18" s="24"/>
      <c r="T18" s="24"/>
      <c r="U18" s="24"/>
      <c r="V18" s="24"/>
      <c r="W18" s="24"/>
      <c r="X18" s="24"/>
      <c r="Y18" s="24"/>
      <c r="Z18" s="24"/>
    </row>
    <row r="19" spans="1:26" ht="12.75" customHeight="1">
      <c r="A19" s="24"/>
      <c r="B19" s="39" t="s">
        <v>21</v>
      </c>
      <c r="C19" s="30"/>
      <c r="D19" s="161">
        <v>2881554111</v>
      </c>
      <c r="E19" s="158"/>
      <c r="F19" s="40">
        <v>270037598</v>
      </c>
      <c r="G19" s="32">
        <f t="shared" si="0"/>
        <v>2611516513</v>
      </c>
      <c r="H19" s="24"/>
      <c r="I19" s="38">
        <v>2264281812</v>
      </c>
      <c r="J19" s="34"/>
      <c r="K19" s="32">
        <f t="shared" si="1"/>
        <v>2264281812</v>
      </c>
      <c r="L19" s="35">
        <f t="shared" si="2"/>
        <v>347234701</v>
      </c>
      <c r="M19" s="36">
        <f t="shared" si="3"/>
        <v>0.78578493575961861</v>
      </c>
      <c r="N19" s="36">
        <f t="shared" si="4"/>
        <v>0.12050257868643578</v>
      </c>
      <c r="O19" s="37"/>
      <c r="P19" s="24"/>
      <c r="Q19" s="24"/>
      <c r="R19" s="24"/>
      <c r="S19" s="24"/>
      <c r="T19" s="24"/>
      <c r="U19" s="24"/>
      <c r="V19" s="24"/>
      <c r="W19" s="24"/>
      <c r="X19" s="24"/>
      <c r="Y19" s="24"/>
      <c r="Z19" s="24"/>
    </row>
    <row r="20" spans="1:26" ht="12.75" customHeight="1">
      <c r="A20" s="24"/>
      <c r="B20" s="39" t="s">
        <v>22</v>
      </c>
      <c r="C20" s="30"/>
      <c r="D20" s="161">
        <v>723017994</v>
      </c>
      <c r="E20" s="158"/>
      <c r="F20" s="41">
        <v>523851645</v>
      </c>
      <c r="G20" s="32">
        <f t="shared" si="0"/>
        <v>199166349</v>
      </c>
      <c r="H20" s="24"/>
      <c r="I20" s="38">
        <v>198751269</v>
      </c>
      <c r="J20" s="34"/>
      <c r="K20" s="32">
        <f t="shared" si="1"/>
        <v>198751269</v>
      </c>
      <c r="L20" s="35">
        <f t="shared" si="2"/>
        <v>415080</v>
      </c>
      <c r="M20" s="42">
        <v>1</v>
      </c>
      <c r="N20" s="36">
        <f t="shared" si="4"/>
        <v>5.7409359579507226E-4</v>
      </c>
      <c r="O20" s="37"/>
      <c r="P20" s="24"/>
      <c r="Q20" s="24"/>
      <c r="R20" s="24"/>
      <c r="S20" s="24"/>
      <c r="T20" s="24"/>
      <c r="U20" s="24"/>
      <c r="V20" s="24"/>
      <c r="W20" s="24"/>
      <c r="X20" s="24"/>
      <c r="Y20" s="24"/>
      <c r="Z20" s="24"/>
    </row>
    <row r="21" spans="1:26" ht="12.75" customHeight="1">
      <c r="A21" s="24"/>
      <c r="B21" s="43" t="s">
        <v>23</v>
      </c>
      <c r="C21" s="30"/>
      <c r="D21" s="161">
        <v>602082783</v>
      </c>
      <c r="E21" s="158"/>
      <c r="F21" s="44">
        <v>602082783</v>
      </c>
      <c r="G21" s="32">
        <f t="shared" si="0"/>
        <v>0</v>
      </c>
      <c r="H21" s="24"/>
      <c r="I21" s="45"/>
      <c r="J21" s="34"/>
      <c r="K21" s="32">
        <f t="shared" si="1"/>
        <v>0</v>
      </c>
      <c r="L21" s="35">
        <f t="shared" si="2"/>
        <v>0</v>
      </c>
      <c r="M21" s="42">
        <v>1</v>
      </c>
      <c r="N21" s="36">
        <f t="shared" si="4"/>
        <v>0</v>
      </c>
      <c r="O21" s="37"/>
      <c r="P21" s="24"/>
      <c r="Q21" s="24"/>
      <c r="R21" s="24"/>
      <c r="S21" s="24"/>
      <c r="T21" s="24"/>
      <c r="U21" s="24"/>
      <c r="V21" s="24"/>
      <c r="W21" s="24"/>
      <c r="X21" s="24"/>
      <c r="Y21" s="24"/>
      <c r="Z21" s="24"/>
    </row>
    <row r="22" spans="1:26" ht="12.75" customHeight="1">
      <c r="A22" s="24"/>
      <c r="B22" s="43" t="s">
        <v>24</v>
      </c>
      <c r="C22" s="30"/>
      <c r="D22" s="161">
        <v>14549690</v>
      </c>
      <c r="E22" s="158"/>
      <c r="F22" s="31"/>
      <c r="G22" s="32">
        <f t="shared" si="0"/>
        <v>14549690</v>
      </c>
      <c r="H22" s="24"/>
      <c r="I22" s="46"/>
      <c r="J22" s="34"/>
      <c r="K22" s="32">
        <f t="shared" si="1"/>
        <v>0</v>
      </c>
      <c r="L22" s="35">
        <f t="shared" si="2"/>
        <v>14549690</v>
      </c>
      <c r="M22" s="36">
        <f t="shared" ref="M22:M23" si="5">+K22/D22</f>
        <v>0</v>
      </c>
      <c r="N22" s="36">
        <f t="shared" si="4"/>
        <v>1</v>
      </c>
      <c r="O22" s="37"/>
      <c r="P22" s="24"/>
      <c r="Q22" s="24"/>
      <c r="R22" s="24"/>
      <c r="S22" s="24"/>
      <c r="T22" s="24"/>
      <c r="U22" s="24"/>
      <c r="V22" s="24"/>
      <c r="W22" s="24"/>
      <c r="X22" s="24"/>
      <c r="Y22" s="24"/>
      <c r="Z22" s="24"/>
    </row>
    <row r="23" spans="1:26" ht="12.75" customHeight="1">
      <c r="A23" s="24"/>
      <c r="B23" s="43" t="s">
        <v>25</v>
      </c>
      <c r="C23" s="30"/>
      <c r="D23" s="161">
        <v>47813</v>
      </c>
      <c r="E23" s="158"/>
      <c r="F23" s="31"/>
      <c r="G23" s="32">
        <f t="shared" si="0"/>
        <v>47813</v>
      </c>
      <c r="H23" s="24"/>
      <c r="I23" s="46"/>
      <c r="J23" s="34"/>
      <c r="K23" s="32">
        <f t="shared" si="1"/>
        <v>0</v>
      </c>
      <c r="L23" s="35">
        <f t="shared" si="2"/>
        <v>47813</v>
      </c>
      <c r="M23" s="36">
        <f t="shared" si="5"/>
        <v>0</v>
      </c>
      <c r="N23" s="36">
        <f t="shared" si="4"/>
        <v>1</v>
      </c>
      <c r="O23" s="37"/>
      <c r="P23" s="24"/>
      <c r="Q23" s="24"/>
      <c r="R23" s="24"/>
      <c r="S23" s="24"/>
      <c r="T23" s="24"/>
      <c r="U23" s="24"/>
      <c r="V23" s="24"/>
      <c r="W23" s="24"/>
      <c r="X23" s="24"/>
      <c r="Y23" s="24"/>
      <c r="Z23" s="24"/>
    </row>
    <row r="24" spans="1:26" ht="12.75" customHeight="1">
      <c r="A24" s="24"/>
      <c r="B24" s="43" t="s">
        <v>26</v>
      </c>
      <c r="C24" s="30"/>
      <c r="D24" s="161">
        <v>26730515</v>
      </c>
      <c r="E24" s="158"/>
      <c r="F24" s="31"/>
      <c r="G24" s="32">
        <f t="shared" si="0"/>
        <v>26730515</v>
      </c>
      <c r="H24" s="24"/>
      <c r="I24" s="47">
        <v>26730515</v>
      </c>
      <c r="J24" s="34"/>
      <c r="K24" s="32">
        <f>I24</f>
        <v>26730515</v>
      </c>
      <c r="L24" s="35">
        <f t="shared" si="2"/>
        <v>0</v>
      </c>
      <c r="M24" s="36"/>
      <c r="N24" s="36"/>
      <c r="O24" s="37"/>
      <c r="P24" s="24"/>
      <c r="Q24" s="24"/>
      <c r="R24" s="24"/>
      <c r="S24" s="24"/>
      <c r="T24" s="24"/>
      <c r="U24" s="24"/>
      <c r="V24" s="24"/>
      <c r="W24" s="24"/>
      <c r="X24" s="24"/>
      <c r="Y24" s="24"/>
      <c r="Z24" s="24"/>
    </row>
    <row r="25" spans="1:26" ht="12.75" customHeight="1">
      <c r="A25" s="24"/>
      <c r="B25" s="30"/>
      <c r="C25" s="30"/>
      <c r="D25" s="162"/>
      <c r="E25" s="158"/>
      <c r="F25" s="35"/>
      <c r="G25" s="32">
        <f t="shared" si="0"/>
        <v>0</v>
      </c>
      <c r="H25" s="24"/>
      <c r="I25" s="46"/>
      <c r="J25" s="34"/>
      <c r="K25" s="48"/>
      <c r="L25" s="35">
        <f t="shared" si="2"/>
        <v>0</v>
      </c>
      <c r="M25" s="36"/>
      <c r="N25" s="36"/>
      <c r="O25" s="37"/>
      <c r="P25" s="24"/>
      <c r="Q25" s="24"/>
      <c r="R25" s="24"/>
      <c r="S25" s="24"/>
      <c r="T25" s="24"/>
      <c r="U25" s="24"/>
      <c r="V25" s="24"/>
      <c r="W25" s="24"/>
      <c r="X25" s="24"/>
      <c r="Y25" s="24"/>
      <c r="Z25" s="24"/>
    </row>
    <row r="26" spans="1:26" ht="12.75" customHeight="1">
      <c r="A26" s="24"/>
      <c r="B26" s="49" t="s">
        <v>27</v>
      </c>
      <c r="C26" s="50" t="s">
        <v>12</v>
      </c>
      <c r="D26" s="163">
        <f>SUM(D17:E25)</f>
        <v>7235958833</v>
      </c>
      <c r="E26" s="158"/>
      <c r="F26" s="51">
        <f>SUM(F17:F25)</f>
        <v>1395972026</v>
      </c>
      <c r="G26" s="51">
        <f t="shared" si="0"/>
        <v>5839986807</v>
      </c>
      <c r="H26" s="24"/>
      <c r="I26" s="51">
        <f t="shared" ref="I26:L26" si="6">SUM(I17:I25)</f>
        <v>2644245278</v>
      </c>
      <c r="J26" s="51">
        <f t="shared" si="6"/>
        <v>0</v>
      </c>
      <c r="K26" s="51">
        <f t="shared" si="6"/>
        <v>2644245278</v>
      </c>
      <c r="L26" s="51">
        <f t="shared" si="6"/>
        <v>3195741529</v>
      </c>
      <c r="M26" s="52"/>
      <c r="N26" s="52"/>
      <c r="O26" s="53"/>
      <c r="P26" s="24"/>
      <c r="Q26" s="24"/>
      <c r="R26" s="24"/>
      <c r="S26" s="24"/>
      <c r="T26" s="24"/>
      <c r="U26" s="24"/>
      <c r="V26" s="24"/>
      <c r="W26" s="24"/>
      <c r="X26" s="24"/>
      <c r="Y26" s="24"/>
      <c r="Z26" s="24"/>
    </row>
    <row r="27" spans="1:26" ht="12.75" customHeight="1">
      <c r="A27" s="24"/>
      <c r="B27" s="54" t="s">
        <v>18</v>
      </c>
      <c r="C27" s="55" t="s">
        <v>12</v>
      </c>
      <c r="D27" s="164">
        <f>$D$26/$D$26</f>
        <v>1</v>
      </c>
      <c r="E27" s="158"/>
      <c r="F27" s="36"/>
      <c r="G27" s="36">
        <v>1</v>
      </c>
      <c r="H27" s="24"/>
      <c r="I27" s="36">
        <f>$I$26/$G$26</f>
        <v>0.45278274855527428</v>
      </c>
      <c r="J27" s="36">
        <f>$J$26/$G$26</f>
        <v>0</v>
      </c>
      <c r="K27" s="24"/>
      <c r="L27" s="36">
        <f>$L$26/$G$26</f>
        <v>0.54721725144472577</v>
      </c>
      <c r="M27" s="36">
        <f>I27+J27</f>
        <v>0.45278274855527428</v>
      </c>
      <c r="N27" s="56">
        <f>L27</f>
        <v>0.54721725144472577</v>
      </c>
      <c r="O27" s="57">
        <f>M27+N27</f>
        <v>1</v>
      </c>
      <c r="P27" s="24"/>
      <c r="Q27" s="24"/>
      <c r="R27" s="24"/>
      <c r="S27" s="24"/>
      <c r="T27" s="24"/>
      <c r="U27" s="24"/>
      <c r="V27" s="24"/>
      <c r="W27" s="24"/>
      <c r="X27" s="24"/>
      <c r="Y27" s="24"/>
      <c r="Z27" s="24"/>
    </row>
    <row r="28" spans="1:26" ht="12.75" customHeight="1">
      <c r="A28" s="58"/>
      <c r="B28" s="59"/>
      <c r="C28" s="60"/>
      <c r="D28" s="61"/>
      <c r="E28" s="61"/>
      <c r="F28" s="61"/>
      <c r="G28" s="61"/>
      <c r="H28" s="58"/>
      <c r="I28" s="61"/>
      <c r="J28" s="61"/>
      <c r="K28" s="58"/>
      <c r="L28" s="61"/>
      <c r="M28" s="61"/>
      <c r="N28" s="61"/>
      <c r="O28" s="62"/>
      <c r="P28" s="24"/>
      <c r="Q28" s="24"/>
      <c r="R28" s="24"/>
      <c r="S28" s="24"/>
      <c r="T28" s="24"/>
      <c r="U28" s="24"/>
      <c r="V28" s="24"/>
      <c r="W28" s="24"/>
      <c r="X28" s="24"/>
      <c r="Y28" s="24"/>
      <c r="Z28" s="24"/>
    </row>
    <row r="29" spans="1:26" ht="12.75" customHeight="1">
      <c r="A29" s="24"/>
      <c r="B29" s="63"/>
      <c r="C29" s="64"/>
      <c r="D29" s="65"/>
      <c r="E29" s="65"/>
      <c r="F29" s="65"/>
      <c r="G29" s="65"/>
      <c r="H29" s="24"/>
      <c r="I29" s="65"/>
      <c r="J29" s="65"/>
      <c r="K29" s="24"/>
      <c r="L29" s="65"/>
      <c r="M29" s="65"/>
      <c r="N29" s="65"/>
      <c r="O29" s="66"/>
      <c r="P29" s="24"/>
      <c r="Q29" s="24"/>
      <c r="R29" s="24"/>
      <c r="S29" s="24"/>
      <c r="T29" s="24"/>
      <c r="U29" s="24"/>
      <c r="V29" s="24"/>
      <c r="W29" s="24"/>
      <c r="X29" s="24"/>
      <c r="Y29" s="24"/>
      <c r="Z29" s="24"/>
    </row>
    <row r="30" spans="1:26" ht="21" customHeight="1">
      <c r="A30" s="67" t="s">
        <v>28</v>
      </c>
      <c r="B30" s="68" t="s">
        <v>29</v>
      </c>
      <c r="C30" s="64"/>
      <c r="D30" s="65"/>
      <c r="E30" s="65"/>
      <c r="F30" s="65"/>
      <c r="G30" s="65"/>
      <c r="H30" s="24"/>
      <c r="I30" s="65"/>
      <c r="J30" s="65"/>
      <c r="K30" s="24"/>
      <c r="L30" s="65"/>
      <c r="M30" s="65"/>
      <c r="N30" s="65"/>
      <c r="O30" s="66"/>
      <c r="P30" s="24"/>
      <c r="Q30" s="24"/>
      <c r="R30" s="24"/>
      <c r="S30" s="24"/>
      <c r="T30" s="24"/>
      <c r="U30" s="24"/>
      <c r="V30" s="24"/>
      <c r="W30" s="24"/>
      <c r="X30" s="24"/>
      <c r="Y30" s="24"/>
      <c r="Z30" s="24"/>
    </row>
    <row r="31" spans="1:26" ht="12.75" customHeight="1">
      <c r="A31" s="24"/>
      <c r="B31" s="24" t="s">
        <v>12</v>
      </c>
      <c r="C31" s="24"/>
      <c r="D31" s="24"/>
      <c r="E31" s="24"/>
      <c r="F31" s="69"/>
      <c r="G31" s="24"/>
      <c r="H31" s="24"/>
      <c r="I31" s="167" t="s">
        <v>8</v>
      </c>
      <c r="J31" s="168"/>
      <c r="K31" s="24"/>
      <c r="L31" s="24"/>
      <c r="M31" s="24"/>
      <c r="N31" s="24"/>
      <c r="O31" s="24"/>
      <c r="P31" s="70"/>
      <c r="Q31" s="70"/>
      <c r="R31" s="70"/>
      <c r="S31" s="24"/>
      <c r="T31" s="24"/>
      <c r="U31" s="24"/>
      <c r="V31" s="24"/>
      <c r="W31" s="24"/>
      <c r="X31" s="24"/>
      <c r="Y31" s="24"/>
      <c r="Z31" s="24"/>
    </row>
    <row r="32" spans="1:26" ht="12.75" customHeight="1">
      <c r="A32" s="67" t="s">
        <v>30</v>
      </c>
      <c r="B32" s="71" t="s">
        <v>31</v>
      </c>
      <c r="C32" s="169" t="s">
        <v>32</v>
      </c>
      <c r="D32" s="150"/>
      <c r="E32" s="150"/>
      <c r="F32" s="170"/>
      <c r="G32" s="171"/>
      <c r="H32" s="172"/>
      <c r="I32" s="173"/>
      <c r="J32" s="174"/>
      <c r="K32" s="72" t="s">
        <v>33</v>
      </c>
      <c r="L32" s="24" t="s">
        <v>34</v>
      </c>
      <c r="M32" s="24"/>
      <c r="N32" s="24"/>
      <c r="O32" s="24"/>
      <c r="P32" s="24"/>
      <c r="Q32" s="24"/>
      <c r="R32" s="70"/>
      <c r="S32" s="70"/>
      <c r="T32" s="70"/>
      <c r="U32" s="24"/>
      <c r="V32" s="24"/>
      <c r="W32" s="24"/>
      <c r="X32" s="24"/>
      <c r="Y32" s="24"/>
      <c r="Z32" s="24"/>
    </row>
    <row r="33" spans="1:26" ht="12.75" customHeight="1">
      <c r="A33" s="24"/>
      <c r="B33" s="16"/>
      <c r="C33" s="24"/>
      <c r="D33" s="24"/>
      <c r="E33" s="24"/>
      <c r="F33" s="73"/>
      <c r="G33" s="24"/>
      <c r="H33" s="24"/>
      <c r="I33" s="72"/>
      <c r="J33" s="24"/>
      <c r="K33" s="24"/>
      <c r="L33" s="24"/>
      <c r="M33" s="24"/>
      <c r="N33" s="24"/>
      <c r="O33" s="24"/>
      <c r="P33" s="70"/>
      <c r="Q33" s="70"/>
      <c r="R33" s="70"/>
      <c r="S33" s="24"/>
      <c r="T33" s="24"/>
      <c r="U33" s="24"/>
      <c r="V33" s="24"/>
      <c r="W33" s="24"/>
      <c r="X33" s="24"/>
      <c r="Y33" s="24"/>
      <c r="Z33" s="24"/>
    </row>
    <row r="34" spans="1:26" ht="12.75" customHeight="1">
      <c r="A34" s="67" t="s">
        <v>35</v>
      </c>
      <c r="B34" s="74" t="s">
        <v>36</v>
      </c>
      <c r="C34" s="24" t="s">
        <v>37</v>
      </c>
      <c r="D34" s="24"/>
      <c r="E34" s="24"/>
      <c r="F34" s="24"/>
      <c r="G34" s="24"/>
      <c r="H34" s="24"/>
      <c r="I34" s="175" t="s">
        <v>8</v>
      </c>
      <c r="J34" s="151"/>
      <c r="K34" s="75"/>
      <c r="L34" s="176" t="s">
        <v>9</v>
      </c>
      <c r="M34" s="24"/>
      <c r="N34" s="24"/>
      <c r="O34" s="24"/>
      <c r="P34" s="70"/>
      <c r="Q34" s="70"/>
      <c r="R34" s="70"/>
      <c r="S34" s="24"/>
      <c r="T34" s="24"/>
      <c r="U34" s="24"/>
      <c r="V34" s="24"/>
      <c r="W34" s="24"/>
      <c r="X34" s="24"/>
      <c r="Y34" s="24"/>
      <c r="Z34" s="24"/>
    </row>
    <row r="35" spans="1:26" ht="12.75" customHeight="1">
      <c r="A35" s="24"/>
      <c r="B35" s="16"/>
      <c r="C35" s="24"/>
      <c r="D35" s="24"/>
      <c r="E35" s="24"/>
      <c r="F35" s="24"/>
      <c r="G35" s="24"/>
      <c r="H35" s="24"/>
      <c r="I35" s="76"/>
      <c r="J35" s="76"/>
      <c r="K35" s="75"/>
      <c r="L35" s="154"/>
      <c r="M35" s="24"/>
      <c r="N35" s="24"/>
      <c r="O35" s="24"/>
      <c r="P35" s="70"/>
      <c r="Q35" s="70"/>
      <c r="R35" s="70"/>
      <c r="S35" s="24"/>
      <c r="T35" s="24"/>
      <c r="U35" s="24"/>
      <c r="V35" s="24"/>
      <c r="W35" s="24"/>
      <c r="X35" s="24"/>
      <c r="Y35" s="24"/>
      <c r="Z35" s="24"/>
    </row>
    <row r="36" spans="1:26" ht="12.75" customHeight="1">
      <c r="A36" s="24"/>
      <c r="B36" s="77" t="s">
        <v>38</v>
      </c>
      <c r="C36" s="165" t="s">
        <v>39</v>
      </c>
      <c r="D36" s="160"/>
      <c r="E36" s="160"/>
      <c r="F36" s="158"/>
      <c r="G36" s="177"/>
      <c r="H36" s="78"/>
      <c r="I36" s="79">
        <v>21.544699999999999</v>
      </c>
      <c r="J36" s="80">
        <f>+I36</f>
        <v>21.544699999999999</v>
      </c>
      <c r="K36" s="81"/>
      <c r="L36" s="82"/>
      <c r="M36" s="83"/>
      <c r="N36" s="83"/>
      <c r="O36" s="24"/>
      <c r="P36" s="24"/>
      <c r="Q36" s="24"/>
      <c r="R36" s="24"/>
      <c r="S36" s="24"/>
      <c r="T36" s="24"/>
      <c r="U36" s="24"/>
      <c r="V36" s="24"/>
      <c r="W36" s="24"/>
      <c r="X36" s="24"/>
      <c r="Y36" s="24"/>
      <c r="Z36" s="24"/>
    </row>
    <row r="37" spans="1:26" ht="12.75" customHeight="1">
      <c r="A37" s="24"/>
      <c r="B37" s="77" t="s">
        <v>40</v>
      </c>
      <c r="C37" s="165" t="s">
        <v>41</v>
      </c>
      <c r="D37" s="160"/>
      <c r="E37" s="160"/>
      <c r="F37" s="158"/>
      <c r="G37" s="178"/>
      <c r="H37" s="84"/>
      <c r="I37" s="79">
        <v>109.4862</v>
      </c>
      <c r="J37" s="80">
        <f>+I37+I32</f>
        <v>109.4862</v>
      </c>
      <c r="K37" s="81"/>
      <c r="L37" s="85"/>
      <c r="M37" s="83"/>
      <c r="N37" s="83"/>
      <c r="O37" s="24"/>
      <c r="P37" s="24"/>
      <c r="Q37" s="24"/>
      <c r="R37" s="24"/>
      <c r="S37" s="24"/>
      <c r="T37" s="24"/>
      <c r="U37" s="24"/>
      <c r="V37" s="24"/>
      <c r="W37" s="24"/>
      <c r="X37" s="24"/>
      <c r="Y37" s="24"/>
      <c r="Z37" s="24"/>
    </row>
    <row r="38" spans="1:26" ht="12.75" customHeight="1">
      <c r="A38" s="24"/>
      <c r="B38" s="77" t="s">
        <v>42</v>
      </c>
      <c r="C38" s="166"/>
      <c r="D38" s="160"/>
      <c r="E38" s="160"/>
      <c r="F38" s="158"/>
      <c r="G38" s="178"/>
      <c r="H38" s="84"/>
      <c r="I38" s="86"/>
      <c r="J38" s="80">
        <f>+I38</f>
        <v>0</v>
      </c>
      <c r="K38" s="87"/>
      <c r="L38" s="80">
        <v>1</v>
      </c>
      <c r="M38" s="24"/>
      <c r="N38" s="24"/>
      <c r="O38" s="24"/>
      <c r="P38" s="24"/>
      <c r="Q38" s="24"/>
      <c r="R38" s="24"/>
      <c r="S38" s="24"/>
      <c r="T38" s="24"/>
      <c r="U38" s="24"/>
      <c r="V38" s="24"/>
      <c r="W38" s="24"/>
      <c r="X38" s="24"/>
      <c r="Y38" s="24"/>
      <c r="Z38" s="24"/>
    </row>
    <row r="39" spans="1:26" ht="12.75" customHeight="1">
      <c r="A39" s="24"/>
      <c r="B39" s="88" t="s">
        <v>43</v>
      </c>
      <c r="C39" s="166" t="s">
        <v>44</v>
      </c>
      <c r="D39" s="160"/>
      <c r="E39" s="160"/>
      <c r="F39" s="158"/>
      <c r="G39" s="178"/>
      <c r="H39" s="89"/>
      <c r="I39" s="90">
        <f t="shared" ref="I39:J39" si="7">SUM(I36:I38)</f>
        <v>131.0309</v>
      </c>
      <c r="J39" s="90">
        <f t="shared" si="7"/>
        <v>131.0309</v>
      </c>
      <c r="K39" s="91"/>
      <c r="L39" s="92">
        <f>J39+L38</f>
        <v>132.0309</v>
      </c>
      <c r="M39" s="83"/>
      <c r="N39" s="83"/>
      <c r="O39" s="24"/>
      <c r="P39" s="24"/>
      <c r="Q39" s="24"/>
      <c r="R39" s="24"/>
      <c r="S39" s="24"/>
      <c r="T39" s="24"/>
      <c r="U39" s="24"/>
      <c r="V39" s="24" t="s">
        <v>11</v>
      </c>
      <c r="W39" s="24"/>
      <c r="X39" s="24"/>
      <c r="Y39" s="24"/>
      <c r="Z39" s="24"/>
    </row>
    <row r="40" spans="1:26" ht="12.75" customHeight="1">
      <c r="A40" s="24"/>
      <c r="B40" s="93" t="s">
        <v>45</v>
      </c>
      <c r="C40" s="188"/>
      <c r="D40" s="160"/>
      <c r="E40" s="160"/>
      <c r="F40" s="158"/>
      <c r="G40" s="178"/>
      <c r="H40" s="94"/>
      <c r="I40" s="95">
        <f t="shared" ref="I40:J40" si="8">I39/1000</f>
        <v>0.13103090000000001</v>
      </c>
      <c r="J40" s="95">
        <f t="shared" si="8"/>
        <v>0.13103090000000001</v>
      </c>
      <c r="K40" s="91"/>
      <c r="L40" s="96">
        <f>L39/1000</f>
        <v>0.13203090000000001</v>
      </c>
      <c r="M40" s="70"/>
      <c r="N40" s="70"/>
      <c r="O40" s="24"/>
      <c r="P40" s="24"/>
      <c r="Q40" s="24"/>
      <c r="R40" s="24"/>
      <c r="S40" s="24"/>
      <c r="T40" s="24"/>
      <c r="U40" s="24"/>
      <c r="V40" s="24"/>
      <c r="W40" s="24"/>
      <c r="X40" s="24"/>
      <c r="Y40" s="24"/>
      <c r="Z40" s="24"/>
    </row>
    <row r="41" spans="1:26" ht="12.75" customHeight="1">
      <c r="A41" s="24"/>
      <c r="B41" s="97" t="s">
        <v>46</v>
      </c>
      <c r="C41" s="189" t="s">
        <v>47</v>
      </c>
      <c r="D41" s="160"/>
      <c r="E41" s="160"/>
      <c r="F41" s="158"/>
      <c r="G41" s="179"/>
      <c r="H41" s="94"/>
      <c r="I41" s="98">
        <f t="shared" ref="I41:J41" si="9">I27</f>
        <v>0.45278274855527428</v>
      </c>
      <c r="J41" s="98">
        <f t="shared" si="9"/>
        <v>0</v>
      </c>
      <c r="K41" s="91"/>
      <c r="L41" s="98">
        <f>L27</f>
        <v>0.54721725144472577</v>
      </c>
      <c r="M41" s="70"/>
      <c r="N41" s="70"/>
      <c r="O41" s="24"/>
      <c r="P41" s="24"/>
      <c r="Q41" s="24"/>
      <c r="R41" s="24"/>
      <c r="S41" s="24"/>
      <c r="T41" s="24"/>
      <c r="U41" s="24"/>
      <c r="V41" s="24"/>
      <c r="W41" s="24"/>
      <c r="X41" s="24"/>
      <c r="Y41" s="24"/>
      <c r="Z41" s="24"/>
    </row>
    <row r="42" spans="1:26" ht="12.75" customHeight="1">
      <c r="A42" s="24"/>
      <c r="B42" s="88" t="s">
        <v>48</v>
      </c>
      <c r="C42" s="190" t="s">
        <v>49</v>
      </c>
      <c r="D42" s="160"/>
      <c r="E42" s="160"/>
      <c r="F42" s="158"/>
      <c r="G42" s="99">
        <f>I42+J42+L42</f>
        <v>0.13157811725144475</v>
      </c>
      <c r="H42" s="91"/>
      <c r="I42" s="100">
        <f t="shared" ref="I42:J42" si="10">I40*I41</f>
        <v>5.9328531047671294E-2</v>
      </c>
      <c r="J42" s="101">
        <f t="shared" si="10"/>
        <v>0</v>
      </c>
      <c r="K42" s="91"/>
      <c r="L42" s="101">
        <f>L40*L41</f>
        <v>7.2249586203773447E-2</v>
      </c>
      <c r="M42" s="70"/>
      <c r="N42" s="70"/>
      <c r="O42" s="24"/>
      <c r="P42" s="24"/>
      <c r="Q42" s="24"/>
      <c r="R42" s="24"/>
      <c r="S42" s="24"/>
      <c r="T42" s="24"/>
      <c r="U42" s="24"/>
      <c r="V42" s="24"/>
      <c r="W42" s="24"/>
      <c r="X42" s="24"/>
      <c r="Y42" s="24"/>
      <c r="Z42" s="24"/>
    </row>
    <row r="43" spans="1:26" ht="12.75" customHeight="1">
      <c r="A43" s="58"/>
      <c r="B43" s="58"/>
      <c r="C43" s="58"/>
      <c r="D43" s="58"/>
      <c r="E43" s="58"/>
      <c r="F43" s="58"/>
      <c r="G43" s="58"/>
      <c r="H43" s="58"/>
      <c r="I43" s="58"/>
      <c r="J43" s="58"/>
      <c r="K43" s="58"/>
      <c r="L43" s="58"/>
      <c r="M43" s="58"/>
      <c r="N43" s="58"/>
      <c r="O43" s="58"/>
      <c r="P43" s="24"/>
      <c r="Q43" s="24"/>
      <c r="R43" s="24"/>
      <c r="S43" s="24"/>
      <c r="T43" s="24"/>
      <c r="U43" s="24"/>
      <c r="V43" s="24"/>
      <c r="W43" s="24"/>
      <c r="X43" s="24"/>
      <c r="Y43" s="24"/>
      <c r="Z43" s="24"/>
    </row>
    <row r="44" spans="1:26" ht="12.75" customHeight="1">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row>
    <row r="45" spans="1:26" ht="12.75" customHeight="1">
      <c r="A45" s="67" t="s">
        <v>50</v>
      </c>
      <c r="B45" s="15" t="s">
        <v>51</v>
      </c>
      <c r="C45" s="24"/>
      <c r="D45" s="24"/>
      <c r="E45" s="24"/>
      <c r="F45" s="24"/>
      <c r="G45" s="24"/>
      <c r="H45" s="24"/>
      <c r="I45" s="24"/>
      <c r="J45" s="24"/>
      <c r="K45" s="24"/>
      <c r="L45" s="24"/>
      <c r="M45" s="24"/>
      <c r="N45" s="24"/>
      <c r="O45" s="24"/>
      <c r="P45" s="24"/>
      <c r="Q45" s="24"/>
      <c r="R45" s="24"/>
      <c r="S45" s="24"/>
      <c r="T45" s="24"/>
      <c r="U45" s="24"/>
      <c r="V45" s="24"/>
      <c r="W45" s="24"/>
      <c r="X45" s="24"/>
      <c r="Y45" s="24"/>
      <c r="Z45" s="24"/>
    </row>
    <row r="46" spans="1:26" ht="12.75" customHeight="1">
      <c r="A46" s="24"/>
      <c r="B46" s="102" t="s">
        <v>52</v>
      </c>
      <c r="C46" s="24"/>
      <c r="D46" s="24"/>
      <c r="E46" s="24"/>
      <c r="F46" s="24"/>
      <c r="G46" s="24"/>
      <c r="H46" s="24"/>
      <c r="I46" s="24"/>
      <c r="J46" s="24"/>
      <c r="K46" s="24"/>
      <c r="L46" s="24"/>
      <c r="M46" s="24"/>
      <c r="N46" s="24"/>
      <c r="P46" s="24"/>
      <c r="Q46" s="24"/>
      <c r="R46" s="24"/>
      <c r="S46" s="24"/>
      <c r="T46" s="24"/>
      <c r="U46" s="24"/>
      <c r="V46" s="24"/>
      <c r="W46" s="24"/>
      <c r="X46" s="24"/>
      <c r="Y46" s="24"/>
      <c r="Z46" s="24"/>
    </row>
    <row r="47" spans="1:26" ht="12.75" customHeight="1">
      <c r="A47" s="24"/>
      <c r="B47" s="16"/>
      <c r="C47" s="24"/>
      <c r="D47" s="24"/>
      <c r="E47" s="24"/>
      <c r="F47" s="103"/>
      <c r="G47" s="24"/>
      <c r="H47" s="24"/>
      <c r="I47" s="24"/>
      <c r="J47" s="24"/>
      <c r="K47" s="24"/>
      <c r="L47" s="24"/>
      <c r="M47" s="24"/>
      <c r="N47" s="24"/>
      <c r="O47" s="24"/>
      <c r="P47" s="24"/>
      <c r="Q47" s="24"/>
      <c r="R47" s="24"/>
      <c r="S47" s="24"/>
      <c r="T47" s="24"/>
      <c r="U47" s="24"/>
      <c r="V47" s="24"/>
      <c r="W47" s="24"/>
      <c r="X47" s="24"/>
      <c r="Y47" s="24"/>
      <c r="Z47" s="24"/>
    </row>
    <row r="48" spans="1:26" ht="12.75" customHeight="1">
      <c r="A48" s="24"/>
      <c r="B48" s="104" t="s">
        <v>53</v>
      </c>
      <c r="C48" s="1"/>
      <c r="D48" s="1"/>
      <c r="E48" s="1"/>
      <c r="F48" s="186">
        <v>2020</v>
      </c>
      <c r="G48" s="160"/>
      <c r="H48" s="160"/>
      <c r="I48" s="160"/>
      <c r="J48" s="191"/>
      <c r="K48" s="186">
        <v>2021</v>
      </c>
      <c r="L48" s="160"/>
      <c r="M48" s="160"/>
      <c r="N48" s="160"/>
      <c r="O48" s="191"/>
      <c r="P48" s="24"/>
      <c r="Q48" s="24"/>
      <c r="R48" s="24"/>
      <c r="S48" s="24"/>
      <c r="T48" s="24"/>
      <c r="U48" s="24"/>
      <c r="V48" s="24"/>
      <c r="W48" s="24"/>
      <c r="X48" s="24"/>
      <c r="Y48" s="24"/>
      <c r="Z48" s="24"/>
    </row>
    <row r="49" spans="1:26" ht="12.75" customHeight="1">
      <c r="A49" s="24"/>
      <c r="B49" s="105" t="s">
        <v>54</v>
      </c>
      <c r="C49" s="106"/>
      <c r="D49" s="107" t="s">
        <v>55</v>
      </c>
      <c r="E49" s="107" t="s">
        <v>56</v>
      </c>
      <c r="F49" s="107" t="s">
        <v>57</v>
      </c>
      <c r="G49" s="107" t="s">
        <v>58</v>
      </c>
      <c r="H49" s="107" t="s">
        <v>59</v>
      </c>
      <c r="I49" s="107" t="s">
        <v>60</v>
      </c>
      <c r="J49" s="107" t="s">
        <v>61</v>
      </c>
      <c r="K49" s="107" t="s">
        <v>57</v>
      </c>
      <c r="L49" s="107" t="s">
        <v>58</v>
      </c>
      <c r="M49" s="107" t="s">
        <v>59</v>
      </c>
      <c r="N49" s="107" t="s">
        <v>60</v>
      </c>
      <c r="O49" s="107" t="s">
        <v>61</v>
      </c>
      <c r="P49" s="24"/>
      <c r="Q49" s="24"/>
      <c r="R49" s="24"/>
      <c r="S49" s="24"/>
      <c r="T49" s="24"/>
      <c r="U49" s="24"/>
      <c r="V49" s="24"/>
      <c r="W49" s="24"/>
      <c r="X49" s="24"/>
      <c r="Y49" s="24"/>
      <c r="Z49" s="24"/>
    </row>
    <row r="50" spans="1:26" ht="12.75" customHeight="1">
      <c r="A50" s="24"/>
      <c r="B50" s="30" t="str">
        <f t="shared" ref="B50:B51" si="11">+B19</f>
        <v>General Service 50 to 1,499 kW</v>
      </c>
      <c r="C50" s="108"/>
      <c r="D50" s="108">
        <v>4035</v>
      </c>
      <c r="E50" s="108">
        <v>4705</v>
      </c>
      <c r="F50" s="109">
        <v>275926541</v>
      </c>
      <c r="G50" s="109">
        <v>564724</v>
      </c>
      <c r="H50" s="110">
        <f>+I36/1000</f>
        <v>2.15447E-2</v>
      </c>
      <c r="I50" s="111">
        <v>41.9771</v>
      </c>
      <c r="J50" s="112">
        <f t="shared" ref="J50:J52" si="12">ROUND((+F50*H50)+(G50*I50),0)</f>
        <v>29650230</v>
      </c>
      <c r="K50" s="109">
        <v>275648600</v>
      </c>
      <c r="L50" s="109">
        <v>563354</v>
      </c>
      <c r="M50" s="113">
        <f>+I36/1000</f>
        <v>2.15447E-2</v>
      </c>
      <c r="N50" s="111">
        <f t="shared" ref="N50:N52" si="13">I50</f>
        <v>41.9771</v>
      </c>
      <c r="O50" s="112">
        <f t="shared" ref="O50:O52" si="14">ROUND((+K50*M50)+(L50*N50),0)</f>
        <v>29586734</v>
      </c>
      <c r="P50" s="24"/>
      <c r="Q50" s="24"/>
      <c r="R50" s="24"/>
      <c r="S50" s="24"/>
      <c r="T50" s="24"/>
      <c r="U50" s="24"/>
      <c r="V50" s="24"/>
      <c r="W50" s="24"/>
      <c r="X50" s="24"/>
      <c r="Y50" s="24"/>
      <c r="Z50" s="24"/>
    </row>
    <row r="51" spans="1:26" ht="12.75" customHeight="1">
      <c r="A51" s="24"/>
      <c r="B51" s="30" t="str">
        <f t="shared" si="11"/>
        <v>General Service 1,500-4999 kW</v>
      </c>
      <c r="C51" s="108"/>
      <c r="D51" s="108">
        <v>4010</v>
      </c>
      <c r="E51" s="108">
        <v>4705</v>
      </c>
      <c r="F51" s="109">
        <v>529141737</v>
      </c>
      <c r="G51" s="109">
        <v>1080462</v>
      </c>
      <c r="H51" s="110">
        <f>+I36/1000</f>
        <v>2.15447E-2</v>
      </c>
      <c r="I51" s="111">
        <v>41.9771</v>
      </c>
      <c r="J51" s="112">
        <f t="shared" si="12"/>
        <v>56754861</v>
      </c>
      <c r="K51" s="109">
        <v>519772931</v>
      </c>
      <c r="L51" s="109">
        <v>1064309</v>
      </c>
      <c r="M51" s="110">
        <f>+I36/1000</f>
        <v>2.15447E-2</v>
      </c>
      <c r="N51" s="111">
        <f t="shared" si="13"/>
        <v>41.9771</v>
      </c>
      <c r="O51" s="112">
        <f t="shared" si="14"/>
        <v>55874957</v>
      </c>
      <c r="P51" s="24"/>
      <c r="Q51" s="24"/>
      <c r="R51" s="24"/>
      <c r="S51" s="24"/>
      <c r="T51" s="24"/>
      <c r="U51" s="24"/>
      <c r="V51" s="24"/>
      <c r="W51" s="24"/>
      <c r="X51" s="24"/>
      <c r="Y51" s="24"/>
      <c r="Z51" s="24"/>
    </row>
    <row r="52" spans="1:26" ht="12.75" customHeight="1">
      <c r="A52" s="24"/>
      <c r="B52" s="39" t="s">
        <v>23</v>
      </c>
      <c r="C52" s="108"/>
      <c r="D52" s="108"/>
      <c r="E52" s="108"/>
      <c r="F52" s="109">
        <v>593191825</v>
      </c>
      <c r="G52" s="109">
        <v>1076089</v>
      </c>
      <c r="H52" s="110">
        <f>I36/1000</f>
        <v>2.15447E-2</v>
      </c>
      <c r="I52" s="111">
        <v>41.9771</v>
      </c>
      <c r="J52" s="112">
        <f t="shared" si="12"/>
        <v>57951235</v>
      </c>
      <c r="K52" s="109">
        <v>578889397</v>
      </c>
      <c r="L52" s="109">
        <v>1055426</v>
      </c>
      <c r="M52" s="110">
        <f>I36/1000</f>
        <v>2.15447E-2</v>
      </c>
      <c r="N52" s="111">
        <f t="shared" si="13"/>
        <v>41.9771</v>
      </c>
      <c r="O52" s="112">
        <f t="shared" si="14"/>
        <v>56775721</v>
      </c>
      <c r="P52" s="24"/>
      <c r="Q52" s="24"/>
      <c r="R52" s="24"/>
      <c r="S52" s="24"/>
      <c r="T52" s="24"/>
      <c r="U52" s="24"/>
      <c r="V52" s="24"/>
      <c r="W52" s="24"/>
      <c r="X52" s="24"/>
      <c r="Y52" s="24"/>
      <c r="Z52" s="24"/>
    </row>
    <row r="53" spans="1:26" ht="12.75" customHeight="1">
      <c r="A53" s="24"/>
      <c r="B53" s="1"/>
      <c r="C53" s="1"/>
      <c r="D53" s="1"/>
      <c r="E53" s="1"/>
      <c r="F53" s="114">
        <f t="shared" ref="F53:G53" si="15">+F50+F51+F52</f>
        <v>1398260103</v>
      </c>
      <c r="G53" s="115">
        <f t="shared" si="15"/>
        <v>2721275</v>
      </c>
      <c r="H53" s="108"/>
      <c r="I53" s="108"/>
      <c r="J53" s="112">
        <f>J50+J51+J52</f>
        <v>144356326</v>
      </c>
      <c r="K53" s="114">
        <f t="shared" ref="K53:L53" si="16">+K50+K51+K52</f>
        <v>1374310928</v>
      </c>
      <c r="L53" s="115">
        <f t="shared" si="16"/>
        <v>2683089</v>
      </c>
      <c r="M53" s="108"/>
      <c r="N53" s="108"/>
      <c r="O53" s="112">
        <f>O50+O51+O52</f>
        <v>142237412</v>
      </c>
      <c r="P53" s="24"/>
      <c r="Q53" s="24"/>
      <c r="R53" s="24"/>
      <c r="S53" s="24"/>
      <c r="T53" s="24"/>
      <c r="U53" s="24"/>
      <c r="V53" s="24"/>
      <c r="W53" s="24"/>
      <c r="X53" s="24"/>
      <c r="Y53" s="24"/>
      <c r="Z53" s="24"/>
    </row>
    <row r="54" spans="1:26" ht="12.75" customHeight="1">
      <c r="A54" s="24"/>
      <c r="B54" s="24"/>
      <c r="C54" s="24"/>
      <c r="D54" s="24"/>
      <c r="E54" s="24"/>
      <c r="F54" s="24"/>
      <c r="G54" s="24"/>
      <c r="H54" s="24"/>
      <c r="I54" s="24"/>
      <c r="J54" s="103"/>
      <c r="K54" s="24"/>
      <c r="L54" s="24"/>
      <c r="M54" s="24"/>
      <c r="N54" s="24"/>
      <c r="O54" s="103"/>
      <c r="P54" s="24"/>
      <c r="Q54" s="24"/>
      <c r="R54" s="24"/>
      <c r="S54" s="24"/>
      <c r="T54" s="24"/>
      <c r="U54" s="24"/>
      <c r="V54" s="24"/>
      <c r="W54" s="24"/>
      <c r="X54" s="24"/>
      <c r="Y54" s="24"/>
      <c r="Z54" s="24"/>
    </row>
    <row r="55" spans="1:26" ht="12.75" customHeight="1">
      <c r="A55" s="1"/>
      <c r="B55" s="104" t="s">
        <v>62</v>
      </c>
      <c r="C55" s="1"/>
      <c r="D55" s="1"/>
      <c r="E55" s="1"/>
      <c r="F55" s="186">
        <f>F48</f>
        <v>2020</v>
      </c>
      <c r="G55" s="160"/>
      <c r="H55" s="160"/>
      <c r="I55" s="160"/>
      <c r="J55" s="158"/>
      <c r="K55" s="186">
        <f>K48</f>
        <v>2021</v>
      </c>
      <c r="L55" s="160"/>
      <c r="M55" s="160"/>
      <c r="N55" s="160"/>
      <c r="O55" s="158"/>
      <c r="P55" s="1"/>
      <c r="Q55" s="1"/>
      <c r="R55" s="1"/>
      <c r="S55" s="1"/>
      <c r="T55" s="1"/>
      <c r="U55" s="1"/>
      <c r="V55" s="1"/>
      <c r="W55" s="1"/>
      <c r="X55" s="1"/>
      <c r="Y55" s="1"/>
      <c r="Z55" s="1"/>
    </row>
    <row r="56" spans="1:26" ht="12.75" customHeight="1">
      <c r="A56" s="116"/>
      <c r="B56" s="105" t="s">
        <v>54</v>
      </c>
      <c r="C56" s="107"/>
      <c r="D56" s="107" t="s">
        <v>55</v>
      </c>
      <c r="E56" s="117" t="s">
        <v>56</v>
      </c>
      <c r="F56" s="107" t="s">
        <v>11</v>
      </c>
      <c r="G56" s="107"/>
      <c r="H56" s="107"/>
      <c r="I56" s="107"/>
      <c r="J56" s="107"/>
      <c r="K56" s="107"/>
      <c r="L56" s="107"/>
      <c r="M56" s="107"/>
      <c r="N56" s="107"/>
      <c r="O56" s="107"/>
      <c r="P56" s="116"/>
      <c r="Q56" s="116"/>
      <c r="R56" s="116"/>
      <c r="S56" s="116"/>
      <c r="T56" s="116"/>
      <c r="U56" s="116"/>
      <c r="V56" s="116"/>
      <c r="W56" s="116"/>
      <c r="X56" s="116"/>
      <c r="Y56" s="116"/>
      <c r="Z56" s="116"/>
    </row>
    <row r="57" spans="1:26" ht="12.75" customHeight="1">
      <c r="A57" s="1"/>
      <c r="B57" s="118" t="s">
        <v>63</v>
      </c>
      <c r="C57" s="106" t="s">
        <v>64</v>
      </c>
      <c r="D57" s="106" t="s">
        <v>65</v>
      </c>
      <c r="E57" s="119" t="s">
        <v>65</v>
      </c>
      <c r="F57" s="106" t="s">
        <v>66</v>
      </c>
      <c r="G57" s="106" t="s">
        <v>67</v>
      </c>
      <c r="H57" s="180"/>
      <c r="I57" s="181"/>
      <c r="J57" s="106" t="s">
        <v>61</v>
      </c>
      <c r="K57" s="106" t="s">
        <v>66</v>
      </c>
      <c r="L57" s="106" t="s">
        <v>67</v>
      </c>
      <c r="M57" s="180"/>
      <c r="N57" s="181"/>
      <c r="O57" s="106" t="s">
        <v>61</v>
      </c>
      <c r="P57" s="1"/>
      <c r="Q57" s="1"/>
      <c r="R57" s="1"/>
      <c r="S57" s="1"/>
      <c r="T57" s="1"/>
      <c r="U57" s="1"/>
      <c r="V57" s="1"/>
      <c r="W57" s="1"/>
      <c r="X57" s="1"/>
      <c r="Y57" s="1"/>
      <c r="Z57" s="1"/>
    </row>
    <row r="58" spans="1:26" ht="12.75" customHeight="1">
      <c r="A58" s="1"/>
      <c r="B58" s="30" t="str">
        <f t="shared" ref="B58:B65" si="17">B17</f>
        <v>Residential</v>
      </c>
      <c r="C58" s="108" t="s">
        <v>68</v>
      </c>
      <c r="D58" s="108">
        <v>4006</v>
      </c>
      <c r="E58" s="120">
        <v>4705</v>
      </c>
      <c r="F58" s="109">
        <v>2332505641</v>
      </c>
      <c r="G58" s="121">
        <v>0.1235</v>
      </c>
      <c r="H58" s="182"/>
      <c r="I58" s="183"/>
      <c r="J58" s="122">
        <f t="shared" ref="J58:J66" si="18">ROUND(F58*G58,0)</f>
        <v>288064447</v>
      </c>
      <c r="K58" s="109">
        <v>2335191684</v>
      </c>
      <c r="L58" s="123">
        <f>IFERROR(G42,0)</f>
        <v>0.13157811725144475</v>
      </c>
      <c r="M58" s="182"/>
      <c r="N58" s="183"/>
      <c r="O58" s="112">
        <f t="shared" ref="O58:O66" si="19">ROUND(K58*L58,0)</f>
        <v>307260125</v>
      </c>
      <c r="P58" s="1"/>
      <c r="Q58" s="1"/>
      <c r="R58" s="1"/>
      <c r="S58" s="1"/>
      <c r="T58" s="1"/>
      <c r="U58" s="1"/>
      <c r="V58" s="1"/>
      <c r="W58" s="1"/>
      <c r="X58" s="1"/>
      <c r="Y58" s="1"/>
      <c r="Z58" s="1"/>
    </row>
    <row r="59" spans="1:26" ht="12.75" customHeight="1">
      <c r="A59" s="1"/>
      <c r="B59" s="30" t="str">
        <f t="shared" si="17"/>
        <v>General Service &lt; 50 kW</v>
      </c>
      <c r="C59" s="108" t="s">
        <v>68</v>
      </c>
      <c r="D59" s="108">
        <v>4010</v>
      </c>
      <c r="E59" s="120">
        <v>4705</v>
      </c>
      <c r="F59" s="124">
        <v>737788120</v>
      </c>
      <c r="G59" s="125">
        <f t="shared" ref="G59:G66" si="20">+$G$58</f>
        <v>0.1235</v>
      </c>
      <c r="H59" s="182"/>
      <c r="I59" s="183"/>
      <c r="J59" s="122">
        <f t="shared" si="18"/>
        <v>91116833</v>
      </c>
      <c r="K59" s="124">
        <v>732590915</v>
      </c>
      <c r="L59" s="123">
        <f t="shared" ref="L59:L66" si="21">L58</f>
        <v>0.13157811725144475</v>
      </c>
      <c r="M59" s="182"/>
      <c r="N59" s="183"/>
      <c r="O59" s="112">
        <f t="shared" si="19"/>
        <v>96392933</v>
      </c>
      <c r="P59" s="1"/>
      <c r="Q59" s="1"/>
      <c r="R59" s="1"/>
      <c r="S59" s="1"/>
      <c r="T59" s="1"/>
      <c r="U59" s="1"/>
      <c r="V59" s="1"/>
      <c r="W59" s="1"/>
      <c r="X59" s="1"/>
      <c r="Y59" s="1"/>
      <c r="Z59" s="1"/>
    </row>
    <row r="60" spans="1:26" ht="12.75" customHeight="1">
      <c r="A60" s="1"/>
      <c r="B60" s="30" t="str">
        <f t="shared" si="17"/>
        <v>General Service 50 to 1,499 kW</v>
      </c>
      <c r="C60" s="108" t="s">
        <v>68</v>
      </c>
      <c r="D60" s="108">
        <v>4035</v>
      </c>
      <c r="E60" s="120">
        <v>4705</v>
      </c>
      <c r="F60" s="109">
        <v>2668468115</v>
      </c>
      <c r="G60" s="125">
        <f t="shared" si="20"/>
        <v>0.1235</v>
      </c>
      <c r="H60" s="182"/>
      <c r="I60" s="183"/>
      <c r="J60" s="122">
        <f t="shared" si="18"/>
        <v>329555812</v>
      </c>
      <c r="K60" s="124">
        <v>2665780162</v>
      </c>
      <c r="L60" s="123">
        <f t="shared" si="21"/>
        <v>0.13157811725144475</v>
      </c>
      <c r="M60" s="182"/>
      <c r="N60" s="183"/>
      <c r="O60" s="112">
        <f t="shared" si="19"/>
        <v>350758335</v>
      </c>
      <c r="P60" s="1"/>
      <c r="Q60" s="1"/>
      <c r="R60" s="1"/>
      <c r="S60" s="1"/>
      <c r="T60" s="1"/>
      <c r="U60" s="1"/>
      <c r="V60" s="1"/>
      <c r="W60" s="1"/>
      <c r="X60" s="1"/>
      <c r="Y60" s="1"/>
      <c r="Z60" s="1"/>
    </row>
    <row r="61" spans="1:26" ht="12.75" customHeight="1">
      <c r="A61" s="1"/>
      <c r="B61" s="30" t="str">
        <f t="shared" si="17"/>
        <v>General Service 1,500-4999 kW</v>
      </c>
      <c r="C61" s="108" t="s">
        <v>68</v>
      </c>
      <c r="D61" s="108">
        <v>4010</v>
      </c>
      <c r="E61" s="120">
        <v>4705</v>
      </c>
      <c r="F61" s="124">
        <v>201177622</v>
      </c>
      <c r="G61" s="125">
        <f t="shared" si="20"/>
        <v>0.1235</v>
      </c>
      <c r="H61" s="182"/>
      <c r="I61" s="183"/>
      <c r="J61" s="122">
        <f t="shared" si="18"/>
        <v>24845436</v>
      </c>
      <c r="K61" s="124">
        <v>197615638</v>
      </c>
      <c r="L61" s="123">
        <f t="shared" si="21"/>
        <v>0.13157811725144475</v>
      </c>
      <c r="M61" s="182"/>
      <c r="N61" s="183"/>
      <c r="O61" s="112">
        <f t="shared" si="19"/>
        <v>26001894</v>
      </c>
      <c r="P61" s="1"/>
      <c r="Q61" s="1"/>
      <c r="R61" s="1"/>
      <c r="S61" s="1"/>
      <c r="T61" s="1"/>
      <c r="U61" s="1"/>
      <c r="V61" s="1"/>
      <c r="W61" s="1"/>
      <c r="X61" s="1"/>
      <c r="Y61" s="1"/>
      <c r="Z61" s="1"/>
    </row>
    <row r="62" spans="1:26" ht="12.75" customHeight="1">
      <c r="A62" s="1"/>
      <c r="B62" s="30" t="str">
        <f t="shared" si="17"/>
        <v>Large Use</v>
      </c>
      <c r="C62" s="108" t="s">
        <v>68</v>
      </c>
      <c r="D62" s="108">
        <v>4025</v>
      </c>
      <c r="E62" s="120">
        <v>4705</v>
      </c>
      <c r="F62" s="124">
        <v>0</v>
      </c>
      <c r="G62" s="125">
        <f t="shared" si="20"/>
        <v>0.1235</v>
      </c>
      <c r="H62" s="182"/>
      <c r="I62" s="183"/>
      <c r="J62" s="122">
        <f t="shared" si="18"/>
        <v>0</v>
      </c>
      <c r="K62" s="124">
        <v>0</v>
      </c>
      <c r="L62" s="123">
        <f t="shared" si="21"/>
        <v>0.13157811725144475</v>
      </c>
      <c r="M62" s="182"/>
      <c r="N62" s="183"/>
      <c r="O62" s="112">
        <f t="shared" si="19"/>
        <v>0</v>
      </c>
      <c r="P62" s="1"/>
      <c r="Q62" s="1"/>
      <c r="R62" s="1"/>
      <c r="S62" s="1"/>
      <c r="T62" s="1"/>
      <c r="U62" s="1"/>
      <c r="V62" s="1"/>
      <c r="W62" s="1"/>
      <c r="X62" s="1"/>
      <c r="Y62" s="1"/>
      <c r="Z62" s="1"/>
    </row>
    <row r="63" spans="1:26" ht="12.75" customHeight="1">
      <c r="A63" s="1"/>
      <c r="B63" s="30" t="str">
        <f t="shared" si="17"/>
        <v>Unmetered Scattered Load</v>
      </c>
      <c r="C63" s="108" t="s">
        <v>68</v>
      </c>
      <c r="D63" s="108">
        <v>4025</v>
      </c>
      <c r="E63" s="120">
        <v>4705</v>
      </c>
      <c r="F63" s="124">
        <v>14596217</v>
      </c>
      <c r="G63" s="125">
        <f t="shared" si="20"/>
        <v>0.1235</v>
      </c>
      <c r="H63" s="182"/>
      <c r="I63" s="183"/>
      <c r="J63" s="122">
        <f t="shared" si="18"/>
        <v>1802633</v>
      </c>
      <c r="K63" s="124">
        <v>14101831</v>
      </c>
      <c r="L63" s="123">
        <f t="shared" si="21"/>
        <v>0.13157811725144475</v>
      </c>
      <c r="M63" s="182"/>
      <c r="N63" s="183"/>
      <c r="O63" s="112">
        <f t="shared" si="19"/>
        <v>1855492</v>
      </c>
      <c r="P63" s="1"/>
      <c r="Q63" s="1"/>
      <c r="R63" s="1"/>
      <c r="S63" s="1"/>
      <c r="T63" s="1"/>
      <c r="U63" s="1"/>
      <c r="V63" s="1"/>
      <c r="W63" s="1"/>
      <c r="X63" s="1"/>
      <c r="Y63" s="1"/>
      <c r="Z63" s="1"/>
    </row>
    <row r="64" spans="1:26" ht="12.75" customHeight="1">
      <c r="A64" s="1"/>
      <c r="B64" s="30" t="str">
        <f t="shared" si="17"/>
        <v>Sentinel Lighting</v>
      </c>
      <c r="C64" s="108" t="s">
        <v>68</v>
      </c>
      <c r="D64" s="108">
        <v>4025</v>
      </c>
      <c r="E64" s="120">
        <v>4705</v>
      </c>
      <c r="F64" s="124">
        <v>48575</v>
      </c>
      <c r="G64" s="125">
        <f t="shared" si="20"/>
        <v>0.1235</v>
      </c>
      <c r="H64" s="182"/>
      <c r="I64" s="183"/>
      <c r="J64" s="122">
        <f t="shared" si="18"/>
        <v>5999</v>
      </c>
      <c r="K64" s="124">
        <v>48589</v>
      </c>
      <c r="L64" s="123">
        <f t="shared" si="21"/>
        <v>0.13157811725144475</v>
      </c>
      <c r="M64" s="182"/>
      <c r="N64" s="183"/>
      <c r="O64" s="112">
        <f t="shared" si="19"/>
        <v>6393</v>
      </c>
      <c r="P64" s="1"/>
      <c r="Q64" s="1"/>
      <c r="R64" s="1"/>
      <c r="S64" s="1"/>
      <c r="T64" s="1"/>
      <c r="U64" s="1"/>
      <c r="V64" s="1"/>
      <c r="W64" s="1"/>
      <c r="X64" s="1"/>
      <c r="Y64" s="1"/>
      <c r="Z64" s="1"/>
    </row>
    <row r="65" spans="1:26" ht="12.75" customHeight="1">
      <c r="A65" s="1"/>
      <c r="B65" s="30" t="str">
        <f t="shared" si="17"/>
        <v>Street Lighting</v>
      </c>
      <c r="C65" s="108" t="s">
        <v>68</v>
      </c>
      <c r="D65" s="108">
        <v>4025</v>
      </c>
      <c r="E65" s="120">
        <v>4705</v>
      </c>
      <c r="F65" s="124">
        <v>25726882</v>
      </c>
      <c r="G65" s="125">
        <f t="shared" si="20"/>
        <v>0.1235</v>
      </c>
      <c r="H65" s="182"/>
      <c r="I65" s="183"/>
      <c r="J65" s="122">
        <f t="shared" si="18"/>
        <v>3177270</v>
      </c>
      <c r="K65" s="124">
        <v>24764376</v>
      </c>
      <c r="L65" s="123">
        <f t="shared" si="21"/>
        <v>0.13157811725144475</v>
      </c>
      <c r="M65" s="182"/>
      <c r="N65" s="183"/>
      <c r="O65" s="112">
        <f t="shared" si="19"/>
        <v>3258450</v>
      </c>
      <c r="P65" s="1"/>
      <c r="Q65" s="1"/>
      <c r="R65" s="1"/>
      <c r="S65" s="1"/>
      <c r="T65" s="1"/>
      <c r="U65" s="1"/>
      <c r="V65" s="1"/>
      <c r="W65" s="1"/>
      <c r="X65" s="1"/>
      <c r="Y65" s="1"/>
      <c r="Z65" s="1"/>
    </row>
    <row r="66" spans="1:26" ht="12.75" customHeight="1">
      <c r="A66" s="1"/>
      <c r="B66" s="39" t="s">
        <v>69</v>
      </c>
      <c r="C66" s="126" t="s">
        <v>68</v>
      </c>
      <c r="D66" s="108">
        <v>4025</v>
      </c>
      <c r="E66" s="120">
        <v>4705</v>
      </c>
      <c r="F66" s="124">
        <v>5160646</v>
      </c>
      <c r="G66" s="125">
        <f t="shared" si="20"/>
        <v>0.1235</v>
      </c>
      <c r="H66" s="182"/>
      <c r="I66" s="183"/>
      <c r="J66" s="122">
        <f t="shared" si="18"/>
        <v>637340</v>
      </c>
      <c r="K66" s="124">
        <v>5162144</v>
      </c>
      <c r="L66" s="123">
        <f t="shared" si="21"/>
        <v>0.13157811725144475</v>
      </c>
      <c r="M66" s="182"/>
      <c r="N66" s="183"/>
      <c r="O66" s="112">
        <f t="shared" si="19"/>
        <v>679225</v>
      </c>
      <c r="P66" s="1"/>
      <c r="Q66" s="1"/>
      <c r="R66" s="1"/>
      <c r="S66" s="1"/>
      <c r="T66" s="1"/>
      <c r="U66" s="1"/>
      <c r="V66" s="1"/>
      <c r="W66" s="1"/>
      <c r="X66" s="1"/>
      <c r="Y66" s="1"/>
      <c r="Z66" s="1"/>
    </row>
    <row r="67" spans="1:26" ht="12.75" customHeight="1">
      <c r="A67" s="1"/>
      <c r="B67" s="105" t="s">
        <v>27</v>
      </c>
      <c r="C67" s="127"/>
      <c r="D67" s="128"/>
      <c r="E67" s="129"/>
      <c r="F67" s="130">
        <f>SUM(F58:F66)</f>
        <v>5985471818</v>
      </c>
      <c r="G67" s="131"/>
      <c r="H67" s="184"/>
      <c r="I67" s="185"/>
      <c r="J67" s="132">
        <f t="shared" ref="J67:K67" si="22">SUM(J58:J66)</f>
        <v>739205770</v>
      </c>
      <c r="K67" s="130">
        <f t="shared" si="22"/>
        <v>5975255339</v>
      </c>
      <c r="L67" s="133"/>
      <c r="M67" s="184"/>
      <c r="N67" s="185"/>
      <c r="O67" s="134">
        <f>SUM(O58:O66)</f>
        <v>786212847</v>
      </c>
      <c r="P67" s="1"/>
      <c r="Q67" s="1"/>
      <c r="R67" s="1"/>
      <c r="S67" s="1"/>
      <c r="T67" s="1"/>
      <c r="U67" s="1"/>
      <c r="V67" s="1"/>
      <c r="W67" s="1"/>
      <c r="X67" s="1"/>
      <c r="Y67" s="1"/>
      <c r="Z67" s="1"/>
    </row>
    <row r="68" spans="1:26" ht="12.75" customHeight="1">
      <c r="A68" s="1"/>
      <c r="B68" s="1"/>
      <c r="C68" s="7"/>
      <c r="D68" s="7"/>
      <c r="E68" s="7"/>
      <c r="F68" s="7"/>
      <c r="G68" s="7"/>
      <c r="H68" s="7"/>
      <c r="I68" s="7"/>
      <c r="J68" s="135"/>
      <c r="K68" s="7"/>
      <c r="L68" s="7"/>
      <c r="M68" s="7"/>
      <c r="N68" s="7"/>
      <c r="O68" s="7"/>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04" t="s">
        <v>70</v>
      </c>
      <c r="C70" s="1"/>
      <c r="D70" s="1"/>
      <c r="E70" s="1"/>
      <c r="F70" s="186">
        <f>F55</f>
        <v>2020</v>
      </c>
      <c r="G70" s="160"/>
      <c r="H70" s="160"/>
      <c r="I70" s="160"/>
      <c r="J70" s="158"/>
      <c r="K70" s="186">
        <f>K55</f>
        <v>2021</v>
      </c>
      <c r="L70" s="160"/>
      <c r="M70" s="160"/>
      <c r="N70" s="160"/>
      <c r="O70" s="158"/>
      <c r="P70" s="1"/>
      <c r="Q70" s="1"/>
      <c r="R70" s="1"/>
      <c r="S70" s="1"/>
      <c r="T70" s="1"/>
      <c r="U70" s="1"/>
      <c r="V70" s="1"/>
      <c r="W70" s="1"/>
      <c r="X70" s="1"/>
      <c r="Y70" s="1"/>
      <c r="Z70" s="1"/>
    </row>
    <row r="71" spans="1:26" ht="12.75" customHeight="1">
      <c r="A71" s="1"/>
      <c r="B71" s="105" t="s">
        <v>54</v>
      </c>
      <c r="C71" s="107"/>
      <c r="D71" s="107" t="s">
        <v>55</v>
      </c>
      <c r="E71" s="117" t="s">
        <v>56</v>
      </c>
      <c r="F71" s="107" t="s">
        <v>11</v>
      </c>
      <c r="G71" s="107"/>
      <c r="H71" s="187"/>
      <c r="I71" s="181"/>
      <c r="J71" s="107"/>
      <c r="K71" s="107"/>
      <c r="L71" s="107"/>
      <c r="M71" s="187"/>
      <c r="N71" s="181"/>
      <c r="O71" s="107"/>
      <c r="P71" s="1"/>
      <c r="Q71" s="1"/>
      <c r="R71" s="1"/>
      <c r="S71" s="1"/>
      <c r="T71" s="1"/>
      <c r="U71" s="1"/>
      <c r="V71" s="1"/>
      <c r="W71" s="1"/>
      <c r="X71" s="1"/>
      <c r="Y71" s="1"/>
      <c r="Z71" s="1"/>
    </row>
    <row r="72" spans="1:26" ht="12.75" customHeight="1">
      <c r="A72" s="1"/>
      <c r="B72" s="118" t="s">
        <v>63</v>
      </c>
      <c r="C72" s="106" t="s">
        <v>64</v>
      </c>
      <c r="D72" s="106" t="s">
        <v>65</v>
      </c>
      <c r="E72" s="119" t="s">
        <v>65</v>
      </c>
      <c r="F72" s="106" t="s">
        <v>66</v>
      </c>
      <c r="G72" s="106" t="s">
        <v>71</v>
      </c>
      <c r="H72" s="182"/>
      <c r="I72" s="183"/>
      <c r="J72" s="106" t="s">
        <v>61</v>
      </c>
      <c r="K72" s="106" t="s">
        <v>66</v>
      </c>
      <c r="L72" s="106" t="s">
        <v>71</v>
      </c>
      <c r="M72" s="182"/>
      <c r="N72" s="183"/>
      <c r="O72" s="106" t="s">
        <v>61</v>
      </c>
      <c r="P72" s="1"/>
      <c r="Q72" s="1"/>
      <c r="R72" s="1"/>
      <c r="S72" s="1"/>
      <c r="T72" s="1"/>
      <c r="U72" s="1"/>
      <c r="V72" s="1"/>
      <c r="W72" s="1"/>
      <c r="X72" s="1"/>
      <c r="Y72" s="1"/>
      <c r="Z72" s="1"/>
    </row>
    <row r="73" spans="1:26" ht="12.75" customHeight="1">
      <c r="A73" s="1"/>
      <c r="B73" s="30" t="str">
        <f t="shared" ref="B73:B80" si="23">+B17</f>
        <v>Residential</v>
      </c>
      <c r="C73" s="108" t="s">
        <v>68</v>
      </c>
      <c r="D73" s="108">
        <v>4006</v>
      </c>
      <c r="E73" s="120">
        <v>4705</v>
      </c>
      <c r="F73" s="136">
        <f t="shared" ref="F73:F74" si="24">+F58</f>
        <v>2332505641</v>
      </c>
      <c r="G73" s="137">
        <f t="shared" ref="G73:G81" si="25">+J73/F73</f>
        <v>0.12350000014426546</v>
      </c>
      <c r="H73" s="182"/>
      <c r="I73" s="183"/>
      <c r="J73" s="112">
        <f t="shared" ref="J73:K73" si="26">+J58</f>
        <v>288064447</v>
      </c>
      <c r="K73" s="138">
        <f t="shared" si="26"/>
        <v>2335191684</v>
      </c>
      <c r="L73" s="125">
        <f t="shared" ref="L73:L81" si="27">+O73/K73</f>
        <v>0.13157811716496332</v>
      </c>
      <c r="M73" s="182"/>
      <c r="N73" s="183"/>
      <c r="O73" s="112">
        <f t="shared" ref="O73:O74" si="28">+O58</f>
        <v>307260125</v>
      </c>
      <c r="P73" s="1"/>
      <c r="Q73" s="139"/>
      <c r="R73" s="139"/>
      <c r="S73" s="1"/>
      <c r="T73" s="1"/>
      <c r="U73" s="1"/>
      <c r="V73" s="1"/>
      <c r="W73" s="1"/>
      <c r="X73" s="1"/>
      <c r="Y73" s="1"/>
      <c r="Z73" s="1"/>
    </row>
    <row r="74" spans="1:26" ht="12.75" customHeight="1">
      <c r="A74" s="1"/>
      <c r="B74" s="30" t="str">
        <f t="shared" si="23"/>
        <v>General Service &lt; 50 kW</v>
      </c>
      <c r="C74" s="108" t="s">
        <v>68</v>
      </c>
      <c r="D74" s="108">
        <v>4010</v>
      </c>
      <c r="E74" s="120">
        <v>4705</v>
      </c>
      <c r="F74" s="136">
        <f t="shared" si="24"/>
        <v>737788120</v>
      </c>
      <c r="G74" s="137">
        <f t="shared" si="25"/>
        <v>0.12350000024397248</v>
      </c>
      <c r="H74" s="182"/>
      <c r="I74" s="183"/>
      <c r="J74" s="112">
        <f t="shared" ref="J74:K74" si="29">+J59</f>
        <v>91116833</v>
      </c>
      <c r="K74" s="138">
        <f t="shared" si="29"/>
        <v>732590915</v>
      </c>
      <c r="L74" s="125">
        <f t="shared" si="27"/>
        <v>0.13157811682663303</v>
      </c>
      <c r="M74" s="182"/>
      <c r="N74" s="183"/>
      <c r="O74" s="112">
        <f t="shared" si="28"/>
        <v>96392933</v>
      </c>
      <c r="P74" s="1"/>
      <c r="Q74" s="139"/>
      <c r="R74" s="139"/>
      <c r="S74" s="1"/>
      <c r="T74" s="1"/>
      <c r="U74" s="1"/>
      <c r="V74" s="1"/>
      <c r="W74" s="1"/>
      <c r="X74" s="1"/>
      <c r="Y74" s="1"/>
      <c r="Z74" s="1"/>
    </row>
    <row r="75" spans="1:26" ht="12.75" customHeight="1">
      <c r="A75" s="1"/>
      <c r="B75" s="30" t="str">
        <f t="shared" si="23"/>
        <v>General Service 50 to 1,499 kW</v>
      </c>
      <c r="C75" s="108" t="s">
        <v>68</v>
      </c>
      <c r="D75" s="108">
        <v>4035</v>
      </c>
      <c r="E75" s="120">
        <v>4705</v>
      </c>
      <c r="F75" s="136">
        <f t="shared" ref="F75:F77" si="30">+F60+F50</f>
        <v>2944394656</v>
      </c>
      <c r="G75" s="137">
        <f t="shared" si="25"/>
        <v>0.12199656770467933</v>
      </c>
      <c r="H75" s="182"/>
      <c r="I75" s="183"/>
      <c r="J75" s="112">
        <f t="shared" ref="J75:K75" si="31">+J60+J50</f>
        <v>359206042</v>
      </c>
      <c r="K75" s="138">
        <f t="shared" si="31"/>
        <v>2941428762</v>
      </c>
      <c r="L75" s="125">
        <f t="shared" si="27"/>
        <v>0.12930623169040734</v>
      </c>
      <c r="M75" s="182"/>
      <c r="N75" s="183"/>
      <c r="O75" s="112">
        <f t="shared" ref="O75:O77" si="32">+O60+O50</f>
        <v>380345069</v>
      </c>
      <c r="P75" s="1"/>
      <c r="Q75" s="139"/>
      <c r="R75" s="139"/>
      <c r="S75" s="1"/>
      <c r="T75" s="1"/>
      <c r="U75" s="1"/>
      <c r="V75" s="1"/>
      <c r="W75" s="1"/>
      <c r="X75" s="1"/>
      <c r="Y75" s="1"/>
      <c r="Z75" s="1"/>
    </row>
    <row r="76" spans="1:26" ht="12.75" customHeight="1">
      <c r="A76" s="1"/>
      <c r="B76" s="30" t="str">
        <f t="shared" si="23"/>
        <v>General Service 1,500-4999 kW</v>
      </c>
      <c r="C76" s="108" t="s">
        <v>68</v>
      </c>
      <c r="D76" s="108">
        <v>4010</v>
      </c>
      <c r="E76" s="120">
        <v>4705</v>
      </c>
      <c r="F76" s="136">
        <f t="shared" si="30"/>
        <v>730319359</v>
      </c>
      <c r="G76" s="137">
        <f t="shared" si="25"/>
        <v>0.11173234831366424</v>
      </c>
      <c r="H76" s="182"/>
      <c r="I76" s="183"/>
      <c r="J76" s="112">
        <f t="shared" ref="J76:K76" si="33">+J61+J51</f>
        <v>81600297</v>
      </c>
      <c r="K76" s="138">
        <f t="shared" si="33"/>
        <v>717388569</v>
      </c>
      <c r="L76" s="125">
        <f t="shared" si="27"/>
        <v>0.11413180323479617</v>
      </c>
      <c r="M76" s="182"/>
      <c r="N76" s="183"/>
      <c r="O76" s="112">
        <f t="shared" si="32"/>
        <v>81876851</v>
      </c>
      <c r="P76" s="1"/>
      <c r="Q76" s="139"/>
      <c r="R76" s="139"/>
      <c r="S76" s="1"/>
      <c r="T76" s="1"/>
      <c r="U76" s="1"/>
      <c r="V76" s="1"/>
      <c r="W76" s="1"/>
      <c r="X76" s="1"/>
      <c r="Y76" s="1"/>
      <c r="Z76" s="1"/>
    </row>
    <row r="77" spans="1:26" ht="12.75" customHeight="1">
      <c r="A77" s="1"/>
      <c r="B77" s="30" t="str">
        <f t="shared" si="23"/>
        <v>Large Use</v>
      </c>
      <c r="C77" s="108" t="s">
        <v>68</v>
      </c>
      <c r="D77" s="108">
        <v>4025</v>
      </c>
      <c r="E77" s="120">
        <v>4705</v>
      </c>
      <c r="F77" s="136">
        <f t="shared" si="30"/>
        <v>593191825</v>
      </c>
      <c r="G77" s="137">
        <f t="shared" si="25"/>
        <v>9.7693920512137877E-2</v>
      </c>
      <c r="H77" s="182"/>
      <c r="I77" s="183"/>
      <c r="J77" s="112">
        <f t="shared" ref="J77:K77" si="34">+J62+J52</f>
        <v>57951235</v>
      </c>
      <c r="K77" s="138">
        <f t="shared" si="34"/>
        <v>578889397</v>
      </c>
      <c r="L77" s="125">
        <f t="shared" si="27"/>
        <v>9.8076975142800893E-2</v>
      </c>
      <c r="M77" s="182"/>
      <c r="N77" s="183"/>
      <c r="O77" s="112">
        <f t="shared" si="32"/>
        <v>56775721</v>
      </c>
      <c r="P77" s="1"/>
      <c r="Q77" s="139"/>
      <c r="R77" s="139"/>
      <c r="S77" s="1"/>
      <c r="T77" s="1"/>
      <c r="U77" s="1"/>
      <c r="V77" s="1"/>
      <c r="W77" s="1"/>
      <c r="X77" s="1"/>
      <c r="Y77" s="1"/>
      <c r="Z77" s="1"/>
    </row>
    <row r="78" spans="1:26" ht="12.75" customHeight="1">
      <c r="A78" s="1"/>
      <c r="B78" s="30" t="str">
        <f t="shared" si="23"/>
        <v>Unmetered Scattered Load</v>
      </c>
      <c r="C78" s="108" t="s">
        <v>68</v>
      </c>
      <c r="D78" s="108">
        <v>4025</v>
      </c>
      <c r="E78" s="120">
        <v>4705</v>
      </c>
      <c r="F78" s="136">
        <f t="shared" ref="F78:F81" si="35">+F63</f>
        <v>14596217</v>
      </c>
      <c r="G78" s="137">
        <f t="shared" si="25"/>
        <v>0.12350001373643596</v>
      </c>
      <c r="H78" s="182"/>
      <c r="I78" s="183"/>
      <c r="J78" s="112">
        <f t="shared" ref="J78:K78" si="36">+J63</f>
        <v>1802633</v>
      </c>
      <c r="K78" s="138">
        <f t="shared" si="36"/>
        <v>14101831</v>
      </c>
      <c r="L78" s="125">
        <f t="shared" si="27"/>
        <v>0.13157809081671734</v>
      </c>
      <c r="M78" s="182"/>
      <c r="N78" s="183"/>
      <c r="O78" s="112">
        <f t="shared" ref="O78:O81" si="37">+O63</f>
        <v>1855492</v>
      </c>
      <c r="P78" s="1"/>
      <c r="Q78" s="139"/>
      <c r="R78" s="139"/>
      <c r="S78" s="1"/>
      <c r="T78" s="1"/>
      <c r="U78" s="1"/>
      <c r="V78" s="1"/>
      <c r="W78" s="1"/>
      <c r="X78" s="1"/>
      <c r="Y78" s="1"/>
      <c r="Z78" s="1"/>
    </row>
    <row r="79" spans="1:26" ht="12.75" customHeight="1">
      <c r="A79" s="1"/>
      <c r="B79" s="30" t="str">
        <f t="shared" si="23"/>
        <v>Sentinel Lighting</v>
      </c>
      <c r="C79" s="108" t="s">
        <v>68</v>
      </c>
      <c r="D79" s="108">
        <v>4025</v>
      </c>
      <c r="E79" s="120">
        <v>4705</v>
      </c>
      <c r="F79" s="136">
        <f t="shared" si="35"/>
        <v>48575</v>
      </c>
      <c r="G79" s="137">
        <f t="shared" si="25"/>
        <v>0.12349974266598045</v>
      </c>
      <c r="H79" s="182"/>
      <c r="I79" s="183"/>
      <c r="J79" s="112">
        <f t="shared" ref="J79:K79" si="38">+J64</f>
        <v>5999</v>
      </c>
      <c r="K79" s="138">
        <f t="shared" si="38"/>
        <v>48589</v>
      </c>
      <c r="L79" s="125">
        <f t="shared" si="27"/>
        <v>0.13157298977134743</v>
      </c>
      <c r="M79" s="182"/>
      <c r="N79" s="183"/>
      <c r="O79" s="112">
        <f t="shared" si="37"/>
        <v>6393</v>
      </c>
      <c r="P79" s="1"/>
      <c r="Q79" s="139"/>
      <c r="R79" s="139"/>
      <c r="S79" s="1"/>
      <c r="T79" s="1"/>
      <c r="U79" s="1"/>
      <c r="V79" s="1"/>
      <c r="W79" s="1"/>
      <c r="X79" s="1"/>
      <c r="Y79" s="1"/>
      <c r="Z79" s="1"/>
    </row>
    <row r="80" spans="1:26" ht="12.75" customHeight="1">
      <c r="A80" s="1"/>
      <c r="B80" s="30" t="str">
        <f t="shared" si="23"/>
        <v>Street Lighting</v>
      </c>
      <c r="C80" s="108" t="s">
        <v>68</v>
      </c>
      <c r="D80" s="108">
        <v>4025</v>
      </c>
      <c r="E80" s="120">
        <v>4705</v>
      </c>
      <c r="F80" s="136">
        <f t="shared" si="35"/>
        <v>25726882</v>
      </c>
      <c r="G80" s="137">
        <f t="shared" si="25"/>
        <v>0.12350000283749893</v>
      </c>
      <c r="H80" s="182"/>
      <c r="I80" s="183"/>
      <c r="J80" s="112">
        <f t="shared" ref="J80:K80" si="39">+J65</f>
        <v>3177270</v>
      </c>
      <c r="K80" s="138">
        <f t="shared" si="39"/>
        <v>24764376</v>
      </c>
      <c r="L80" s="125">
        <f t="shared" si="27"/>
        <v>0.13157811850377332</v>
      </c>
      <c r="M80" s="182"/>
      <c r="N80" s="183"/>
      <c r="O80" s="112">
        <f t="shared" si="37"/>
        <v>3258450</v>
      </c>
      <c r="P80" s="1"/>
      <c r="Q80" s="139"/>
      <c r="R80" s="139"/>
      <c r="S80" s="1"/>
      <c r="T80" s="1"/>
      <c r="U80" s="1"/>
      <c r="V80" s="1"/>
      <c r="W80" s="1"/>
      <c r="X80" s="1"/>
      <c r="Y80" s="1"/>
      <c r="Z80" s="1"/>
    </row>
    <row r="81" spans="1:26" ht="12.75" customHeight="1">
      <c r="A81" s="1"/>
      <c r="B81" s="30" t="str">
        <f>B66</f>
        <v>Drycore</v>
      </c>
      <c r="C81" s="108" t="s">
        <v>68</v>
      </c>
      <c r="D81" s="108">
        <v>4025</v>
      </c>
      <c r="E81" s="120">
        <v>4705</v>
      </c>
      <c r="F81" s="136">
        <f t="shared" si="35"/>
        <v>5160646</v>
      </c>
      <c r="G81" s="137">
        <f t="shared" si="25"/>
        <v>0.12350004243654768</v>
      </c>
      <c r="H81" s="182"/>
      <c r="I81" s="183"/>
      <c r="J81" s="112">
        <f t="shared" ref="J81:K81" si="40">+J66</f>
        <v>637340</v>
      </c>
      <c r="K81" s="138">
        <f t="shared" si="40"/>
        <v>5162144</v>
      </c>
      <c r="L81" s="125">
        <f t="shared" si="27"/>
        <v>0.13157808073544636</v>
      </c>
      <c r="M81" s="182"/>
      <c r="N81" s="183"/>
      <c r="O81" s="112">
        <f t="shared" si="37"/>
        <v>679225</v>
      </c>
      <c r="P81" s="1"/>
      <c r="Q81" s="139"/>
      <c r="R81" s="139"/>
      <c r="S81" s="1"/>
      <c r="T81" s="1"/>
      <c r="U81" s="1"/>
      <c r="V81" s="1"/>
      <c r="W81" s="1"/>
      <c r="X81" s="1"/>
      <c r="Y81" s="1"/>
      <c r="Z81" s="1"/>
    </row>
    <row r="82" spans="1:26" ht="12.75" customHeight="1">
      <c r="A82" s="1"/>
      <c r="B82" s="105" t="s">
        <v>27</v>
      </c>
      <c r="C82" s="140"/>
      <c r="D82" s="107"/>
      <c r="E82" s="117"/>
      <c r="F82" s="130">
        <f>SUM(F73:F81)</f>
        <v>7383731921</v>
      </c>
      <c r="G82" s="131"/>
      <c r="H82" s="184"/>
      <c r="I82" s="185"/>
      <c r="J82" s="134">
        <f t="shared" ref="J82:K82" si="41">SUM(J73:J81)</f>
        <v>883562096</v>
      </c>
      <c r="K82" s="141">
        <f t="shared" si="41"/>
        <v>7349566267</v>
      </c>
      <c r="L82" s="133"/>
      <c r="M82" s="184"/>
      <c r="N82" s="185"/>
      <c r="O82" s="134">
        <f>SUM(O73:O81)</f>
        <v>928450259</v>
      </c>
      <c r="P82" s="1"/>
      <c r="Q82" s="139"/>
      <c r="R82" s="139"/>
      <c r="S82" s="1"/>
      <c r="T82" s="1"/>
      <c r="U82" s="1"/>
      <c r="V82" s="1"/>
      <c r="W82" s="1"/>
      <c r="X82" s="1"/>
      <c r="Y82" s="1"/>
      <c r="Z82" s="1"/>
    </row>
    <row r="83" spans="1:26" ht="12.75" customHeight="1">
      <c r="A83" s="1"/>
      <c r="B83" s="1"/>
      <c r="C83" s="1"/>
      <c r="D83" s="1"/>
      <c r="E83" s="1"/>
      <c r="F83" s="1"/>
      <c r="G83" s="1"/>
      <c r="H83" s="142"/>
      <c r="I83" s="1"/>
      <c r="J83" s="143"/>
      <c r="K83" s="1"/>
      <c r="L83" s="1"/>
      <c r="M83" s="1"/>
      <c r="N83" s="1"/>
      <c r="O83" s="143"/>
      <c r="P83" s="1"/>
      <c r="Q83" s="1"/>
      <c r="R83" s="1"/>
      <c r="S83" s="1"/>
      <c r="T83" s="1"/>
      <c r="U83" s="1"/>
      <c r="V83" s="1"/>
      <c r="W83" s="1"/>
      <c r="X83" s="1"/>
      <c r="Y83" s="1"/>
      <c r="Z83" s="1"/>
    </row>
    <row r="84" spans="1:26" ht="12.75" customHeight="1">
      <c r="A84" s="1" t="s">
        <v>72</v>
      </c>
      <c r="B84" s="1"/>
      <c r="C84" s="1"/>
      <c r="D84" s="1"/>
      <c r="E84" s="1"/>
      <c r="F84" s="1"/>
      <c r="G84" s="139"/>
      <c r="H84" s="139"/>
      <c r="I84" s="139"/>
      <c r="J84" s="139"/>
      <c r="K84" s="139"/>
      <c r="L84" s="1"/>
      <c r="M84" s="1"/>
      <c r="N84" s="1"/>
      <c r="O84" s="1"/>
      <c r="P84" s="1"/>
      <c r="Q84" s="1"/>
      <c r="R84" s="1"/>
      <c r="S84" s="1"/>
      <c r="T84" s="1"/>
      <c r="U84" s="1"/>
      <c r="V84" s="1"/>
      <c r="W84" s="1"/>
      <c r="X84" s="1"/>
      <c r="Y84" s="1"/>
      <c r="Z84" s="1"/>
    </row>
    <row r="85" spans="1:26" ht="12.75" customHeight="1">
      <c r="A85" s="1" t="s">
        <v>73</v>
      </c>
      <c r="B85" s="1"/>
      <c r="C85" s="1"/>
      <c r="D85" s="1"/>
      <c r="E85" s="1"/>
      <c r="F85" s="1"/>
      <c r="G85" s="144"/>
      <c r="H85" s="144"/>
      <c r="I85" s="1"/>
      <c r="J85" s="1"/>
      <c r="K85" s="144"/>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39"/>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39"/>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45"/>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42"/>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5">
    <mergeCell ref="H71:I82"/>
    <mergeCell ref="M71:N82"/>
    <mergeCell ref="C40:F40"/>
    <mergeCell ref="C41:F41"/>
    <mergeCell ref="C42:F42"/>
    <mergeCell ref="F48:J48"/>
    <mergeCell ref="K48:O48"/>
    <mergeCell ref="F55:J55"/>
    <mergeCell ref="K55:O55"/>
    <mergeCell ref="L34:L35"/>
    <mergeCell ref="G36:G41"/>
    <mergeCell ref="H57:I67"/>
    <mergeCell ref="M57:N67"/>
    <mergeCell ref="F70:J70"/>
    <mergeCell ref="K70:O70"/>
    <mergeCell ref="C38:F38"/>
    <mergeCell ref="C39:F39"/>
    <mergeCell ref="I31:J31"/>
    <mergeCell ref="C32:F32"/>
    <mergeCell ref="G32:H32"/>
    <mergeCell ref="I32:J32"/>
    <mergeCell ref="I34:J34"/>
    <mergeCell ref="D25:E25"/>
    <mergeCell ref="D26:E26"/>
    <mergeCell ref="D27:E27"/>
    <mergeCell ref="C36:F36"/>
    <mergeCell ref="C37:F37"/>
    <mergeCell ref="D20:E20"/>
    <mergeCell ref="D21:E21"/>
    <mergeCell ref="D22:E22"/>
    <mergeCell ref="D23:E23"/>
    <mergeCell ref="D24:E24"/>
    <mergeCell ref="D16:E16"/>
    <mergeCell ref="I16:K16"/>
    <mergeCell ref="D17:E17"/>
    <mergeCell ref="D18:E18"/>
    <mergeCell ref="D19:E19"/>
    <mergeCell ref="A2:G3"/>
    <mergeCell ref="A8:O8"/>
    <mergeCell ref="A9:O9"/>
    <mergeCell ref="D12:O12"/>
    <mergeCell ref="I14:K14"/>
    <mergeCell ref="L14:L15"/>
    <mergeCell ref="M14:N14"/>
    <mergeCell ref="D15:E15"/>
  </mergeCells>
  <conditionalFormatting sqref="B1">
    <cfRule type="expression" dxfId="0" priority="1" stopIfTrue="1">
      <formula>LEFT($C1,6)="Macros"</formula>
    </cfRule>
  </conditionalFormatting>
  <dataValidations count="1">
    <dataValidation type="list" allowBlank="1" showErrorMessage="1" sqref="C58:C66 C73:C81">
      <formula1>"kWh,kW,Customer"</formula1>
    </dataValidation>
  </dataValidations>
  <printOptions horizontalCentered="1"/>
  <pageMargins left="0.7" right="0.7" top="0.75" bottom="0.75" header="0" footer="0"/>
  <pageSetup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UPDATED App.2-Z_2021 Commodity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meghanf</cp:lastModifiedBy>
  <dcterms:modified xsi:type="dcterms:W3CDTF">2020-09-18T13:45:53Z</dcterms:modified>
</cp:coreProperties>
</file>