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0" yWindow="580" windowWidth="18880" windowHeight="13240"/>
  </bookViews>
  <sheets>
    <sheet name="UPDATED App.2-IB_Load_Forecast_" sheetId="1" r:id="rId1"/>
  </sheets>
  <calcPr calcId="145621"/>
</workbook>
</file>

<file path=xl/calcChain.xml><?xml version="1.0" encoding="utf-8"?>
<calcChain xmlns="http://schemas.openxmlformats.org/spreadsheetml/2006/main">
  <c r="S653" i="1" l="1"/>
  <c r="M653" i="1"/>
  <c r="L653" i="1"/>
  <c r="K653" i="1"/>
  <c r="Q653" i="1" s="1"/>
  <c r="G653" i="1"/>
  <c r="R652" i="1"/>
  <c r="O652" i="1"/>
  <c r="M652" i="1"/>
  <c r="L652" i="1"/>
  <c r="G652" i="1"/>
  <c r="R651" i="1"/>
  <c r="M651" i="1"/>
  <c r="L651" i="1"/>
  <c r="G651" i="1"/>
  <c r="M650" i="1"/>
  <c r="L650" i="1"/>
  <c r="G650" i="1"/>
  <c r="R649" i="1"/>
  <c r="M649" i="1"/>
  <c r="L649" i="1"/>
  <c r="G649" i="1"/>
  <c r="M648" i="1"/>
  <c r="L648" i="1"/>
  <c r="G648" i="1"/>
  <c r="M643" i="1"/>
  <c r="L643" i="1"/>
  <c r="G643" i="1"/>
  <c r="I641" i="1"/>
  <c r="O641" i="1" s="1"/>
  <c r="U641" i="1" s="1"/>
  <c r="O640" i="1"/>
  <c r="O653" i="1" s="1"/>
  <c r="I640" i="1"/>
  <c r="I653" i="1" s="1"/>
  <c r="S639" i="1"/>
  <c r="R639" i="1"/>
  <c r="H639" i="1"/>
  <c r="S638" i="1"/>
  <c r="S652" i="1" s="1"/>
  <c r="R638" i="1"/>
  <c r="H638" i="1"/>
  <c r="S637" i="1"/>
  <c r="S651" i="1" s="1"/>
  <c r="R637" i="1"/>
  <c r="H637" i="1"/>
  <c r="S636" i="1"/>
  <c r="S650" i="1" s="1"/>
  <c r="R636" i="1"/>
  <c r="R650" i="1" s="1"/>
  <c r="H636" i="1"/>
  <c r="H635" i="1"/>
  <c r="H634" i="1"/>
  <c r="H633" i="1"/>
  <c r="H632" i="1"/>
  <c r="S631" i="1"/>
  <c r="S649" i="1" s="1"/>
  <c r="R631" i="1"/>
  <c r="H631" i="1"/>
  <c r="S630" i="1"/>
  <c r="S648" i="1" s="1"/>
  <c r="R630" i="1"/>
  <c r="R648" i="1" s="1"/>
  <c r="H630" i="1"/>
  <c r="S629" i="1"/>
  <c r="S643" i="1" s="1"/>
  <c r="R629" i="1"/>
  <c r="R653" i="1" s="1"/>
  <c r="H629" i="1"/>
  <c r="U628" i="1"/>
  <c r="S628" i="1"/>
  <c r="R628" i="1"/>
  <c r="O628" i="1"/>
  <c r="Q627" i="1"/>
  <c r="K627" i="1"/>
  <c r="M624" i="1"/>
  <c r="L624" i="1"/>
  <c r="K624" i="1"/>
  <c r="Q624" i="1" s="1"/>
  <c r="G624" i="1"/>
  <c r="R623" i="1"/>
  <c r="M623" i="1"/>
  <c r="L623" i="1"/>
  <c r="G623" i="1"/>
  <c r="R622" i="1"/>
  <c r="M622" i="1"/>
  <c r="L622" i="1"/>
  <c r="G622" i="1"/>
  <c r="S621" i="1"/>
  <c r="R621" i="1"/>
  <c r="M621" i="1"/>
  <c r="L621" i="1"/>
  <c r="G621" i="1"/>
  <c r="M620" i="1"/>
  <c r="L620" i="1"/>
  <c r="G620" i="1"/>
  <c r="M619" i="1"/>
  <c r="L619" i="1"/>
  <c r="G619" i="1"/>
  <c r="S614" i="1"/>
  <c r="R614" i="1"/>
  <c r="M614" i="1"/>
  <c r="L614" i="1"/>
  <c r="G614" i="1"/>
  <c r="O612" i="1"/>
  <c r="U612" i="1" s="1"/>
  <c r="O611" i="1"/>
  <c r="O624" i="1" s="1"/>
  <c r="I611" i="1"/>
  <c r="I624" i="1" s="1"/>
  <c r="S610" i="1"/>
  <c r="R610" i="1"/>
  <c r="N610" i="1"/>
  <c r="N639" i="1" s="1"/>
  <c r="T639" i="1" s="1"/>
  <c r="U639" i="1" s="1"/>
  <c r="H610" i="1"/>
  <c r="S609" i="1"/>
  <c r="S623" i="1" s="1"/>
  <c r="R609" i="1"/>
  <c r="H609" i="1"/>
  <c r="N609" i="1" s="1"/>
  <c r="S608" i="1"/>
  <c r="S622" i="1" s="1"/>
  <c r="R608" i="1"/>
  <c r="N608" i="1"/>
  <c r="N637" i="1" s="1"/>
  <c r="T637" i="1" s="1"/>
  <c r="U637" i="1" s="1"/>
  <c r="H608" i="1"/>
  <c r="S607" i="1"/>
  <c r="R607" i="1"/>
  <c r="N607" i="1"/>
  <c r="T607" i="1" s="1"/>
  <c r="U607" i="1" s="1"/>
  <c r="H607" i="1"/>
  <c r="H606" i="1"/>
  <c r="H605" i="1"/>
  <c r="H604" i="1"/>
  <c r="H603" i="1"/>
  <c r="S602" i="1"/>
  <c r="S620" i="1" s="1"/>
  <c r="R602" i="1"/>
  <c r="R620" i="1" s="1"/>
  <c r="N602" i="1"/>
  <c r="N631" i="1" s="1"/>
  <c r="T631" i="1" s="1"/>
  <c r="U631" i="1" s="1"/>
  <c r="H602" i="1"/>
  <c r="S601" i="1"/>
  <c r="S619" i="1" s="1"/>
  <c r="R601" i="1"/>
  <c r="R619" i="1" s="1"/>
  <c r="N601" i="1"/>
  <c r="T601" i="1" s="1"/>
  <c r="U601" i="1" s="1"/>
  <c r="H601" i="1"/>
  <c r="S600" i="1"/>
  <c r="S624" i="1" s="1"/>
  <c r="R600" i="1"/>
  <c r="R624" i="1" s="1"/>
  <c r="N600" i="1"/>
  <c r="N629" i="1" s="1"/>
  <c r="T629" i="1" s="1"/>
  <c r="U629" i="1" s="1"/>
  <c r="H600" i="1"/>
  <c r="U599" i="1"/>
  <c r="S599" i="1"/>
  <c r="R599" i="1"/>
  <c r="Q598" i="1"/>
  <c r="O594" i="1"/>
  <c r="M594" i="1"/>
  <c r="L594" i="1"/>
  <c r="K594" i="1"/>
  <c r="Q594" i="1" s="1"/>
  <c r="G594" i="1"/>
  <c r="R593" i="1"/>
  <c r="O593" i="1"/>
  <c r="M593" i="1"/>
  <c r="L593" i="1"/>
  <c r="G593" i="1"/>
  <c r="R592" i="1"/>
  <c r="M592" i="1"/>
  <c r="L592" i="1"/>
  <c r="G592" i="1"/>
  <c r="M591" i="1"/>
  <c r="L591" i="1"/>
  <c r="G591" i="1"/>
  <c r="S590" i="1"/>
  <c r="M590" i="1"/>
  <c r="L590" i="1"/>
  <c r="G590" i="1"/>
  <c r="M589" i="1"/>
  <c r="L589" i="1"/>
  <c r="G589" i="1"/>
  <c r="S588" i="1"/>
  <c r="M588" i="1"/>
  <c r="L588" i="1"/>
  <c r="G588" i="1"/>
  <c r="O582" i="1"/>
  <c r="U582" i="1" s="1"/>
  <c r="I582" i="1"/>
  <c r="O581" i="1"/>
  <c r="I581" i="1"/>
  <c r="I594" i="1" s="1"/>
  <c r="S580" i="1"/>
  <c r="R580" i="1"/>
  <c r="H580" i="1"/>
  <c r="S579" i="1"/>
  <c r="S593" i="1" s="1"/>
  <c r="R579" i="1"/>
  <c r="H579" i="1"/>
  <c r="S578" i="1"/>
  <c r="S592" i="1" s="1"/>
  <c r="R578" i="1"/>
  <c r="H578" i="1"/>
  <c r="S577" i="1"/>
  <c r="S591" i="1" s="1"/>
  <c r="R577" i="1"/>
  <c r="R591" i="1" s="1"/>
  <c r="H577" i="1"/>
  <c r="S576" i="1"/>
  <c r="R576" i="1"/>
  <c r="R590" i="1" s="1"/>
  <c r="H576" i="1"/>
  <c r="S575" i="1"/>
  <c r="S589" i="1" s="1"/>
  <c r="R575" i="1"/>
  <c r="R589" i="1" s="1"/>
  <c r="H575" i="1"/>
  <c r="H574" i="1"/>
  <c r="H573" i="1"/>
  <c r="H572" i="1"/>
  <c r="H571" i="1"/>
  <c r="S570" i="1"/>
  <c r="S594" i="1" s="1"/>
  <c r="R570" i="1"/>
  <c r="R594" i="1" s="1"/>
  <c r="H570" i="1"/>
  <c r="U569" i="1"/>
  <c r="S569" i="1"/>
  <c r="R569" i="1"/>
  <c r="O569" i="1"/>
  <c r="Q568" i="1"/>
  <c r="K568" i="1"/>
  <c r="R565" i="1"/>
  <c r="M565" i="1"/>
  <c r="L565" i="1"/>
  <c r="K565" i="1"/>
  <c r="Q565" i="1" s="1"/>
  <c r="G565" i="1"/>
  <c r="R564" i="1"/>
  <c r="M564" i="1"/>
  <c r="L564" i="1"/>
  <c r="G564" i="1"/>
  <c r="S563" i="1"/>
  <c r="R563" i="1"/>
  <c r="M563" i="1"/>
  <c r="L563" i="1"/>
  <c r="G563" i="1"/>
  <c r="S562" i="1"/>
  <c r="R562" i="1"/>
  <c r="M562" i="1"/>
  <c r="L562" i="1"/>
  <c r="G562" i="1"/>
  <c r="M561" i="1"/>
  <c r="L561" i="1"/>
  <c r="G561" i="1"/>
  <c r="R560" i="1"/>
  <c r="M560" i="1"/>
  <c r="L560" i="1"/>
  <c r="G560" i="1"/>
  <c r="R555" i="1"/>
  <c r="M555" i="1"/>
  <c r="L555" i="1"/>
  <c r="G555" i="1"/>
  <c r="U553" i="1"/>
  <c r="O553" i="1"/>
  <c r="O552" i="1"/>
  <c r="O565" i="1" s="1"/>
  <c r="I552" i="1"/>
  <c r="I565" i="1" s="1"/>
  <c r="S551" i="1"/>
  <c r="R551" i="1"/>
  <c r="H551" i="1"/>
  <c r="N551" i="1" s="1"/>
  <c r="T550" i="1"/>
  <c r="U550" i="1" s="1"/>
  <c r="S550" i="1"/>
  <c r="S564" i="1" s="1"/>
  <c r="R550" i="1"/>
  <c r="N550" i="1"/>
  <c r="N579" i="1" s="1"/>
  <c r="T579" i="1" s="1"/>
  <c r="U579" i="1" s="1"/>
  <c r="H550" i="1"/>
  <c r="S549" i="1"/>
  <c r="R549" i="1"/>
  <c r="N549" i="1"/>
  <c r="N578" i="1" s="1"/>
  <c r="T578" i="1" s="1"/>
  <c r="U578" i="1" s="1"/>
  <c r="H549" i="1"/>
  <c r="S548" i="1"/>
  <c r="R548" i="1"/>
  <c r="H548" i="1"/>
  <c r="N548" i="1" s="1"/>
  <c r="S547" i="1"/>
  <c r="S561" i="1" s="1"/>
  <c r="R547" i="1"/>
  <c r="R561" i="1" s="1"/>
  <c r="H547" i="1"/>
  <c r="N547" i="1" s="1"/>
  <c r="H546" i="1"/>
  <c r="H545" i="1"/>
  <c r="H544" i="1"/>
  <c r="H543" i="1"/>
  <c r="S542" i="1"/>
  <c r="S560" i="1" s="1"/>
  <c r="R542" i="1"/>
  <c r="H542" i="1"/>
  <c r="N542" i="1" s="1"/>
  <c r="S541" i="1"/>
  <c r="S555" i="1" s="1"/>
  <c r="R541" i="1"/>
  <c r="H541" i="1"/>
  <c r="N541" i="1" s="1"/>
  <c r="U540" i="1"/>
  <c r="S540" i="1"/>
  <c r="R540" i="1"/>
  <c r="Q539" i="1"/>
  <c r="M535" i="1"/>
  <c r="L535" i="1"/>
  <c r="K535" i="1"/>
  <c r="Q535" i="1" s="1"/>
  <c r="I535" i="1"/>
  <c r="G535" i="1"/>
  <c r="R534" i="1"/>
  <c r="O534" i="1"/>
  <c r="M534" i="1"/>
  <c r="L534" i="1"/>
  <c r="I534" i="1"/>
  <c r="G534" i="1"/>
  <c r="R533" i="1"/>
  <c r="M533" i="1"/>
  <c r="L533" i="1"/>
  <c r="G533" i="1"/>
  <c r="R532" i="1"/>
  <c r="M532" i="1"/>
  <c r="L532" i="1"/>
  <c r="G532" i="1"/>
  <c r="R531" i="1"/>
  <c r="M531" i="1"/>
  <c r="L531" i="1"/>
  <c r="G531" i="1"/>
  <c r="M530" i="1"/>
  <c r="L530" i="1"/>
  <c r="G530" i="1"/>
  <c r="S529" i="1"/>
  <c r="M529" i="1"/>
  <c r="L529" i="1"/>
  <c r="G529" i="1"/>
  <c r="G528" i="1"/>
  <c r="G527" i="1"/>
  <c r="G526" i="1"/>
  <c r="G525" i="1"/>
  <c r="O523" i="1"/>
  <c r="U523" i="1" s="1"/>
  <c r="I523" i="1"/>
  <c r="O522" i="1"/>
  <c r="O535" i="1" s="1"/>
  <c r="I522" i="1"/>
  <c r="S521" i="1"/>
  <c r="R521" i="1"/>
  <c r="H521" i="1"/>
  <c r="S520" i="1"/>
  <c r="S534" i="1" s="1"/>
  <c r="R520" i="1"/>
  <c r="H520" i="1"/>
  <c r="S519" i="1"/>
  <c r="S533" i="1" s="1"/>
  <c r="R519" i="1"/>
  <c r="H519" i="1"/>
  <c r="S518" i="1"/>
  <c r="S532" i="1" s="1"/>
  <c r="R518" i="1"/>
  <c r="H518" i="1"/>
  <c r="S517" i="1"/>
  <c r="S531" i="1" s="1"/>
  <c r="R517" i="1"/>
  <c r="H517" i="1"/>
  <c r="S516" i="1"/>
  <c r="R516" i="1"/>
  <c r="H516" i="1"/>
  <c r="S515" i="1"/>
  <c r="R515" i="1"/>
  <c r="H515" i="1"/>
  <c r="S514" i="1"/>
  <c r="R514" i="1"/>
  <c r="H514" i="1"/>
  <c r="S513" i="1"/>
  <c r="R513" i="1"/>
  <c r="H513" i="1"/>
  <c r="S512" i="1"/>
  <c r="S530" i="1" s="1"/>
  <c r="R512" i="1"/>
  <c r="R530" i="1" s="1"/>
  <c r="H512" i="1"/>
  <c r="S511" i="1"/>
  <c r="S535" i="1" s="1"/>
  <c r="R511" i="1"/>
  <c r="R535" i="1" s="1"/>
  <c r="H511" i="1"/>
  <c r="S510" i="1"/>
  <c r="R510" i="1"/>
  <c r="O510" i="1"/>
  <c r="U510" i="1" s="1"/>
  <c r="Q509" i="1"/>
  <c r="K509" i="1"/>
  <c r="M506" i="1"/>
  <c r="L506" i="1"/>
  <c r="K506" i="1"/>
  <c r="Q506" i="1" s="1"/>
  <c r="I506" i="1"/>
  <c r="G506" i="1"/>
  <c r="R505" i="1"/>
  <c r="M505" i="1"/>
  <c r="L505" i="1"/>
  <c r="I505" i="1"/>
  <c r="G505" i="1"/>
  <c r="M504" i="1"/>
  <c r="L504" i="1"/>
  <c r="G504" i="1"/>
  <c r="M503" i="1"/>
  <c r="L503" i="1"/>
  <c r="G503" i="1"/>
  <c r="S502" i="1"/>
  <c r="R502" i="1"/>
  <c r="M502" i="1"/>
  <c r="L502" i="1"/>
  <c r="G502" i="1"/>
  <c r="M501" i="1"/>
  <c r="L501" i="1"/>
  <c r="G501" i="1"/>
  <c r="R500" i="1"/>
  <c r="M500" i="1"/>
  <c r="L500" i="1"/>
  <c r="G500" i="1"/>
  <c r="R499" i="1"/>
  <c r="M499" i="1"/>
  <c r="L499" i="1"/>
  <c r="G499" i="1"/>
  <c r="M498" i="1"/>
  <c r="L498" i="1"/>
  <c r="G498" i="1"/>
  <c r="S497" i="1"/>
  <c r="M497" i="1"/>
  <c r="L497" i="1"/>
  <c r="G497" i="1"/>
  <c r="M496" i="1"/>
  <c r="L496" i="1"/>
  <c r="G496" i="1"/>
  <c r="U494" i="1"/>
  <c r="O494" i="1"/>
  <c r="O493" i="1"/>
  <c r="O506" i="1" s="1"/>
  <c r="I493" i="1"/>
  <c r="U492" i="1"/>
  <c r="T492" i="1"/>
  <c r="S492" i="1"/>
  <c r="R492" i="1"/>
  <c r="N492" i="1"/>
  <c r="N521" i="1" s="1"/>
  <c r="T521" i="1" s="1"/>
  <c r="U521" i="1" s="1"/>
  <c r="H492" i="1"/>
  <c r="S491" i="1"/>
  <c r="S505" i="1" s="1"/>
  <c r="R491" i="1"/>
  <c r="H491" i="1"/>
  <c r="N491" i="1" s="1"/>
  <c r="S490" i="1"/>
  <c r="S504" i="1" s="1"/>
  <c r="R490" i="1"/>
  <c r="R504" i="1" s="1"/>
  <c r="N490" i="1"/>
  <c r="T490" i="1" s="1"/>
  <c r="U490" i="1" s="1"/>
  <c r="H490" i="1"/>
  <c r="S489" i="1"/>
  <c r="S503" i="1" s="1"/>
  <c r="R489" i="1"/>
  <c r="R503" i="1" s="1"/>
  <c r="N489" i="1"/>
  <c r="H489" i="1"/>
  <c r="U488" i="1"/>
  <c r="T488" i="1"/>
  <c r="S488" i="1"/>
  <c r="R488" i="1"/>
  <c r="N488" i="1"/>
  <c r="N517" i="1" s="1"/>
  <c r="T517" i="1" s="1"/>
  <c r="U517" i="1" s="1"/>
  <c r="H488" i="1"/>
  <c r="S487" i="1"/>
  <c r="R487" i="1"/>
  <c r="R501" i="1" s="1"/>
  <c r="H487" i="1"/>
  <c r="S486" i="1"/>
  <c r="S500" i="1" s="1"/>
  <c r="R486" i="1"/>
  <c r="H486" i="1"/>
  <c r="S485" i="1"/>
  <c r="S499" i="1" s="1"/>
  <c r="R485" i="1"/>
  <c r="H485" i="1"/>
  <c r="S484" i="1"/>
  <c r="R484" i="1"/>
  <c r="R498" i="1" s="1"/>
  <c r="H484" i="1"/>
  <c r="S483" i="1"/>
  <c r="S501" i="1" s="1"/>
  <c r="R483" i="1"/>
  <c r="R497" i="1" s="1"/>
  <c r="N483" i="1"/>
  <c r="H483" i="1"/>
  <c r="U482" i="1"/>
  <c r="T482" i="1"/>
  <c r="S482" i="1"/>
  <c r="S506" i="1" s="1"/>
  <c r="R482" i="1"/>
  <c r="R506" i="1" s="1"/>
  <c r="N482" i="1"/>
  <c r="N511" i="1" s="1"/>
  <c r="T511" i="1" s="1"/>
  <c r="U511" i="1" s="1"/>
  <c r="H482" i="1"/>
  <c r="U481" i="1"/>
  <c r="S481" i="1"/>
  <c r="R481" i="1"/>
  <c r="Q480" i="1"/>
  <c r="O476" i="1"/>
  <c r="M476" i="1"/>
  <c r="L476" i="1"/>
  <c r="K476" i="1"/>
  <c r="Q476" i="1" s="1"/>
  <c r="G476" i="1"/>
  <c r="R475" i="1"/>
  <c r="M475" i="1"/>
  <c r="L475" i="1"/>
  <c r="G475" i="1"/>
  <c r="M474" i="1"/>
  <c r="L474" i="1"/>
  <c r="G474" i="1"/>
  <c r="S473" i="1"/>
  <c r="M473" i="1"/>
  <c r="L473" i="1"/>
  <c r="G473" i="1"/>
  <c r="S472" i="1"/>
  <c r="M472" i="1"/>
  <c r="L472" i="1"/>
  <c r="G472" i="1"/>
  <c r="M471" i="1"/>
  <c r="L471" i="1"/>
  <c r="G471" i="1"/>
  <c r="M470" i="1"/>
  <c r="L470" i="1"/>
  <c r="G470" i="1"/>
  <c r="R469" i="1"/>
  <c r="M469" i="1"/>
  <c r="L469" i="1"/>
  <c r="G469" i="1"/>
  <c r="M468" i="1"/>
  <c r="L468" i="1"/>
  <c r="G468" i="1"/>
  <c r="R467" i="1"/>
  <c r="M467" i="1"/>
  <c r="L467" i="1"/>
  <c r="G467" i="1"/>
  <c r="M466" i="1"/>
  <c r="L466" i="1"/>
  <c r="G466" i="1"/>
  <c r="I464" i="1"/>
  <c r="O464" i="1" s="1"/>
  <c r="U464" i="1" s="1"/>
  <c r="O463" i="1"/>
  <c r="O475" i="1" s="1"/>
  <c r="I463" i="1"/>
  <c r="S462" i="1"/>
  <c r="S475" i="1" s="1"/>
  <c r="R462" i="1"/>
  <c r="H462" i="1"/>
  <c r="S461" i="1"/>
  <c r="R461" i="1"/>
  <c r="H461" i="1"/>
  <c r="S460" i="1"/>
  <c r="S474" i="1" s="1"/>
  <c r="R460" i="1"/>
  <c r="H460" i="1"/>
  <c r="S459" i="1"/>
  <c r="R459" i="1"/>
  <c r="R473" i="1" s="1"/>
  <c r="H459" i="1"/>
  <c r="S458" i="1"/>
  <c r="S471" i="1" s="1"/>
  <c r="R458" i="1"/>
  <c r="R472" i="1" s="1"/>
  <c r="H458" i="1"/>
  <c r="S457" i="1"/>
  <c r="R457" i="1"/>
  <c r="R471" i="1" s="1"/>
  <c r="H457" i="1"/>
  <c r="S456" i="1"/>
  <c r="S470" i="1" s="1"/>
  <c r="R456" i="1"/>
  <c r="H456" i="1"/>
  <c r="S455" i="1"/>
  <c r="S469" i="1" s="1"/>
  <c r="R455" i="1"/>
  <c r="R468" i="1" s="1"/>
  <c r="H455" i="1"/>
  <c r="S454" i="1"/>
  <c r="S468" i="1" s="1"/>
  <c r="R454" i="1"/>
  <c r="H454" i="1"/>
  <c r="S453" i="1"/>
  <c r="R453" i="1"/>
  <c r="R466" i="1" s="1"/>
  <c r="H453" i="1"/>
  <c r="S452" i="1"/>
  <c r="S476" i="1" s="1"/>
  <c r="R452" i="1"/>
  <c r="H452" i="1"/>
  <c r="S451" i="1"/>
  <c r="R451" i="1"/>
  <c r="O451" i="1"/>
  <c r="U451" i="1" s="1"/>
  <c r="Q450" i="1"/>
  <c r="K450" i="1"/>
  <c r="Q447" i="1"/>
  <c r="M447" i="1"/>
  <c r="L447" i="1"/>
  <c r="K447" i="1"/>
  <c r="G447" i="1"/>
  <c r="S446" i="1"/>
  <c r="R446" i="1"/>
  <c r="O446" i="1"/>
  <c r="M446" i="1"/>
  <c r="L446" i="1"/>
  <c r="G446" i="1"/>
  <c r="R445" i="1"/>
  <c r="M445" i="1"/>
  <c r="L445" i="1"/>
  <c r="G445" i="1"/>
  <c r="M444" i="1"/>
  <c r="L444" i="1"/>
  <c r="G444" i="1"/>
  <c r="R443" i="1"/>
  <c r="M443" i="1"/>
  <c r="L443" i="1"/>
  <c r="G443" i="1"/>
  <c r="M442" i="1"/>
  <c r="L442" i="1"/>
  <c r="G442" i="1"/>
  <c r="M441" i="1"/>
  <c r="L441" i="1"/>
  <c r="G441" i="1"/>
  <c r="S440" i="1"/>
  <c r="M440" i="1"/>
  <c r="L440" i="1"/>
  <c r="G440" i="1"/>
  <c r="M439" i="1"/>
  <c r="L439" i="1"/>
  <c r="G439" i="1"/>
  <c r="R438" i="1"/>
  <c r="M438" i="1"/>
  <c r="L438" i="1"/>
  <c r="G438" i="1"/>
  <c r="R437" i="1"/>
  <c r="M437" i="1"/>
  <c r="L437" i="1"/>
  <c r="G437" i="1"/>
  <c r="O435" i="1"/>
  <c r="U435" i="1" s="1"/>
  <c r="O434" i="1"/>
  <c r="O447" i="1" s="1"/>
  <c r="I434" i="1"/>
  <c r="S433" i="1"/>
  <c r="R433" i="1"/>
  <c r="H433" i="1"/>
  <c r="N433" i="1" s="1"/>
  <c r="T432" i="1"/>
  <c r="U432" i="1" s="1"/>
  <c r="S432" i="1"/>
  <c r="R432" i="1"/>
  <c r="N432" i="1"/>
  <c r="N461" i="1" s="1"/>
  <c r="T461" i="1" s="1"/>
  <c r="U461" i="1" s="1"/>
  <c r="H432" i="1"/>
  <c r="S431" i="1"/>
  <c r="S445" i="1" s="1"/>
  <c r="R431" i="1"/>
  <c r="H431" i="1"/>
  <c r="N431" i="1" s="1"/>
  <c r="S430" i="1"/>
  <c r="S444" i="1" s="1"/>
  <c r="R430" i="1"/>
  <c r="R444" i="1" s="1"/>
  <c r="H430" i="1"/>
  <c r="N430" i="1" s="1"/>
  <c r="S429" i="1"/>
  <c r="S443" i="1" s="1"/>
  <c r="R429" i="1"/>
  <c r="H429" i="1"/>
  <c r="N429" i="1" s="1"/>
  <c r="S428" i="1"/>
  <c r="R428" i="1"/>
  <c r="R442" i="1" s="1"/>
  <c r="H428" i="1"/>
  <c r="S427" i="1"/>
  <c r="S441" i="1" s="1"/>
  <c r="R427" i="1"/>
  <c r="H427" i="1"/>
  <c r="S426" i="1"/>
  <c r="R426" i="1"/>
  <c r="R440" i="1" s="1"/>
  <c r="H426" i="1"/>
  <c r="S425" i="1"/>
  <c r="R425" i="1"/>
  <c r="H425" i="1"/>
  <c r="S424" i="1"/>
  <c r="R424" i="1"/>
  <c r="H424" i="1"/>
  <c r="N424" i="1" s="1"/>
  <c r="S423" i="1"/>
  <c r="S437" i="1" s="1"/>
  <c r="R423" i="1"/>
  <c r="R447" i="1" s="1"/>
  <c r="H423" i="1"/>
  <c r="N423" i="1" s="1"/>
  <c r="U422" i="1"/>
  <c r="S422" i="1"/>
  <c r="R422" i="1"/>
  <c r="Q421" i="1"/>
  <c r="M417" i="1"/>
  <c r="L417" i="1"/>
  <c r="K417" i="1"/>
  <c r="Q417" i="1" s="1"/>
  <c r="I417" i="1"/>
  <c r="G417" i="1"/>
  <c r="O416" i="1"/>
  <c r="M416" i="1"/>
  <c r="L416" i="1"/>
  <c r="I416" i="1"/>
  <c r="G416" i="1"/>
  <c r="M415" i="1"/>
  <c r="L415" i="1"/>
  <c r="G415" i="1"/>
  <c r="S414" i="1"/>
  <c r="R414" i="1"/>
  <c r="M414" i="1"/>
  <c r="L414" i="1"/>
  <c r="G414" i="1"/>
  <c r="R413" i="1"/>
  <c r="M413" i="1"/>
  <c r="L413" i="1"/>
  <c r="G413" i="1"/>
  <c r="M412" i="1"/>
  <c r="L412" i="1"/>
  <c r="G412" i="1"/>
  <c r="M411" i="1"/>
  <c r="L411" i="1"/>
  <c r="G411" i="1"/>
  <c r="M410" i="1"/>
  <c r="L410" i="1"/>
  <c r="G410" i="1"/>
  <c r="S409" i="1"/>
  <c r="M409" i="1"/>
  <c r="L409" i="1"/>
  <c r="G409" i="1"/>
  <c r="S408" i="1"/>
  <c r="M408" i="1"/>
  <c r="L408" i="1"/>
  <c r="G408" i="1"/>
  <c r="M407" i="1"/>
  <c r="L407" i="1"/>
  <c r="G407" i="1"/>
  <c r="U405" i="1"/>
  <c r="O405" i="1"/>
  <c r="I405" i="1"/>
  <c r="O404" i="1"/>
  <c r="O417" i="1" s="1"/>
  <c r="I404" i="1"/>
  <c r="S403" i="1"/>
  <c r="S417" i="1" s="1"/>
  <c r="R403" i="1"/>
  <c r="H403" i="1"/>
  <c r="S402" i="1"/>
  <c r="S416" i="1" s="1"/>
  <c r="R402" i="1"/>
  <c r="R416" i="1" s="1"/>
  <c r="H402" i="1"/>
  <c r="S401" i="1"/>
  <c r="R401" i="1"/>
  <c r="R415" i="1" s="1"/>
  <c r="H401" i="1"/>
  <c r="S400" i="1"/>
  <c r="R400" i="1"/>
  <c r="H400" i="1"/>
  <c r="S399" i="1"/>
  <c r="S413" i="1" s="1"/>
  <c r="R399" i="1"/>
  <c r="H399" i="1"/>
  <c r="S398" i="1"/>
  <c r="S412" i="1" s="1"/>
  <c r="R398" i="1"/>
  <c r="R412" i="1" s="1"/>
  <c r="H398" i="1"/>
  <c r="S397" i="1"/>
  <c r="S411" i="1" s="1"/>
  <c r="R397" i="1"/>
  <c r="R411" i="1" s="1"/>
  <c r="H397" i="1"/>
  <c r="S396" i="1"/>
  <c r="S410" i="1" s="1"/>
  <c r="R396" i="1"/>
  <c r="R410" i="1" s="1"/>
  <c r="H396" i="1"/>
  <c r="S395" i="1"/>
  <c r="R395" i="1"/>
  <c r="R409" i="1" s="1"/>
  <c r="H395" i="1"/>
  <c r="S394" i="1"/>
  <c r="R394" i="1"/>
  <c r="H394" i="1"/>
  <c r="S393" i="1"/>
  <c r="S407" i="1" s="1"/>
  <c r="R393" i="1"/>
  <c r="R417" i="1" s="1"/>
  <c r="H393" i="1"/>
  <c r="U392" i="1"/>
  <c r="S392" i="1"/>
  <c r="R392" i="1"/>
  <c r="O392" i="1"/>
  <c r="Q391" i="1"/>
  <c r="K391" i="1"/>
  <c r="O388" i="1"/>
  <c r="M388" i="1"/>
  <c r="L388" i="1"/>
  <c r="K388" i="1"/>
  <c r="Q388" i="1" s="1"/>
  <c r="G388" i="1"/>
  <c r="R387" i="1"/>
  <c r="M387" i="1"/>
  <c r="L387" i="1"/>
  <c r="G387" i="1"/>
  <c r="M386" i="1"/>
  <c r="L386" i="1"/>
  <c r="G386" i="1"/>
  <c r="S385" i="1"/>
  <c r="M385" i="1"/>
  <c r="L385" i="1"/>
  <c r="G385" i="1"/>
  <c r="M384" i="1"/>
  <c r="L384" i="1"/>
  <c r="G384" i="1"/>
  <c r="M383" i="1"/>
  <c r="L383" i="1"/>
  <c r="G383" i="1"/>
  <c r="S382" i="1"/>
  <c r="R382" i="1"/>
  <c r="M382" i="1"/>
  <c r="L382" i="1"/>
  <c r="G382" i="1"/>
  <c r="M381" i="1"/>
  <c r="L381" i="1"/>
  <c r="G381" i="1"/>
  <c r="M380" i="1"/>
  <c r="L380" i="1"/>
  <c r="G380" i="1"/>
  <c r="R379" i="1"/>
  <c r="M379" i="1"/>
  <c r="L379" i="1"/>
  <c r="G379" i="1"/>
  <c r="M378" i="1"/>
  <c r="L378" i="1"/>
  <c r="G378" i="1"/>
  <c r="U376" i="1"/>
  <c r="O376" i="1"/>
  <c r="O375" i="1"/>
  <c r="O387" i="1" s="1"/>
  <c r="I375" i="1"/>
  <c r="I388" i="1" s="1"/>
  <c r="S374" i="1"/>
  <c r="R374" i="1"/>
  <c r="H374" i="1"/>
  <c r="N374" i="1" s="1"/>
  <c r="S373" i="1"/>
  <c r="S387" i="1" s="1"/>
  <c r="R373" i="1"/>
  <c r="N373" i="1"/>
  <c r="H373" i="1"/>
  <c r="S372" i="1"/>
  <c r="R372" i="1"/>
  <c r="R386" i="1" s="1"/>
  <c r="N372" i="1"/>
  <c r="T372" i="1" s="1"/>
  <c r="U372" i="1" s="1"/>
  <c r="H372" i="1"/>
  <c r="U371" i="1"/>
  <c r="T371" i="1"/>
  <c r="S371" i="1"/>
  <c r="R371" i="1"/>
  <c r="R385" i="1" s="1"/>
  <c r="N371" i="1"/>
  <c r="N400" i="1" s="1"/>
  <c r="T400" i="1" s="1"/>
  <c r="U400" i="1" s="1"/>
  <c r="H371" i="1"/>
  <c r="S370" i="1"/>
  <c r="S384" i="1" s="1"/>
  <c r="R370" i="1"/>
  <c r="R384" i="1" s="1"/>
  <c r="H370" i="1"/>
  <c r="N370" i="1" s="1"/>
  <c r="S369" i="1"/>
  <c r="R369" i="1"/>
  <c r="R383" i="1" s="1"/>
  <c r="N369" i="1"/>
  <c r="H369" i="1"/>
  <c r="S368" i="1"/>
  <c r="R368" i="1"/>
  <c r="H368" i="1"/>
  <c r="S367" i="1"/>
  <c r="S381" i="1" s="1"/>
  <c r="R367" i="1"/>
  <c r="R381" i="1" s="1"/>
  <c r="H367" i="1"/>
  <c r="S366" i="1"/>
  <c r="S380" i="1" s="1"/>
  <c r="R366" i="1"/>
  <c r="R380" i="1" s="1"/>
  <c r="H366" i="1"/>
  <c r="S365" i="1"/>
  <c r="S379" i="1" s="1"/>
  <c r="R365" i="1"/>
  <c r="H365" i="1"/>
  <c r="S364" i="1"/>
  <c r="R364" i="1"/>
  <c r="R378" i="1" s="1"/>
  <c r="H364" i="1"/>
  <c r="N364" i="1" s="1"/>
  <c r="U363" i="1"/>
  <c r="S363" i="1"/>
  <c r="R363" i="1"/>
  <c r="Q362" i="1"/>
  <c r="S358" i="1"/>
  <c r="M358" i="1"/>
  <c r="L358" i="1"/>
  <c r="K358" i="1"/>
  <c r="Q358" i="1" s="1"/>
  <c r="I358" i="1"/>
  <c r="G358" i="1"/>
  <c r="M357" i="1"/>
  <c r="L357" i="1"/>
  <c r="I357" i="1"/>
  <c r="G357" i="1"/>
  <c r="M356" i="1"/>
  <c r="L356" i="1"/>
  <c r="G356" i="1"/>
  <c r="R355" i="1"/>
  <c r="M355" i="1"/>
  <c r="L355" i="1"/>
  <c r="G355" i="1"/>
  <c r="M354" i="1"/>
  <c r="L354" i="1"/>
  <c r="G354" i="1"/>
  <c r="S353" i="1"/>
  <c r="M353" i="1"/>
  <c r="L353" i="1"/>
  <c r="G353" i="1"/>
  <c r="M352" i="1"/>
  <c r="L352" i="1"/>
  <c r="G352" i="1"/>
  <c r="M351" i="1"/>
  <c r="L351" i="1"/>
  <c r="G351" i="1"/>
  <c r="S350" i="1"/>
  <c r="R350" i="1"/>
  <c r="M350" i="1"/>
  <c r="L350" i="1"/>
  <c r="G350" i="1"/>
  <c r="R349" i="1"/>
  <c r="M349" i="1"/>
  <c r="L349" i="1"/>
  <c r="G349" i="1"/>
  <c r="M348" i="1"/>
  <c r="L348" i="1"/>
  <c r="G348" i="1"/>
  <c r="O346" i="1"/>
  <c r="U346" i="1" s="1"/>
  <c r="I346" i="1"/>
  <c r="O345" i="1"/>
  <c r="O357" i="1" s="1"/>
  <c r="I345" i="1"/>
  <c r="T344" i="1"/>
  <c r="U344" i="1" s="1"/>
  <c r="S344" i="1"/>
  <c r="R344" i="1"/>
  <c r="H344" i="1"/>
  <c r="S343" i="1"/>
  <c r="S357" i="1" s="1"/>
  <c r="R343" i="1"/>
  <c r="R357" i="1" s="1"/>
  <c r="H343" i="1"/>
  <c r="S342" i="1"/>
  <c r="S356" i="1" s="1"/>
  <c r="R342" i="1"/>
  <c r="R356" i="1" s="1"/>
  <c r="H342" i="1"/>
  <c r="T341" i="1"/>
  <c r="U341" i="1" s="1"/>
  <c r="S341" i="1"/>
  <c r="S355" i="1" s="1"/>
  <c r="R341" i="1"/>
  <c r="H341" i="1"/>
  <c r="S340" i="1"/>
  <c r="S354" i="1" s="1"/>
  <c r="R340" i="1"/>
  <c r="R354" i="1" s="1"/>
  <c r="H340" i="1"/>
  <c r="S339" i="1"/>
  <c r="R339" i="1"/>
  <c r="R353" i="1" s="1"/>
  <c r="H339" i="1"/>
  <c r="S338" i="1"/>
  <c r="S352" i="1" s="1"/>
  <c r="R338" i="1"/>
  <c r="R352" i="1" s="1"/>
  <c r="H338" i="1"/>
  <c r="S337" i="1"/>
  <c r="R337" i="1"/>
  <c r="R351" i="1" s="1"/>
  <c r="H337" i="1"/>
  <c r="S336" i="1"/>
  <c r="R336" i="1"/>
  <c r="H336" i="1"/>
  <c r="T335" i="1"/>
  <c r="U335" i="1" s="1"/>
  <c r="S335" i="1"/>
  <c r="S349" i="1" s="1"/>
  <c r="R335" i="1"/>
  <c r="H335" i="1"/>
  <c r="T334" i="1"/>
  <c r="U334" i="1" s="1"/>
  <c r="S334" i="1"/>
  <c r="S348" i="1" s="1"/>
  <c r="R334" i="1"/>
  <c r="H334" i="1"/>
  <c r="S333" i="1"/>
  <c r="R333" i="1"/>
  <c r="O333" i="1"/>
  <c r="U333" i="1" s="1"/>
  <c r="Q332" i="1"/>
  <c r="K332" i="1"/>
  <c r="M329" i="1"/>
  <c r="L329" i="1"/>
  <c r="K329" i="1"/>
  <c r="Q329" i="1" s="1"/>
  <c r="G329" i="1"/>
  <c r="S328" i="1"/>
  <c r="O328" i="1"/>
  <c r="M328" i="1"/>
  <c r="L328" i="1"/>
  <c r="G328" i="1"/>
  <c r="R327" i="1"/>
  <c r="M327" i="1"/>
  <c r="L327" i="1"/>
  <c r="G327" i="1"/>
  <c r="R326" i="1"/>
  <c r="M326" i="1"/>
  <c r="L326" i="1"/>
  <c r="G326" i="1"/>
  <c r="R325" i="1"/>
  <c r="M325" i="1"/>
  <c r="L325" i="1"/>
  <c r="G325" i="1"/>
  <c r="S324" i="1"/>
  <c r="M324" i="1"/>
  <c r="L324" i="1"/>
  <c r="G324" i="1"/>
  <c r="M323" i="1"/>
  <c r="L323" i="1"/>
  <c r="G323" i="1"/>
  <c r="M322" i="1"/>
  <c r="L322" i="1"/>
  <c r="G322" i="1"/>
  <c r="M321" i="1"/>
  <c r="L321" i="1"/>
  <c r="G321" i="1"/>
  <c r="M320" i="1"/>
  <c r="L320" i="1"/>
  <c r="G320" i="1"/>
  <c r="M319" i="1"/>
  <c r="L319" i="1"/>
  <c r="G319" i="1"/>
  <c r="U317" i="1"/>
  <c r="O317" i="1"/>
  <c r="O316" i="1"/>
  <c r="O329" i="1" s="1"/>
  <c r="I316" i="1"/>
  <c r="T315" i="1"/>
  <c r="U315" i="1" s="1"/>
  <c r="S315" i="1"/>
  <c r="R315" i="1"/>
  <c r="N315" i="1"/>
  <c r="N344" i="1" s="1"/>
  <c r="H315" i="1"/>
  <c r="S314" i="1"/>
  <c r="R314" i="1"/>
  <c r="R328" i="1" s="1"/>
  <c r="H314" i="1"/>
  <c r="N314" i="1" s="1"/>
  <c r="N343" i="1" s="1"/>
  <c r="T343" i="1" s="1"/>
  <c r="U343" i="1" s="1"/>
  <c r="S313" i="1"/>
  <c r="S327" i="1" s="1"/>
  <c r="R313" i="1"/>
  <c r="H313" i="1"/>
  <c r="N313" i="1" s="1"/>
  <c r="S312" i="1"/>
  <c r="S326" i="1" s="1"/>
  <c r="R312" i="1"/>
  <c r="H312" i="1"/>
  <c r="N312" i="1" s="1"/>
  <c r="N341" i="1" s="1"/>
  <c r="S311" i="1"/>
  <c r="S325" i="1" s="1"/>
  <c r="R311" i="1"/>
  <c r="N311" i="1"/>
  <c r="N340" i="1" s="1"/>
  <c r="T340" i="1" s="1"/>
  <c r="U340" i="1" s="1"/>
  <c r="H311" i="1"/>
  <c r="S310" i="1"/>
  <c r="R310" i="1"/>
  <c r="R324" i="1" s="1"/>
  <c r="H310" i="1"/>
  <c r="S309" i="1"/>
  <c r="S323" i="1" s="1"/>
  <c r="R309" i="1"/>
  <c r="H309" i="1"/>
  <c r="S308" i="1"/>
  <c r="S322" i="1" s="1"/>
  <c r="R308" i="1"/>
  <c r="R322" i="1" s="1"/>
  <c r="H308" i="1"/>
  <c r="S307" i="1"/>
  <c r="S320" i="1" s="1"/>
  <c r="R307" i="1"/>
  <c r="H307" i="1"/>
  <c r="S306" i="1"/>
  <c r="R306" i="1"/>
  <c r="R320" i="1" s="1"/>
  <c r="H306" i="1"/>
  <c r="N306" i="1" s="1"/>
  <c r="N335" i="1" s="1"/>
  <c r="S305" i="1"/>
  <c r="S329" i="1" s="1"/>
  <c r="R305" i="1"/>
  <c r="R329" i="1" s="1"/>
  <c r="N305" i="1"/>
  <c r="N334" i="1" s="1"/>
  <c r="H305" i="1"/>
  <c r="U304" i="1"/>
  <c r="S304" i="1"/>
  <c r="R304" i="1"/>
  <c r="Q303" i="1"/>
  <c r="S299" i="1"/>
  <c r="M299" i="1"/>
  <c r="L299" i="1"/>
  <c r="K299" i="1"/>
  <c r="Q299" i="1" s="1"/>
  <c r="G299" i="1"/>
  <c r="O298" i="1"/>
  <c r="M298" i="1"/>
  <c r="L298" i="1"/>
  <c r="G298" i="1"/>
  <c r="R297" i="1"/>
  <c r="M297" i="1"/>
  <c r="L297" i="1"/>
  <c r="G297" i="1"/>
  <c r="S296" i="1"/>
  <c r="M296" i="1"/>
  <c r="L296" i="1"/>
  <c r="G296" i="1"/>
  <c r="M295" i="1"/>
  <c r="L295" i="1"/>
  <c r="G295" i="1"/>
  <c r="S294" i="1"/>
  <c r="R294" i="1"/>
  <c r="M294" i="1"/>
  <c r="L294" i="1"/>
  <c r="G294" i="1"/>
  <c r="R293" i="1"/>
  <c r="M293" i="1"/>
  <c r="L293" i="1"/>
  <c r="G293" i="1"/>
  <c r="M292" i="1"/>
  <c r="L292" i="1"/>
  <c r="G292" i="1"/>
  <c r="M291" i="1"/>
  <c r="L291" i="1"/>
  <c r="G291" i="1"/>
  <c r="S290" i="1"/>
  <c r="M290" i="1"/>
  <c r="L290" i="1"/>
  <c r="G290" i="1"/>
  <c r="S289" i="1"/>
  <c r="R289" i="1"/>
  <c r="M289" i="1"/>
  <c r="L289" i="1"/>
  <c r="G289" i="1"/>
  <c r="U287" i="1"/>
  <c r="I287" i="1"/>
  <c r="O287" i="1" s="1"/>
  <c r="O286" i="1"/>
  <c r="O299" i="1" s="1"/>
  <c r="I286" i="1"/>
  <c r="I299" i="1" s="1"/>
  <c r="S285" i="1"/>
  <c r="R285" i="1"/>
  <c r="H285" i="1"/>
  <c r="S284" i="1"/>
  <c r="R284" i="1"/>
  <c r="R298" i="1" s="1"/>
  <c r="H284" i="1"/>
  <c r="U283" i="1"/>
  <c r="T283" i="1"/>
  <c r="S283" i="1"/>
  <c r="S297" i="1" s="1"/>
  <c r="R283" i="1"/>
  <c r="H283" i="1"/>
  <c r="S282" i="1"/>
  <c r="R282" i="1"/>
  <c r="R296" i="1" s="1"/>
  <c r="N282" i="1"/>
  <c r="T282" i="1" s="1"/>
  <c r="U282" i="1" s="1"/>
  <c r="H282" i="1"/>
  <c r="S281" i="1"/>
  <c r="S295" i="1" s="1"/>
  <c r="R281" i="1"/>
  <c r="R295" i="1" s="1"/>
  <c r="H281" i="1"/>
  <c r="S280" i="1"/>
  <c r="R280" i="1"/>
  <c r="H280" i="1"/>
  <c r="S279" i="1"/>
  <c r="S293" i="1" s="1"/>
  <c r="R279" i="1"/>
  <c r="H279" i="1"/>
  <c r="S278" i="1"/>
  <c r="R278" i="1"/>
  <c r="H278" i="1"/>
  <c r="S277" i="1"/>
  <c r="R277" i="1"/>
  <c r="R291" i="1" s="1"/>
  <c r="H277" i="1"/>
  <c r="S276" i="1"/>
  <c r="R276" i="1"/>
  <c r="H276" i="1"/>
  <c r="S275" i="1"/>
  <c r="R275" i="1"/>
  <c r="R299" i="1" s="1"/>
  <c r="H275" i="1"/>
  <c r="S274" i="1"/>
  <c r="R274" i="1"/>
  <c r="O274" i="1"/>
  <c r="U274" i="1" s="1"/>
  <c r="Q273" i="1"/>
  <c r="K273" i="1"/>
  <c r="M270" i="1"/>
  <c r="L270" i="1"/>
  <c r="K270" i="1"/>
  <c r="Q270" i="1" s="1"/>
  <c r="G270" i="1"/>
  <c r="S269" i="1"/>
  <c r="R269" i="1"/>
  <c r="M269" i="1"/>
  <c r="L269" i="1"/>
  <c r="G269" i="1"/>
  <c r="M268" i="1"/>
  <c r="L268" i="1"/>
  <c r="G268" i="1"/>
  <c r="M267" i="1"/>
  <c r="L267" i="1"/>
  <c r="G267" i="1"/>
  <c r="R266" i="1"/>
  <c r="M266" i="1"/>
  <c r="L266" i="1"/>
  <c r="G266" i="1"/>
  <c r="R265" i="1"/>
  <c r="M265" i="1"/>
  <c r="L265" i="1"/>
  <c r="G265" i="1"/>
  <c r="M264" i="1"/>
  <c r="L264" i="1"/>
  <c r="G264" i="1"/>
  <c r="S263" i="1"/>
  <c r="M263" i="1"/>
  <c r="L263" i="1"/>
  <c r="G263" i="1"/>
  <c r="M262" i="1"/>
  <c r="L262" i="1"/>
  <c r="G262" i="1"/>
  <c r="M261" i="1"/>
  <c r="L261" i="1"/>
  <c r="G261" i="1"/>
  <c r="M260" i="1"/>
  <c r="L260" i="1"/>
  <c r="G260" i="1"/>
  <c r="U258" i="1"/>
  <c r="O258" i="1"/>
  <c r="O257" i="1"/>
  <c r="O270" i="1" s="1"/>
  <c r="I257" i="1"/>
  <c r="S256" i="1"/>
  <c r="R256" i="1"/>
  <c r="H256" i="1"/>
  <c r="N256" i="1" s="1"/>
  <c r="T256" i="1" s="1"/>
  <c r="U256" i="1" s="1"/>
  <c r="S255" i="1"/>
  <c r="R255" i="1"/>
  <c r="N255" i="1"/>
  <c r="T255" i="1" s="1"/>
  <c r="U255" i="1" s="1"/>
  <c r="H255" i="1"/>
  <c r="S254" i="1"/>
  <c r="R254" i="1"/>
  <c r="R268" i="1" s="1"/>
  <c r="H254" i="1"/>
  <c r="S253" i="1"/>
  <c r="R253" i="1"/>
  <c r="R267" i="1" s="1"/>
  <c r="H253" i="1"/>
  <c r="S252" i="1"/>
  <c r="R252" i="1"/>
  <c r="H252" i="1"/>
  <c r="S251" i="1"/>
  <c r="S268" i="1" s="1"/>
  <c r="R251" i="1"/>
  <c r="H251" i="1"/>
  <c r="S250" i="1"/>
  <c r="S267" i="1" s="1"/>
  <c r="R250" i="1"/>
  <c r="R264" i="1" s="1"/>
  <c r="H250" i="1"/>
  <c r="N250" i="1" s="1"/>
  <c r="T250" i="1" s="1"/>
  <c r="U250" i="1" s="1"/>
  <c r="T249" i="1"/>
  <c r="U249" i="1" s="1"/>
  <c r="S249" i="1"/>
  <c r="S266" i="1" s="1"/>
  <c r="R249" i="1"/>
  <c r="N249" i="1"/>
  <c r="H249" i="1"/>
  <c r="S248" i="1"/>
  <c r="S262" i="1" s="1"/>
  <c r="R248" i="1"/>
  <c r="H248" i="1"/>
  <c r="N248" i="1" s="1"/>
  <c r="N277" i="1" s="1"/>
  <c r="T277" i="1" s="1"/>
  <c r="U277" i="1" s="1"/>
  <c r="S247" i="1"/>
  <c r="R247" i="1"/>
  <c r="R261" i="1" s="1"/>
  <c r="N247" i="1"/>
  <c r="T247" i="1" s="1"/>
  <c r="U247" i="1" s="1"/>
  <c r="H247" i="1"/>
  <c r="S246" i="1"/>
  <c r="S260" i="1" s="1"/>
  <c r="R246" i="1"/>
  <c r="R270" i="1" s="1"/>
  <c r="H246" i="1"/>
  <c r="N246" i="1" s="1"/>
  <c r="N275" i="1" s="1"/>
  <c r="T275" i="1" s="1"/>
  <c r="U275" i="1" s="1"/>
  <c r="U245" i="1"/>
  <c r="S245" i="1"/>
  <c r="R245" i="1"/>
  <c r="Q244" i="1"/>
  <c r="S240" i="1"/>
  <c r="M240" i="1"/>
  <c r="L240" i="1"/>
  <c r="K240" i="1"/>
  <c r="Q240" i="1" s="1"/>
  <c r="G240" i="1"/>
  <c r="S239" i="1"/>
  <c r="R239" i="1"/>
  <c r="M239" i="1"/>
  <c r="L239" i="1"/>
  <c r="I239" i="1"/>
  <c r="G239" i="1"/>
  <c r="R238" i="1"/>
  <c r="M238" i="1"/>
  <c r="L238" i="1"/>
  <c r="G238" i="1"/>
  <c r="R237" i="1"/>
  <c r="M237" i="1"/>
  <c r="L237" i="1"/>
  <c r="G237" i="1"/>
  <c r="R236" i="1"/>
  <c r="M236" i="1"/>
  <c r="L236" i="1"/>
  <c r="G236" i="1"/>
  <c r="M235" i="1"/>
  <c r="L235" i="1"/>
  <c r="G235" i="1"/>
  <c r="M234" i="1"/>
  <c r="L234" i="1"/>
  <c r="G234" i="1"/>
  <c r="S233" i="1"/>
  <c r="M233" i="1"/>
  <c r="L233" i="1"/>
  <c r="G233" i="1"/>
  <c r="M232" i="1"/>
  <c r="L232" i="1"/>
  <c r="G232" i="1"/>
  <c r="M231" i="1"/>
  <c r="L231" i="1"/>
  <c r="G231" i="1"/>
  <c r="R230" i="1"/>
  <c r="M230" i="1"/>
  <c r="L230" i="1"/>
  <c r="G230" i="1"/>
  <c r="O228" i="1"/>
  <c r="U228" i="1" s="1"/>
  <c r="I228" i="1"/>
  <c r="O227" i="1"/>
  <c r="O240" i="1" s="1"/>
  <c r="I227" i="1"/>
  <c r="I240" i="1" s="1"/>
  <c r="S226" i="1"/>
  <c r="R226" i="1"/>
  <c r="H226" i="1"/>
  <c r="S225" i="1"/>
  <c r="R225" i="1"/>
  <c r="H225" i="1"/>
  <c r="S224" i="1"/>
  <c r="S238" i="1" s="1"/>
  <c r="R224" i="1"/>
  <c r="H224" i="1"/>
  <c r="S223" i="1"/>
  <c r="S237" i="1" s="1"/>
  <c r="R223" i="1"/>
  <c r="H223" i="1"/>
  <c r="S222" i="1"/>
  <c r="S236" i="1" s="1"/>
  <c r="R222" i="1"/>
  <c r="H222" i="1"/>
  <c r="S221" i="1"/>
  <c r="S235" i="1" s="1"/>
  <c r="R221" i="1"/>
  <c r="R235" i="1" s="1"/>
  <c r="H221" i="1"/>
  <c r="S220" i="1"/>
  <c r="S234" i="1" s="1"/>
  <c r="R220" i="1"/>
  <c r="R234" i="1" s="1"/>
  <c r="H220" i="1"/>
  <c r="S219" i="1"/>
  <c r="R219" i="1"/>
  <c r="H219" i="1"/>
  <c r="S218" i="1"/>
  <c r="S231" i="1" s="1"/>
  <c r="R218" i="1"/>
  <c r="R231" i="1" s="1"/>
  <c r="H218" i="1"/>
  <c r="S217" i="1"/>
  <c r="R217" i="1"/>
  <c r="H217" i="1"/>
  <c r="S216" i="1"/>
  <c r="S230" i="1" s="1"/>
  <c r="R216" i="1"/>
  <c r="R240" i="1" s="1"/>
  <c r="H216" i="1"/>
  <c r="U215" i="1"/>
  <c r="S215" i="1"/>
  <c r="R215" i="1"/>
  <c r="O215" i="1"/>
  <c r="Q214" i="1"/>
  <c r="K214" i="1"/>
  <c r="R211" i="1"/>
  <c r="M211" i="1"/>
  <c r="L211" i="1"/>
  <c r="K211" i="1"/>
  <c r="Q211" i="1" s="1"/>
  <c r="G211" i="1"/>
  <c r="R210" i="1"/>
  <c r="M210" i="1"/>
  <c r="L210" i="1"/>
  <c r="G210" i="1"/>
  <c r="R209" i="1"/>
  <c r="M209" i="1"/>
  <c r="L209" i="1"/>
  <c r="G209" i="1"/>
  <c r="M208" i="1"/>
  <c r="L208" i="1"/>
  <c r="G208" i="1"/>
  <c r="S207" i="1"/>
  <c r="M207" i="1"/>
  <c r="L207" i="1"/>
  <c r="G207" i="1"/>
  <c r="R206" i="1"/>
  <c r="M206" i="1"/>
  <c r="L206" i="1"/>
  <c r="G206" i="1"/>
  <c r="R205" i="1"/>
  <c r="M205" i="1"/>
  <c r="L205" i="1"/>
  <c r="G205" i="1"/>
  <c r="R204" i="1"/>
  <c r="M204" i="1"/>
  <c r="L204" i="1"/>
  <c r="G204" i="1"/>
  <c r="M203" i="1"/>
  <c r="L203" i="1"/>
  <c r="G203" i="1"/>
  <c r="M202" i="1"/>
  <c r="L202" i="1"/>
  <c r="G202" i="1"/>
  <c r="S201" i="1"/>
  <c r="M201" i="1"/>
  <c r="L201" i="1"/>
  <c r="G201" i="1"/>
  <c r="U199" i="1"/>
  <c r="O199" i="1"/>
  <c r="O198" i="1"/>
  <c r="O211" i="1" s="1"/>
  <c r="I198" i="1"/>
  <c r="I211" i="1" s="1"/>
  <c r="S197" i="1"/>
  <c r="R197" i="1"/>
  <c r="N197" i="1"/>
  <c r="T197" i="1" s="1"/>
  <c r="U197" i="1" s="1"/>
  <c r="H197" i="1"/>
  <c r="S196" i="1"/>
  <c r="S210" i="1" s="1"/>
  <c r="R196" i="1"/>
  <c r="H196" i="1"/>
  <c r="N196" i="1" s="1"/>
  <c r="S195" i="1"/>
  <c r="S208" i="1" s="1"/>
  <c r="R195" i="1"/>
  <c r="N195" i="1"/>
  <c r="N224" i="1" s="1"/>
  <c r="T224" i="1" s="1"/>
  <c r="U224" i="1" s="1"/>
  <c r="H195" i="1"/>
  <c r="S194" i="1"/>
  <c r="R194" i="1"/>
  <c r="R208" i="1" s="1"/>
  <c r="H194" i="1"/>
  <c r="S193" i="1"/>
  <c r="R193" i="1"/>
  <c r="R207" i="1" s="1"/>
  <c r="H193" i="1"/>
  <c r="S192" i="1"/>
  <c r="S206" i="1" s="1"/>
  <c r="R192" i="1"/>
  <c r="H192" i="1"/>
  <c r="S191" i="1"/>
  <c r="S205" i="1" s="1"/>
  <c r="R191" i="1"/>
  <c r="H191" i="1"/>
  <c r="S190" i="1"/>
  <c r="S204" i="1" s="1"/>
  <c r="R190" i="1"/>
  <c r="H190" i="1"/>
  <c r="N190" i="1" s="1"/>
  <c r="S189" i="1"/>
  <c r="S203" i="1" s="1"/>
  <c r="R189" i="1"/>
  <c r="R203" i="1" s="1"/>
  <c r="N189" i="1"/>
  <c r="N218" i="1" s="1"/>
  <c r="T218" i="1" s="1"/>
  <c r="U218" i="1" s="1"/>
  <c r="H189" i="1"/>
  <c r="S188" i="1"/>
  <c r="S202" i="1" s="1"/>
  <c r="R188" i="1"/>
  <c r="R202" i="1" s="1"/>
  <c r="N188" i="1"/>
  <c r="T188" i="1" s="1"/>
  <c r="U188" i="1" s="1"/>
  <c r="H188" i="1"/>
  <c r="S187" i="1"/>
  <c r="S211" i="1" s="1"/>
  <c r="R187" i="1"/>
  <c r="R201" i="1" s="1"/>
  <c r="N187" i="1"/>
  <c r="T187" i="1" s="1"/>
  <c r="U187" i="1" s="1"/>
  <c r="H187" i="1"/>
  <c r="U186" i="1"/>
  <c r="S186" i="1"/>
  <c r="R186" i="1"/>
  <c r="Q185" i="1"/>
  <c r="S181" i="1"/>
  <c r="R181" i="1"/>
  <c r="O181" i="1"/>
  <c r="M181" i="1"/>
  <c r="L181" i="1"/>
  <c r="K181" i="1"/>
  <c r="Q181" i="1" s="1"/>
  <c r="G181" i="1"/>
  <c r="R180" i="1"/>
  <c r="O180" i="1"/>
  <c r="M180" i="1"/>
  <c r="L180" i="1"/>
  <c r="G180" i="1"/>
  <c r="R179" i="1"/>
  <c r="M179" i="1"/>
  <c r="L179" i="1"/>
  <c r="G179" i="1"/>
  <c r="M178" i="1"/>
  <c r="L178" i="1"/>
  <c r="G178" i="1"/>
  <c r="S177" i="1"/>
  <c r="M177" i="1"/>
  <c r="L177" i="1"/>
  <c r="G177" i="1"/>
  <c r="G176" i="1"/>
  <c r="G175" i="1"/>
  <c r="G174" i="1"/>
  <c r="G173" i="1"/>
  <c r="R172" i="1"/>
  <c r="M172" i="1"/>
  <c r="L172" i="1"/>
  <c r="G172" i="1"/>
  <c r="M171" i="1"/>
  <c r="L171" i="1"/>
  <c r="G171" i="1"/>
  <c r="I169" i="1"/>
  <c r="O169" i="1" s="1"/>
  <c r="U169" i="1" s="1"/>
  <c r="O168" i="1"/>
  <c r="I168" i="1"/>
  <c r="I181" i="1" s="1"/>
  <c r="S167" i="1"/>
  <c r="R167" i="1"/>
  <c r="N167" i="1"/>
  <c r="T167" i="1" s="1"/>
  <c r="U167" i="1" s="1"/>
  <c r="H167" i="1"/>
  <c r="S166" i="1"/>
  <c r="R166" i="1"/>
  <c r="H166" i="1"/>
  <c r="S165" i="1"/>
  <c r="R165" i="1"/>
  <c r="H165" i="1"/>
  <c r="S164" i="1"/>
  <c r="R164" i="1"/>
  <c r="H164" i="1"/>
  <c r="S163" i="1"/>
  <c r="R163" i="1"/>
  <c r="H163" i="1"/>
  <c r="S162" i="1"/>
  <c r="S180" i="1" s="1"/>
  <c r="R162" i="1"/>
  <c r="H162" i="1"/>
  <c r="S161" i="1"/>
  <c r="S179" i="1" s="1"/>
  <c r="R161" i="1"/>
  <c r="N161" i="1"/>
  <c r="T161" i="1" s="1"/>
  <c r="U161" i="1" s="1"/>
  <c r="H161" i="1"/>
  <c r="S160" i="1"/>
  <c r="S178" i="1" s="1"/>
  <c r="R160" i="1"/>
  <c r="R178" i="1" s="1"/>
  <c r="H160" i="1"/>
  <c r="S159" i="1"/>
  <c r="R159" i="1"/>
  <c r="R177" i="1" s="1"/>
  <c r="N159" i="1"/>
  <c r="T159" i="1" s="1"/>
  <c r="U159" i="1" s="1"/>
  <c r="H159" i="1"/>
  <c r="S158" i="1"/>
  <c r="S172" i="1" s="1"/>
  <c r="R158" i="1"/>
  <c r="H158" i="1"/>
  <c r="S157" i="1"/>
  <c r="S171" i="1" s="1"/>
  <c r="R157" i="1"/>
  <c r="R171" i="1" s="1"/>
  <c r="N157" i="1"/>
  <c r="T157" i="1" s="1"/>
  <c r="U157" i="1" s="1"/>
  <c r="H157" i="1"/>
  <c r="S156" i="1"/>
  <c r="R156" i="1"/>
  <c r="O156" i="1"/>
  <c r="U156" i="1" s="1"/>
  <c r="Q155" i="1"/>
  <c r="K155" i="1"/>
  <c r="Q152" i="1"/>
  <c r="O152" i="1"/>
  <c r="M152" i="1"/>
  <c r="L152" i="1"/>
  <c r="K152" i="1"/>
  <c r="G152" i="1"/>
  <c r="R151" i="1"/>
  <c r="O151" i="1"/>
  <c r="M151" i="1"/>
  <c r="L151" i="1"/>
  <c r="G151" i="1"/>
  <c r="D151" i="1"/>
  <c r="K151" i="1" s="1"/>
  <c r="Q151" i="1" s="1"/>
  <c r="M150" i="1"/>
  <c r="L150" i="1"/>
  <c r="G150" i="1"/>
  <c r="D150" i="1"/>
  <c r="K150" i="1" s="1"/>
  <c r="Q150" i="1" s="1"/>
  <c r="M149" i="1"/>
  <c r="L149" i="1"/>
  <c r="G149" i="1"/>
  <c r="R148" i="1"/>
  <c r="M148" i="1"/>
  <c r="L148" i="1"/>
  <c r="G148" i="1"/>
  <c r="R147" i="1"/>
  <c r="M147" i="1"/>
  <c r="L147" i="1"/>
  <c r="G147" i="1"/>
  <c r="M146" i="1"/>
  <c r="L146" i="1"/>
  <c r="G146" i="1"/>
  <c r="M145" i="1"/>
  <c r="L145" i="1"/>
  <c r="G145" i="1"/>
  <c r="D145" i="1"/>
  <c r="K145" i="1" s="1"/>
  <c r="Q145" i="1" s="1"/>
  <c r="M144" i="1"/>
  <c r="L144" i="1"/>
  <c r="G144" i="1"/>
  <c r="D144" i="1"/>
  <c r="K144" i="1" s="1"/>
  <c r="Q144" i="1" s="1"/>
  <c r="M143" i="1"/>
  <c r="L143" i="1"/>
  <c r="G143" i="1"/>
  <c r="D143" i="1"/>
  <c r="K143" i="1" s="1"/>
  <c r="Q143" i="1" s="1"/>
  <c r="M142" i="1"/>
  <c r="L142" i="1"/>
  <c r="G142" i="1"/>
  <c r="D142" i="1"/>
  <c r="K142" i="1" s="1"/>
  <c r="Q142" i="1" s="1"/>
  <c r="D141" i="1"/>
  <c r="K141" i="1" s="1"/>
  <c r="Q141" i="1" s="1"/>
  <c r="U140" i="1"/>
  <c r="O140" i="1"/>
  <c r="O139" i="1"/>
  <c r="I139" i="1"/>
  <c r="I152" i="1" s="1"/>
  <c r="S138" i="1"/>
  <c r="S151" i="1" s="1"/>
  <c r="R138" i="1"/>
  <c r="N138" i="1"/>
  <c r="T138" i="1" s="1"/>
  <c r="U138" i="1" s="1"/>
  <c r="H138" i="1"/>
  <c r="S137" i="1"/>
  <c r="R137" i="1"/>
  <c r="N137" i="1"/>
  <c r="T137" i="1" s="1"/>
  <c r="U137" i="1" s="1"/>
  <c r="H137" i="1"/>
  <c r="S136" i="1"/>
  <c r="S150" i="1" s="1"/>
  <c r="R136" i="1"/>
  <c r="R150" i="1" s="1"/>
  <c r="H136" i="1"/>
  <c r="S135" i="1"/>
  <c r="S149" i="1" s="1"/>
  <c r="R135" i="1"/>
  <c r="R149" i="1" s="1"/>
  <c r="H135" i="1"/>
  <c r="S134" i="1"/>
  <c r="S148" i="1" s="1"/>
  <c r="R134" i="1"/>
  <c r="H134" i="1"/>
  <c r="S133" i="1"/>
  <c r="S147" i="1" s="1"/>
  <c r="R133" i="1"/>
  <c r="H133" i="1"/>
  <c r="S132" i="1"/>
  <c r="S146" i="1" s="1"/>
  <c r="R132" i="1"/>
  <c r="R146" i="1" s="1"/>
  <c r="N132" i="1"/>
  <c r="T132" i="1" s="1"/>
  <c r="U132" i="1" s="1"/>
  <c r="H132" i="1"/>
  <c r="S131" i="1"/>
  <c r="S145" i="1" s="1"/>
  <c r="R131" i="1"/>
  <c r="R145" i="1" s="1"/>
  <c r="N131" i="1"/>
  <c r="N160" i="1" s="1"/>
  <c r="T160" i="1" s="1"/>
  <c r="U160" i="1" s="1"/>
  <c r="H131" i="1"/>
  <c r="U130" i="1"/>
  <c r="T130" i="1"/>
  <c r="S130" i="1"/>
  <c r="R130" i="1"/>
  <c r="R144" i="1" s="1"/>
  <c r="N130" i="1"/>
  <c r="H130" i="1"/>
  <c r="S129" i="1"/>
  <c r="S143" i="1" s="1"/>
  <c r="R129" i="1"/>
  <c r="R143" i="1" s="1"/>
  <c r="H129" i="1"/>
  <c r="N129" i="1" s="1"/>
  <c r="S128" i="1"/>
  <c r="S152" i="1" s="1"/>
  <c r="R128" i="1"/>
  <c r="R152" i="1" s="1"/>
  <c r="N128" i="1"/>
  <c r="T128" i="1" s="1"/>
  <c r="U128" i="1" s="1"/>
  <c r="H128" i="1"/>
  <c r="U127" i="1"/>
  <c r="S127" i="1"/>
  <c r="R127" i="1"/>
  <c r="Q126" i="1"/>
  <c r="S122" i="1"/>
  <c r="R122" i="1"/>
  <c r="Q122" i="1"/>
  <c r="M122" i="1"/>
  <c r="L122" i="1"/>
  <c r="K122" i="1"/>
  <c r="G122" i="1"/>
  <c r="R121" i="1"/>
  <c r="Q121" i="1"/>
  <c r="O121" i="1"/>
  <c r="M121" i="1"/>
  <c r="L121" i="1"/>
  <c r="K121" i="1"/>
  <c r="G121" i="1"/>
  <c r="D121" i="1"/>
  <c r="S120" i="1"/>
  <c r="R120" i="1"/>
  <c r="M120" i="1"/>
  <c r="L120" i="1"/>
  <c r="K120" i="1"/>
  <c r="Q120" i="1" s="1"/>
  <c r="G120" i="1"/>
  <c r="D120" i="1"/>
  <c r="M119" i="1"/>
  <c r="L119" i="1"/>
  <c r="K119" i="1"/>
  <c r="Q119" i="1" s="1"/>
  <c r="G119" i="1"/>
  <c r="D119" i="1"/>
  <c r="S118" i="1"/>
  <c r="R118" i="1"/>
  <c r="M118" i="1"/>
  <c r="L118" i="1"/>
  <c r="K118" i="1"/>
  <c r="Q118" i="1" s="1"/>
  <c r="G118" i="1"/>
  <c r="D118" i="1"/>
  <c r="M117" i="1"/>
  <c r="L117" i="1"/>
  <c r="K117" i="1"/>
  <c r="Q117" i="1" s="1"/>
  <c r="G117" i="1"/>
  <c r="D117" i="1"/>
  <c r="G116" i="1"/>
  <c r="G115" i="1"/>
  <c r="G114" i="1"/>
  <c r="S113" i="1"/>
  <c r="R113" i="1"/>
  <c r="M113" i="1"/>
  <c r="L113" i="1"/>
  <c r="K113" i="1"/>
  <c r="Q113" i="1" s="1"/>
  <c r="G113" i="1"/>
  <c r="D113" i="1"/>
  <c r="Q112" i="1"/>
  <c r="K112" i="1"/>
  <c r="D112" i="1"/>
  <c r="I111" i="1"/>
  <c r="O111" i="1" s="1"/>
  <c r="U111" i="1" s="1"/>
  <c r="O110" i="1"/>
  <c r="O122" i="1" s="1"/>
  <c r="I110" i="1"/>
  <c r="I121" i="1" s="1"/>
  <c r="S109" i="1"/>
  <c r="R109" i="1"/>
  <c r="H109" i="1"/>
  <c r="S108" i="1"/>
  <c r="S121" i="1" s="1"/>
  <c r="R108" i="1"/>
  <c r="H108" i="1"/>
  <c r="S107" i="1"/>
  <c r="R107" i="1"/>
  <c r="H107" i="1"/>
  <c r="S106" i="1"/>
  <c r="R106" i="1"/>
  <c r="H106" i="1"/>
  <c r="S105" i="1"/>
  <c r="S119" i="1" s="1"/>
  <c r="R105" i="1"/>
  <c r="R119" i="1" s="1"/>
  <c r="H105" i="1"/>
  <c r="S104" i="1"/>
  <c r="R104" i="1"/>
  <c r="N104" i="1"/>
  <c r="T104" i="1" s="1"/>
  <c r="U104" i="1" s="1"/>
  <c r="H104" i="1"/>
  <c r="S103" i="1"/>
  <c r="R103" i="1"/>
  <c r="H103" i="1"/>
  <c r="S102" i="1"/>
  <c r="R102" i="1"/>
  <c r="H102" i="1"/>
  <c r="S101" i="1"/>
  <c r="R101" i="1"/>
  <c r="H101" i="1"/>
  <c r="S100" i="1"/>
  <c r="S117" i="1" s="1"/>
  <c r="R100" i="1"/>
  <c r="R117" i="1" s="1"/>
  <c r="H100" i="1"/>
  <c r="S99" i="1"/>
  <c r="R99" i="1"/>
  <c r="H99" i="1"/>
  <c r="S98" i="1"/>
  <c r="R98" i="1"/>
  <c r="O98" i="1"/>
  <c r="U98" i="1" s="1"/>
  <c r="Q97" i="1"/>
  <c r="K97" i="1"/>
  <c r="Q94" i="1"/>
  <c r="O94" i="1"/>
  <c r="M94" i="1"/>
  <c r="L94" i="1"/>
  <c r="K94" i="1"/>
  <c r="G94" i="1"/>
  <c r="O93" i="1"/>
  <c r="M93" i="1"/>
  <c r="L93" i="1"/>
  <c r="G93" i="1"/>
  <c r="D93" i="1"/>
  <c r="K93" i="1" s="1"/>
  <c r="Q93" i="1" s="1"/>
  <c r="M92" i="1"/>
  <c r="L92" i="1"/>
  <c r="G92" i="1"/>
  <c r="R91" i="1"/>
  <c r="M91" i="1"/>
  <c r="L91" i="1"/>
  <c r="G91" i="1"/>
  <c r="M90" i="1"/>
  <c r="L90" i="1"/>
  <c r="G90" i="1"/>
  <c r="R89" i="1"/>
  <c r="M89" i="1"/>
  <c r="L89" i="1"/>
  <c r="G89" i="1"/>
  <c r="M88" i="1"/>
  <c r="L88" i="1"/>
  <c r="G88" i="1"/>
  <c r="D88" i="1"/>
  <c r="K88" i="1" s="1"/>
  <c r="Q88" i="1" s="1"/>
  <c r="M87" i="1"/>
  <c r="L87" i="1"/>
  <c r="G87" i="1"/>
  <c r="D87" i="1"/>
  <c r="K87" i="1" s="1"/>
  <c r="Q87" i="1" s="1"/>
  <c r="M86" i="1"/>
  <c r="L86" i="1"/>
  <c r="G86" i="1"/>
  <c r="D86" i="1"/>
  <c r="K86" i="1" s="1"/>
  <c r="Q86" i="1" s="1"/>
  <c r="M85" i="1"/>
  <c r="L85" i="1"/>
  <c r="G85" i="1"/>
  <c r="D85" i="1"/>
  <c r="K85" i="1" s="1"/>
  <c r="Q85" i="1" s="1"/>
  <c r="M84" i="1"/>
  <c r="L84" i="1"/>
  <c r="G84" i="1"/>
  <c r="D84" i="1"/>
  <c r="K84" i="1" s="1"/>
  <c r="Q84" i="1" s="1"/>
  <c r="D83" i="1"/>
  <c r="K83" i="1" s="1"/>
  <c r="Q83" i="1" s="1"/>
  <c r="U82" i="1"/>
  <c r="O82" i="1"/>
  <c r="O81" i="1"/>
  <c r="I81" i="1"/>
  <c r="I94" i="1" s="1"/>
  <c r="S80" i="1"/>
  <c r="S93" i="1" s="1"/>
  <c r="R80" i="1"/>
  <c r="H80" i="1"/>
  <c r="N80" i="1" s="1"/>
  <c r="F80" i="1"/>
  <c r="K80" i="1" s="1"/>
  <c r="Q80" i="1" s="1"/>
  <c r="S79" i="1"/>
  <c r="R79" i="1"/>
  <c r="R93" i="1" s="1"/>
  <c r="K79" i="1"/>
  <c r="Q79" i="1" s="1"/>
  <c r="H79" i="1"/>
  <c r="N79" i="1" s="1"/>
  <c r="T79" i="1" s="1"/>
  <c r="U79" i="1" s="1"/>
  <c r="F79" i="1"/>
  <c r="S78" i="1"/>
  <c r="S92" i="1" s="1"/>
  <c r="R78" i="1"/>
  <c r="R92" i="1" s="1"/>
  <c r="N78" i="1"/>
  <c r="T78" i="1" s="1"/>
  <c r="U78" i="1" s="1"/>
  <c r="H78" i="1"/>
  <c r="F78" i="1"/>
  <c r="K78" i="1" s="1"/>
  <c r="Q78" i="1" s="1"/>
  <c r="S77" i="1"/>
  <c r="S91" i="1" s="1"/>
  <c r="R77" i="1"/>
  <c r="H77" i="1"/>
  <c r="N77" i="1" s="1"/>
  <c r="T77" i="1" s="1"/>
  <c r="U77" i="1" s="1"/>
  <c r="F77" i="1"/>
  <c r="K77" i="1" s="1"/>
  <c r="Q77" i="1" s="1"/>
  <c r="S76" i="1"/>
  <c r="S90" i="1" s="1"/>
  <c r="R76" i="1"/>
  <c r="R90" i="1" s="1"/>
  <c r="K76" i="1"/>
  <c r="Q76" i="1" s="1"/>
  <c r="H76" i="1"/>
  <c r="N76" i="1" s="1"/>
  <c r="T76" i="1" s="1"/>
  <c r="U76" i="1" s="1"/>
  <c r="F76" i="1"/>
  <c r="S75" i="1"/>
  <c r="S89" i="1" s="1"/>
  <c r="R75" i="1"/>
  <c r="N75" i="1"/>
  <c r="N108" i="1" s="1"/>
  <c r="T108" i="1" s="1"/>
  <c r="U108" i="1" s="1"/>
  <c r="K75" i="1"/>
  <c r="Q75" i="1" s="1"/>
  <c r="H75" i="1"/>
  <c r="F75" i="1"/>
  <c r="T74" i="1"/>
  <c r="U74" i="1" s="1"/>
  <c r="S74" i="1"/>
  <c r="S88" i="1" s="1"/>
  <c r="R74" i="1"/>
  <c r="R88" i="1" s="1"/>
  <c r="Q74" i="1"/>
  <c r="N74" i="1"/>
  <c r="N106" i="1" s="1"/>
  <c r="T106" i="1" s="1"/>
  <c r="U106" i="1" s="1"/>
  <c r="K74" i="1"/>
  <c r="H74" i="1"/>
  <c r="T73" i="1"/>
  <c r="U73" i="1" s="1"/>
  <c r="S73" i="1"/>
  <c r="S87" i="1" s="1"/>
  <c r="R73" i="1"/>
  <c r="R87" i="1" s="1"/>
  <c r="Q73" i="1"/>
  <c r="N73" i="1"/>
  <c r="N105" i="1" s="1"/>
  <c r="T105" i="1" s="1"/>
  <c r="U105" i="1" s="1"/>
  <c r="K73" i="1"/>
  <c r="H73" i="1"/>
  <c r="F73" i="1"/>
  <c r="S72" i="1"/>
  <c r="R72" i="1"/>
  <c r="R86" i="1" s="1"/>
  <c r="N72" i="1"/>
  <c r="T72" i="1" s="1"/>
  <c r="U72" i="1" s="1"/>
  <c r="H72" i="1"/>
  <c r="F72" i="1"/>
  <c r="K72" i="1" s="1"/>
  <c r="Q72" i="1" s="1"/>
  <c r="S71" i="1"/>
  <c r="S85" i="1" s="1"/>
  <c r="R71" i="1"/>
  <c r="R85" i="1" s="1"/>
  <c r="H71" i="1"/>
  <c r="N71" i="1" s="1"/>
  <c r="F71" i="1"/>
  <c r="K71" i="1" s="1"/>
  <c r="Q71" i="1" s="1"/>
  <c r="S70" i="1"/>
  <c r="S94" i="1" s="1"/>
  <c r="R70" i="1"/>
  <c r="R94" i="1" s="1"/>
  <c r="K70" i="1"/>
  <c r="Q70" i="1" s="1"/>
  <c r="H70" i="1"/>
  <c r="N70" i="1" s="1"/>
  <c r="F70" i="1"/>
  <c r="U69" i="1"/>
  <c r="S69" i="1"/>
  <c r="R69" i="1"/>
  <c r="Q68" i="1"/>
  <c r="K62" i="1"/>
  <c r="M61" i="1"/>
  <c r="L61" i="1"/>
  <c r="M60" i="1"/>
  <c r="L60" i="1"/>
  <c r="L59" i="1"/>
  <c r="L58" i="1"/>
  <c r="O57" i="1"/>
  <c r="L57" i="1"/>
  <c r="K57" i="1"/>
  <c r="D57" i="1"/>
  <c r="M56" i="1"/>
  <c r="D56" i="1"/>
  <c r="K56" i="1" s="1"/>
  <c r="M55" i="1"/>
  <c r="M54" i="1"/>
  <c r="M53" i="1"/>
  <c r="M52" i="1"/>
  <c r="O49" i="1"/>
  <c r="O62" i="1" s="1"/>
  <c r="M48" i="1"/>
  <c r="M47" i="1"/>
  <c r="M46" i="1"/>
  <c r="M45" i="1"/>
  <c r="M59" i="1" s="1"/>
  <c r="M44" i="1"/>
  <c r="M43" i="1"/>
  <c r="D43" i="1"/>
  <c r="M42" i="1"/>
  <c r="L42" i="1"/>
  <c r="L55" i="1" s="1"/>
  <c r="D42" i="1"/>
  <c r="D55" i="1" s="1"/>
  <c r="K55" i="1" s="1"/>
  <c r="M41" i="1"/>
  <c r="L41" i="1"/>
  <c r="M40" i="1"/>
  <c r="L40" i="1"/>
  <c r="L53" i="1" s="1"/>
  <c r="M39" i="1"/>
  <c r="L39" i="1"/>
  <c r="M38" i="1"/>
  <c r="L38" i="1"/>
  <c r="N109" i="1" l="1"/>
  <c r="T109" i="1" s="1"/>
  <c r="U109" i="1" s="1"/>
  <c r="T80" i="1"/>
  <c r="U80" i="1" s="1"/>
  <c r="T70" i="1"/>
  <c r="U70" i="1" s="1"/>
  <c r="N99" i="1"/>
  <c r="T99" i="1" s="1"/>
  <c r="U99" i="1" s="1"/>
  <c r="N223" i="1"/>
  <c r="T223" i="1" s="1"/>
  <c r="U223" i="1" s="1"/>
  <c r="T190" i="1"/>
  <c r="U190" i="1" s="1"/>
  <c r="N158" i="1"/>
  <c r="T158" i="1" s="1"/>
  <c r="U158" i="1" s="1"/>
  <c r="U168" i="1" s="1"/>
  <c r="T129" i="1"/>
  <c r="U129" i="1" s="1"/>
  <c r="U139" i="1" s="1"/>
  <c r="N225" i="1"/>
  <c r="T225" i="1" s="1"/>
  <c r="U225" i="1" s="1"/>
  <c r="T196" i="1"/>
  <c r="U196" i="1" s="1"/>
  <c r="N100" i="1"/>
  <c r="T100" i="1" s="1"/>
  <c r="U100" i="1" s="1"/>
  <c r="T71" i="1"/>
  <c r="U71" i="1" s="1"/>
  <c r="M57" i="1"/>
  <c r="R233" i="1"/>
  <c r="S264" i="1"/>
  <c r="S270" i="1"/>
  <c r="N285" i="1"/>
  <c r="T285" i="1" s="1"/>
  <c r="U285" i="1" s="1"/>
  <c r="R319" i="1"/>
  <c r="S321" i="1"/>
  <c r="R323" i="1"/>
  <c r="R474" i="1"/>
  <c r="R476" i="1"/>
  <c r="I122" i="1"/>
  <c r="S209" i="1"/>
  <c r="I329" i="1"/>
  <c r="I328" i="1"/>
  <c r="T374" i="1"/>
  <c r="U374" i="1" s="1"/>
  <c r="N403" i="1"/>
  <c r="T403" i="1" s="1"/>
  <c r="U403" i="1" s="1"/>
  <c r="T423" i="1"/>
  <c r="U423" i="1" s="1"/>
  <c r="N452" i="1"/>
  <c r="T452" i="1" s="1"/>
  <c r="U452" i="1" s="1"/>
  <c r="S438" i="1"/>
  <c r="S439" i="1"/>
  <c r="N460" i="1"/>
  <c r="T460" i="1" s="1"/>
  <c r="U460" i="1" s="1"/>
  <c r="T431" i="1"/>
  <c r="U431" i="1" s="1"/>
  <c r="T433" i="1"/>
  <c r="U433" i="1" s="1"/>
  <c r="N462" i="1"/>
  <c r="T462" i="1" s="1"/>
  <c r="U462" i="1" s="1"/>
  <c r="I476" i="1"/>
  <c r="I475" i="1"/>
  <c r="N577" i="1"/>
  <c r="T577" i="1" s="1"/>
  <c r="U577" i="1" s="1"/>
  <c r="T548" i="1"/>
  <c r="U548" i="1" s="1"/>
  <c r="R84" i="1"/>
  <c r="I93" i="1"/>
  <c r="R142" i="1"/>
  <c r="I151" i="1"/>
  <c r="N162" i="1"/>
  <c r="T162" i="1" s="1"/>
  <c r="U162" i="1" s="1"/>
  <c r="T189" i="1"/>
  <c r="U189" i="1" s="1"/>
  <c r="U198" i="1" s="1"/>
  <c r="T195" i="1"/>
  <c r="U195" i="1" s="1"/>
  <c r="T246" i="1"/>
  <c r="U246" i="1" s="1"/>
  <c r="U257" i="1" s="1"/>
  <c r="S291" i="1"/>
  <c r="T305" i="1"/>
  <c r="U305" i="1" s="1"/>
  <c r="R358" i="1"/>
  <c r="R348" i="1"/>
  <c r="L52" i="1"/>
  <c r="L54" i="1"/>
  <c r="L56" i="1"/>
  <c r="M58" i="1"/>
  <c r="S84" i="1"/>
  <c r="S86" i="1"/>
  <c r="S142" i="1"/>
  <c r="S144" i="1"/>
  <c r="I210" i="1"/>
  <c r="N216" i="1"/>
  <c r="T216" i="1" s="1"/>
  <c r="U216" i="1" s="1"/>
  <c r="N226" i="1"/>
  <c r="T226" i="1" s="1"/>
  <c r="U226" i="1" s="1"/>
  <c r="R232" i="1"/>
  <c r="S261" i="1"/>
  <c r="N284" i="1"/>
  <c r="T284" i="1" s="1"/>
  <c r="U284" i="1" s="1"/>
  <c r="T312" i="1"/>
  <c r="U312" i="1" s="1"/>
  <c r="T314" i="1"/>
  <c r="U314" i="1" s="1"/>
  <c r="T364" i="1"/>
  <c r="U364" i="1" s="1"/>
  <c r="N393" i="1"/>
  <c r="T393" i="1" s="1"/>
  <c r="U393" i="1" s="1"/>
  <c r="T429" i="1"/>
  <c r="U429" i="1" s="1"/>
  <c r="N458" i="1"/>
  <c r="T458" i="1" s="1"/>
  <c r="U458" i="1" s="1"/>
  <c r="N217" i="1"/>
  <c r="T217" i="1" s="1"/>
  <c r="U217" i="1" s="1"/>
  <c r="N342" i="1"/>
  <c r="T342" i="1" s="1"/>
  <c r="U342" i="1" s="1"/>
  <c r="T313" i="1"/>
  <c r="U313" i="1" s="1"/>
  <c r="U345" i="1"/>
  <c r="T369" i="1"/>
  <c r="U369" i="1" s="1"/>
  <c r="N394" i="1"/>
  <c r="T394" i="1" s="1"/>
  <c r="U394" i="1" s="1"/>
  <c r="S386" i="1"/>
  <c r="N401" i="1"/>
  <c r="T401" i="1" s="1"/>
  <c r="U401" i="1" s="1"/>
  <c r="N453" i="1"/>
  <c r="T453" i="1" s="1"/>
  <c r="U453" i="1" s="1"/>
  <c r="T424" i="1"/>
  <c r="U424" i="1" s="1"/>
  <c r="I447" i="1"/>
  <c r="I446" i="1"/>
  <c r="S467" i="1"/>
  <c r="R470" i="1"/>
  <c r="T491" i="1"/>
  <c r="U491" i="1" s="1"/>
  <c r="N520" i="1"/>
  <c r="T520" i="1" s="1"/>
  <c r="U520" i="1" s="1"/>
  <c r="N570" i="1"/>
  <c r="T570" i="1" s="1"/>
  <c r="U570" i="1" s="1"/>
  <c r="T541" i="1"/>
  <c r="U541" i="1" s="1"/>
  <c r="D41" i="1"/>
  <c r="T131" i="1"/>
  <c r="U131" i="1" s="1"/>
  <c r="S232" i="1"/>
  <c r="T248" i="1"/>
  <c r="U248" i="1" s="1"/>
  <c r="N276" i="1"/>
  <c r="T276" i="1" s="1"/>
  <c r="U276" i="1" s="1"/>
  <c r="U286" i="1" s="1"/>
  <c r="T75" i="1"/>
  <c r="U75" i="1" s="1"/>
  <c r="I180" i="1"/>
  <c r="I270" i="1"/>
  <c r="I269" i="1"/>
  <c r="R260" i="1"/>
  <c r="S265" i="1"/>
  <c r="R290" i="1"/>
  <c r="R292" i="1"/>
  <c r="S298" i="1"/>
  <c r="S388" i="1"/>
  <c r="S378" i="1"/>
  <c r="N518" i="1"/>
  <c r="T518" i="1" s="1"/>
  <c r="U518" i="1" s="1"/>
  <c r="T489" i="1"/>
  <c r="U489" i="1" s="1"/>
  <c r="N580" i="1"/>
  <c r="T580" i="1" s="1"/>
  <c r="U580" i="1" s="1"/>
  <c r="T551" i="1"/>
  <c r="U551" i="1" s="1"/>
  <c r="N638" i="1"/>
  <c r="T638" i="1" s="1"/>
  <c r="U638" i="1" s="1"/>
  <c r="T609" i="1"/>
  <c r="U609" i="1" s="1"/>
  <c r="O210" i="1"/>
  <c r="O269" i="1"/>
  <c r="S292" i="1"/>
  <c r="T306" i="1"/>
  <c r="U306" i="1" s="1"/>
  <c r="S351" i="1"/>
  <c r="S383" i="1"/>
  <c r="T373" i="1"/>
  <c r="U373" i="1" s="1"/>
  <c r="N402" i="1"/>
  <c r="T402" i="1" s="1"/>
  <c r="U402" i="1" s="1"/>
  <c r="R408" i="1"/>
  <c r="S415" i="1"/>
  <c r="R441" i="1"/>
  <c r="N459" i="1"/>
  <c r="T459" i="1" s="1"/>
  <c r="U459" i="1" s="1"/>
  <c r="T430" i="1"/>
  <c r="U430" i="1" s="1"/>
  <c r="N576" i="1"/>
  <c r="T576" i="1" s="1"/>
  <c r="U576" i="1" s="1"/>
  <c r="T547" i="1"/>
  <c r="U547" i="1" s="1"/>
  <c r="U640" i="1"/>
  <c r="O239" i="1"/>
  <c r="R263" i="1"/>
  <c r="R262" i="1"/>
  <c r="T311" i="1"/>
  <c r="U311" i="1" s="1"/>
  <c r="T370" i="1"/>
  <c r="U370" i="1" s="1"/>
  <c r="N399" i="1"/>
  <c r="T399" i="1" s="1"/>
  <c r="U399" i="1" s="1"/>
  <c r="N512" i="1"/>
  <c r="T512" i="1" s="1"/>
  <c r="U512" i="1" s="1"/>
  <c r="U522" i="1" s="1"/>
  <c r="T483" i="1"/>
  <c r="U483" i="1" s="1"/>
  <c r="U493" i="1" s="1"/>
  <c r="N575" i="1"/>
  <c r="T575" i="1" s="1"/>
  <c r="U575" i="1" s="1"/>
  <c r="T542" i="1"/>
  <c r="U542" i="1" s="1"/>
  <c r="O358" i="1"/>
  <c r="R388" i="1"/>
  <c r="R407" i="1"/>
  <c r="R439" i="1"/>
  <c r="S442" i="1"/>
  <c r="S447" i="1"/>
  <c r="S466" i="1"/>
  <c r="S498" i="1"/>
  <c r="I593" i="1"/>
  <c r="N630" i="1"/>
  <c r="T630" i="1" s="1"/>
  <c r="U630" i="1" s="1"/>
  <c r="N636" i="1"/>
  <c r="T636" i="1" s="1"/>
  <c r="U636" i="1" s="1"/>
  <c r="R643" i="1"/>
  <c r="S319" i="1"/>
  <c r="R588" i="1"/>
  <c r="T600" i="1"/>
  <c r="U600" i="1" s="1"/>
  <c r="T610" i="1"/>
  <c r="U610" i="1" s="1"/>
  <c r="R321" i="1"/>
  <c r="I387" i="1"/>
  <c r="R529" i="1"/>
  <c r="S565" i="1"/>
  <c r="I623" i="1"/>
  <c r="O505" i="1"/>
  <c r="I564" i="1"/>
  <c r="N519" i="1"/>
  <c r="T519" i="1" s="1"/>
  <c r="U519" i="1" s="1"/>
  <c r="I298" i="1"/>
  <c r="R496" i="1"/>
  <c r="T602" i="1"/>
  <c r="U602" i="1" s="1"/>
  <c r="T608" i="1"/>
  <c r="U608" i="1" s="1"/>
  <c r="O623" i="1"/>
  <c r="S496" i="1"/>
  <c r="T549" i="1"/>
  <c r="U549" i="1" s="1"/>
  <c r="O564" i="1"/>
  <c r="I652" i="1"/>
  <c r="U299" i="1" l="1"/>
  <c r="U298" i="1"/>
  <c r="U505" i="1"/>
  <c r="U506" i="1"/>
  <c r="U534" i="1"/>
  <c r="U535" i="1"/>
  <c r="U210" i="1"/>
  <c r="U211" i="1"/>
  <c r="U152" i="1"/>
  <c r="U151" i="1"/>
  <c r="U181" i="1"/>
  <c r="U180" i="1"/>
  <c r="U270" i="1"/>
  <c r="U269" i="1"/>
  <c r="U653" i="1"/>
  <c r="U652" i="1"/>
  <c r="U404" i="1"/>
  <c r="U227" i="1"/>
  <c r="U110" i="1"/>
  <c r="U375" i="1"/>
  <c r="U81" i="1"/>
  <c r="U357" i="1"/>
  <c r="U358" i="1"/>
  <c r="U463" i="1"/>
  <c r="D54" i="1"/>
  <c r="K54" i="1" s="1"/>
  <c r="D40" i="1"/>
  <c r="U434" i="1"/>
  <c r="U611" i="1"/>
  <c r="U552" i="1"/>
  <c r="U581" i="1"/>
  <c r="U316" i="1"/>
  <c r="U476" i="1" l="1"/>
  <c r="U475" i="1"/>
  <c r="U446" i="1"/>
  <c r="U447" i="1"/>
  <c r="U329" i="1"/>
  <c r="U328" i="1"/>
  <c r="U593" i="1"/>
  <c r="U594" i="1"/>
  <c r="U565" i="1"/>
  <c r="U564" i="1"/>
  <c r="U624" i="1"/>
  <c r="U623" i="1"/>
  <c r="U94" i="1"/>
  <c r="U93" i="1"/>
  <c r="U121" i="1"/>
  <c r="U122" i="1"/>
  <c r="U388" i="1"/>
  <c r="U387" i="1"/>
  <c r="D53" i="1"/>
  <c r="K53" i="1" s="1"/>
  <c r="D39" i="1"/>
  <c r="N40" i="1"/>
  <c r="U239" i="1"/>
  <c r="U240" i="1"/>
  <c r="U417" i="1"/>
  <c r="U416" i="1"/>
  <c r="N39" i="1" l="1"/>
  <c r="D52" i="1"/>
  <c r="K52" i="1" s="1"/>
  <c r="N48" i="1"/>
  <c r="N44" i="1"/>
  <c r="D38" i="1"/>
  <c r="N42" i="1"/>
  <c r="N43" i="1"/>
  <c r="N41" i="1"/>
  <c r="D51" i="1" l="1"/>
  <c r="K51" i="1" s="1"/>
  <c r="N38" i="1"/>
  <c r="L62" i="1"/>
  <c r="M62" i="1"/>
</calcChain>
</file>

<file path=xl/sharedStrings.xml><?xml version="1.0" encoding="utf-8"?>
<sst xmlns="http://schemas.openxmlformats.org/spreadsheetml/2006/main" count="1469" uniqueCount="69">
  <si>
    <t>EB-2019-0261</t>
  </si>
  <si>
    <t xml:space="preserve">Settlement Proposal </t>
  </si>
  <si>
    <t>Attachment 10</t>
  </si>
  <si>
    <t>Settlement Proposal</t>
  </si>
  <si>
    <t>Appendix 2-IB</t>
  </si>
  <si>
    <t>Customer, Connections, Load Forecast and Revenues Data and Analysis</t>
  </si>
  <si>
    <t>This sheet requires no inputs, but serves as a summary of the hiostorical and forecasted data to be provided with respect to:</t>
  </si>
  <si>
    <t>1)</t>
  </si>
  <si>
    <t>Customers and connections</t>
  </si>
  <si>
    <t>2)</t>
  </si>
  <si>
    <t>Consumption (kWh)</t>
  </si>
  <si>
    <t>3)</t>
  </si>
  <si>
    <t>Demand (kW or kCA) for applicable demand-billed customer classes</t>
  </si>
  <si>
    <t>4)</t>
  </si>
  <si>
    <t>Revenues</t>
  </si>
  <si>
    <t>The spreadsheet summarizes the data provided and the analyses (variance or year-over-year) that are required. Data are required to be provided on a customer class level. Consumption (kWh) must also be provided on a total distribution system level.</t>
  </si>
  <si>
    <t>Appendix 2-IB (formerly 2-IA) is the appendix spreadsheet that the distributor populates, and the spreadsheet is laid out for inputting the necessary data. The spreadsheet also calculates necessary statistics such as average consumption per customer/connection per year, and variances and % annual changes, as necessary.</t>
  </si>
  <si>
    <t>The distributor is required to provide suitable documentation in Exhibit 3 of its Application, in accordance with section 2.3.2 of Chaoter 2 of the Filing Requirements. This would include explanations for material variations or of trends in the data.</t>
  </si>
  <si>
    <t>The distributor is also required to input its test year customer/connection and load forecast in Sheet 10 - Load Forecast of the Revenue Requirement Work Form. This sheet should also be updated to reflect changes in the load forecast made through the stages of processing of the rates application.</t>
  </si>
  <si>
    <t>The applicant must demonstrate the historical accuracy of its load forecast approach for at least the past 5 years. Such analysis will cover both customer/connections and consumption (kWh) and demand (kW or kVA) by providing the following, as shown in the following table:</t>
  </si>
  <si>
    <t>This sheet is to be filled in accordance with the instructions documented in section 2.3.2 of Chapter 2 of the Filing Requirements for Distribution Rate Applications, in terms of one set of tables per customer class.</t>
  </si>
  <si>
    <t>Color coding for Cells:</t>
  </si>
  <si>
    <t>Data input</t>
  </si>
  <si>
    <t>Drop-down List</t>
  </si>
  <si>
    <t>No data entry required</t>
  </si>
  <si>
    <t>Blank or calculated value</t>
  </si>
  <si>
    <t>Distribution System (Total)</t>
  </si>
  <si>
    <t>Calendar Year</t>
  </si>
  <si>
    <r>
      <t xml:space="preserve">Consumption (kWh) </t>
    </r>
    <r>
      <rPr>
        <b/>
        <vertAlign val="superscript"/>
        <sz val="10"/>
        <rFont val="Arial"/>
      </rPr>
      <t>(3)</t>
    </r>
  </si>
  <si>
    <t>(for 2021 Cost of Service</t>
  </si>
  <si>
    <t>Actual (Weather actual)</t>
  </si>
  <si>
    <t>Weather-normalized</t>
  </si>
  <si>
    <t>Historical</t>
  </si>
  <si>
    <t>Actual</t>
  </si>
  <si>
    <t>Bridge Year</t>
  </si>
  <si>
    <t>Forecast</t>
  </si>
  <si>
    <t>Test Year</t>
  </si>
  <si>
    <t>Variance Analysis</t>
  </si>
  <si>
    <t>Year</t>
  </si>
  <si>
    <t>Year-over-year</t>
  </si>
  <si>
    <t>Versus OEB-approved</t>
  </si>
  <si>
    <t>Geometric Mean</t>
  </si>
  <si>
    <t>Customer Class Analysis (one for each Customer Class, excluding MicroFIT and Standby)</t>
  </si>
  <si>
    <t>Customer Class:</t>
  </si>
  <si>
    <t>Residential</t>
  </si>
  <si>
    <t>Is the customer class billed on consumption (kWh) or demand (kW or kVA)?</t>
  </si>
  <si>
    <t>kW</t>
  </si>
  <si>
    <t>Customers</t>
  </si>
  <si>
    <r>
      <t xml:space="preserve">Consumption (kWh) </t>
    </r>
    <r>
      <rPr>
        <b/>
        <vertAlign val="superscript"/>
        <sz val="10"/>
        <rFont val="Arial"/>
      </rPr>
      <t>(3)</t>
    </r>
  </si>
  <si>
    <t>Test Year Versus OEB-approved</t>
  </si>
  <si>
    <t>GS &lt; 50 kW</t>
  </si>
  <si>
    <t>kWh</t>
  </si>
  <si>
    <r>
      <t xml:space="preserve">Consumption (kWh) </t>
    </r>
    <r>
      <rPr>
        <b/>
        <vertAlign val="superscript"/>
        <sz val="10"/>
        <rFont val="Arial"/>
      </rPr>
      <t>(3)</t>
    </r>
  </si>
  <si>
    <t>GS &gt; 50 to 1,499 kW</t>
  </si>
  <si>
    <r>
      <t xml:space="preserve">Consumption (kWh) </t>
    </r>
    <r>
      <rPr>
        <b/>
        <vertAlign val="superscript"/>
        <sz val="10"/>
        <rFont val="Arial"/>
      </rPr>
      <t>(3)</t>
    </r>
  </si>
  <si>
    <t>GS &gt; 1,500 to 4,999 kW</t>
  </si>
  <si>
    <r>
      <t xml:space="preserve">Consumption (kWh) </t>
    </r>
    <r>
      <rPr>
        <b/>
        <vertAlign val="superscript"/>
        <sz val="10"/>
        <rFont val="Arial"/>
      </rPr>
      <t>(3)</t>
    </r>
  </si>
  <si>
    <t>Large Use</t>
  </si>
  <si>
    <r>
      <t xml:space="preserve">Consumption (kWh) </t>
    </r>
    <r>
      <rPr>
        <b/>
        <vertAlign val="superscript"/>
        <sz val="10"/>
        <rFont val="Arial"/>
      </rPr>
      <t>(3)</t>
    </r>
  </si>
  <si>
    <t>Street Lighting</t>
  </si>
  <si>
    <r>
      <t xml:space="preserve">Consumption (kWh) </t>
    </r>
    <r>
      <rPr>
        <b/>
        <vertAlign val="superscript"/>
        <sz val="10"/>
        <rFont val="Arial"/>
      </rPr>
      <t>(3)</t>
    </r>
  </si>
  <si>
    <t>Sentinel Lights</t>
  </si>
  <si>
    <r>
      <t xml:space="preserve">Consumption (kWh) </t>
    </r>
    <r>
      <rPr>
        <b/>
        <vertAlign val="superscript"/>
        <sz val="10"/>
        <rFont val="Arial"/>
      </rPr>
      <t>(3)</t>
    </r>
  </si>
  <si>
    <t>Unmetered Scattered Load</t>
  </si>
  <si>
    <r>
      <t xml:space="preserve">Consumption (kWh) </t>
    </r>
    <r>
      <rPr>
        <b/>
        <vertAlign val="superscript"/>
        <sz val="10"/>
        <rFont val="Arial"/>
      </rPr>
      <t>(3)</t>
    </r>
  </si>
  <si>
    <r>
      <t xml:space="preserve">Consumption (kWh) </t>
    </r>
    <r>
      <rPr>
        <b/>
        <vertAlign val="superscript"/>
        <sz val="10"/>
        <rFont val="Arial"/>
      </rPr>
      <t>(3)</t>
    </r>
  </si>
  <si>
    <r>
      <t xml:space="preserve">Consumption (kWh) </t>
    </r>
    <r>
      <rPr>
        <b/>
        <vertAlign val="superscript"/>
        <sz val="10"/>
        <rFont val="Arial"/>
      </rPr>
      <t>(3)</t>
    </r>
  </si>
  <si>
    <r>
      <rPr>
        <b/>
        <sz val="10"/>
        <rFont val="Arial"/>
      </rPr>
      <t>Note:</t>
    </r>
    <r>
      <rPr>
        <sz val="10"/>
        <rFont val="Arial"/>
      </rPr>
      <t xml:space="preserve"> If there are more than ten (10) customer classes, please contact OEB Staff to add tables for additional customer classes.</t>
    </r>
  </si>
  <si>
    <t>September 18,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</si>
</sst>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mmmm\ d\,\ yyyy"/>
    <numFmt numFmtId="165" formatCode="_-* #,##0_-;\-* #,##0_-;_-* &quot;-&quot;??_-;_-@"/>
    <numFmt numFmtId="166" formatCode="0.0%"/>
    <numFmt numFmtId="167" formatCode="_-&quot;$&quot;* #,##0_-;\-&quot;$&quot;* #,##0_-;_-&quot;$&quot;* &quot;-&quot;??_-;_-@"/>
    <numFmt numFmtId="168" formatCode="&quot;$&quot;#,##0"/>
    <numFmt numFmtId="169" formatCode="#,##0;\(#,##0\)"/>
  </numFmts>
  <fonts count="14" x14ac:knownFonts="1">
    <font>
      <sz val="10"/>
      <color rgb="FF000000"/>
      <name val="Arial"/>
    </font>
    <font>
      <sz val="10"/>
      <color theme="1"/>
      <name val="Arial"/>
    </font>
    <font>
      <b/>
      <sz val="10"/>
      <color theme="1"/>
      <name val="Arial"/>
    </font>
    <font>
      <sz val="9"/>
      <color theme="1"/>
      <name val="Arial"/>
    </font>
    <font>
      <b/>
      <sz val="14"/>
      <color theme="1"/>
      <name val="Arial"/>
    </font>
    <font>
      <sz val="10"/>
      <name val="Arial"/>
    </font>
    <font>
      <sz val="11"/>
      <color theme="1"/>
      <name val="Calibri"/>
    </font>
    <font>
      <b/>
      <i/>
      <sz val="14"/>
      <color theme="1"/>
      <name val="Calibri"/>
    </font>
    <font>
      <i/>
      <sz val="10"/>
      <color theme="1"/>
      <name val="Arial"/>
    </font>
    <font>
      <sz val="10"/>
      <color rgb="FFA5A5A5"/>
      <name val="Arial"/>
    </font>
    <font>
      <sz val="10"/>
      <color rgb="FFFFFFFF"/>
      <name val="Arial"/>
    </font>
    <font>
      <i/>
      <sz val="10"/>
      <color rgb="FFFFFFFF"/>
      <name val="Arial"/>
    </font>
    <font>
      <b/>
      <vertAlign val="superscript"/>
      <sz val="10"/>
      <name val="Arial"/>
    </font>
    <font>
      <b/>
      <sz val="10"/>
      <name val="Arial"/>
    </font>
  </fonts>
  <fills count="6">
    <fill>
      <patternFill patternType="none"/>
    </fill>
    <fill>
      <patternFill patternType="gray125"/>
    </fill>
    <fill>
      <patternFill patternType="solid">
        <fgColor rgb="FFFFFF00"/>
        <bgColor rgb="FFFFFF00"/>
      </patternFill>
    </fill>
    <fill>
      <patternFill patternType="solid">
        <fgColor rgb="FFEAF1DD"/>
        <bgColor rgb="FFEAF1DD"/>
      </patternFill>
    </fill>
    <fill>
      <patternFill patternType="solid">
        <fgColor rgb="FFDBE5F1"/>
        <bgColor rgb="FFDBE5F1"/>
      </patternFill>
    </fill>
    <fill>
      <patternFill patternType="solid">
        <fgColor rgb="FFBFBFBF"/>
        <bgColor rgb="FFBFBFBF"/>
      </patternFill>
    </fill>
  </fills>
  <borders count="50">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diagonal/>
    </border>
    <border>
      <left/>
      <right style="medium">
        <color rgb="FF000000"/>
      </right>
      <top/>
      <bottom/>
      <diagonal/>
    </border>
    <border>
      <left style="medium">
        <color rgb="FF000000"/>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style="medium">
        <color rgb="FF000000"/>
      </top>
      <bottom style="medium">
        <color rgb="FF000000"/>
      </bottom>
      <diagonal/>
    </border>
    <border>
      <left/>
      <right style="medium">
        <color rgb="FF000000"/>
      </right>
      <top/>
      <bottom/>
      <diagonal/>
    </border>
  </borders>
  <cellStyleXfs count="1">
    <xf numFmtId="0" fontId="0" fillId="0" borderId="0"/>
  </cellStyleXfs>
  <cellXfs count="239">
    <xf numFmtId="0" fontId="0" fillId="0" borderId="0" xfId="0" applyFont="1" applyAlignment="1"/>
    <xf numFmtId="0" fontId="1" fillId="0" borderId="0" xfId="0" applyFont="1"/>
    <xf numFmtId="0" fontId="2" fillId="0" borderId="0" xfId="0" applyFont="1"/>
    <xf numFmtId="0" fontId="3" fillId="0" borderId="0" xfId="0" applyFont="1" applyAlignment="1">
      <alignment horizontal="right" vertical="top"/>
    </xf>
    <xf numFmtId="0" fontId="3" fillId="0" borderId="1" xfId="0" applyFont="1" applyBorder="1" applyAlignment="1">
      <alignment horizontal="right" vertical="top"/>
    </xf>
    <xf numFmtId="0" fontId="4" fillId="0" borderId="0" xfId="0" applyFont="1" applyAlignment="1"/>
    <xf numFmtId="0" fontId="4" fillId="0" borderId="0" xfId="0" applyFont="1"/>
    <xf numFmtId="164" fontId="3" fillId="0" borderId="1" xfId="0" applyNumberFormat="1" applyFont="1" applyBorder="1" applyAlignment="1">
      <alignment horizontal="right" vertical="top"/>
    </xf>
    <xf numFmtId="0" fontId="1" fillId="2" borderId="1" xfId="0" applyFont="1" applyFill="1" applyBorder="1"/>
    <xf numFmtId="0" fontId="6" fillId="0" borderId="0" xfId="0" applyFont="1" applyAlignment="1">
      <alignment horizontal="left" vertical="top" wrapText="1"/>
    </xf>
    <xf numFmtId="0" fontId="6" fillId="0" borderId="0" xfId="0" applyFont="1" applyAlignment="1">
      <alignment horizontal="left" vertical="top"/>
    </xf>
    <xf numFmtId="0" fontId="6" fillId="3" borderId="1" xfId="0" applyFont="1" applyFill="1" applyBorder="1" applyAlignment="1">
      <alignment horizontal="left" vertical="top"/>
    </xf>
    <xf numFmtId="0" fontId="6" fillId="4" borderId="1" xfId="0" applyFont="1" applyFill="1" applyBorder="1" applyAlignment="1">
      <alignment horizontal="left" vertical="top"/>
    </xf>
    <xf numFmtId="0" fontId="6" fillId="5" borderId="1" xfId="0" applyFont="1" applyFill="1" applyBorder="1" applyAlignment="1">
      <alignment horizontal="left" vertical="top"/>
    </xf>
    <xf numFmtId="0" fontId="6" fillId="0" borderId="5" xfId="0" applyFont="1" applyBorder="1" applyAlignment="1">
      <alignment horizontal="left" vertical="top"/>
    </xf>
    <xf numFmtId="0" fontId="6" fillId="0" borderId="0" xfId="0" applyFont="1" applyAlignment="1">
      <alignment horizontal="left" vertical="top"/>
    </xf>
    <xf numFmtId="0" fontId="7" fillId="0" borderId="0" xfId="0" applyFont="1" applyAlignment="1">
      <alignment horizontal="left" vertical="top"/>
    </xf>
    <xf numFmtId="0" fontId="1" fillId="0" borderId="6" xfId="0" applyFont="1" applyBorder="1"/>
    <xf numFmtId="0" fontId="2" fillId="0" borderId="6" xfId="0" applyFont="1" applyBorder="1"/>
    <xf numFmtId="0" fontId="2" fillId="0" borderId="7" xfId="0" applyFont="1" applyBorder="1"/>
    <xf numFmtId="0" fontId="2" fillId="0" borderId="8" xfId="0" applyFont="1" applyBorder="1" applyAlignment="1">
      <alignment wrapText="1"/>
    </xf>
    <xf numFmtId="0" fontId="2" fillId="0" borderId="9" xfId="0" applyFont="1" applyBorder="1"/>
    <xf numFmtId="0" fontId="1" fillId="0" borderId="13" xfId="0" applyFont="1" applyBorder="1"/>
    <xf numFmtId="0" fontId="2" fillId="0" borderId="13" xfId="0" applyFont="1" applyBorder="1" applyAlignment="1">
      <alignment horizontal="center" vertical="center" wrapText="1"/>
    </xf>
    <xf numFmtId="0" fontId="2" fillId="0" borderId="14" xfId="0" applyFont="1" applyBorder="1"/>
    <xf numFmtId="0" fontId="2" fillId="0" borderId="15" xfId="0" applyFont="1" applyBorder="1" applyAlignment="1">
      <alignment horizontal="center"/>
    </xf>
    <xf numFmtId="0" fontId="2" fillId="0" borderId="16" xfId="0" applyFont="1" applyBorder="1"/>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20" xfId="0" applyFont="1" applyBorder="1"/>
    <xf numFmtId="0" fontId="8" fillId="0" borderId="20" xfId="0" applyFont="1" applyBorder="1" applyAlignment="1">
      <alignment horizontal="center" vertical="center"/>
    </xf>
    <xf numFmtId="0" fontId="1" fillId="0" borderId="21" xfId="0" applyFont="1" applyBorder="1"/>
    <xf numFmtId="0" fontId="1" fillId="0" borderId="0" xfId="0" applyFont="1" applyAlignment="1">
      <alignment horizontal="center" vertical="center"/>
    </xf>
    <xf numFmtId="165" fontId="1" fillId="0" borderId="0" xfId="0" applyNumberFormat="1" applyFont="1" applyAlignment="1">
      <alignment horizontal="center" vertical="center"/>
    </xf>
    <xf numFmtId="0" fontId="1" fillId="0" borderId="22" xfId="0" applyFont="1" applyBorder="1"/>
    <xf numFmtId="0" fontId="1" fillId="4" borderId="23" xfId="0" applyFont="1" applyFill="1" applyBorder="1" applyAlignment="1">
      <alignment horizontal="center" vertical="center"/>
    </xf>
    <xf numFmtId="3" fontId="1" fillId="3" borderId="1" xfId="0" applyNumberFormat="1" applyFont="1" applyFill="1" applyBorder="1" applyAlignment="1">
      <alignment horizontal="center" vertical="center"/>
    </xf>
    <xf numFmtId="3" fontId="1" fillId="5" borderId="24" xfId="0" applyNumberFormat="1" applyFont="1" applyFill="1" applyBorder="1"/>
    <xf numFmtId="0" fontId="2" fillId="0" borderId="20" xfId="0" applyFont="1" applyBorder="1" applyAlignment="1"/>
    <xf numFmtId="3" fontId="1" fillId="5" borderId="1" xfId="0" applyNumberFormat="1" applyFont="1" applyFill="1" applyBorder="1" applyAlignment="1">
      <alignment horizontal="center" vertical="center"/>
    </xf>
    <xf numFmtId="0" fontId="8" fillId="0" borderId="20" xfId="0" applyFont="1" applyBorder="1" applyAlignment="1">
      <alignment horizontal="center" vertical="center"/>
    </xf>
    <xf numFmtId="0" fontId="1" fillId="4" borderId="23" xfId="0" applyFont="1" applyFill="1" applyBorder="1" applyAlignment="1">
      <alignment horizontal="center" vertical="center"/>
    </xf>
    <xf numFmtId="0" fontId="2" fillId="0" borderId="13" xfId="0" applyFont="1" applyBorder="1"/>
    <xf numFmtId="0" fontId="8" fillId="0" borderId="13" xfId="0" applyFont="1" applyBorder="1" applyAlignment="1">
      <alignment horizontal="center" vertical="center"/>
    </xf>
    <xf numFmtId="0" fontId="1" fillId="0" borderId="14" xfId="0" applyFont="1" applyBorder="1"/>
    <xf numFmtId="0" fontId="1" fillId="0" borderId="15" xfId="0" applyFont="1" applyBorder="1" applyAlignment="1">
      <alignment horizontal="center" vertical="center"/>
    </xf>
    <xf numFmtId="165" fontId="1" fillId="0" borderId="15" xfId="0" applyNumberFormat="1" applyFont="1" applyBorder="1" applyAlignment="1">
      <alignment horizontal="center" vertical="center"/>
    </xf>
    <xf numFmtId="0" fontId="1" fillId="0" borderId="15" xfId="0" applyFont="1" applyBorder="1"/>
    <xf numFmtId="0" fontId="1" fillId="0" borderId="16" xfId="0" applyFont="1" applyBorder="1"/>
    <xf numFmtId="0" fontId="1" fillId="4" borderId="25" xfId="0" applyFont="1" applyFill="1" applyBorder="1" applyAlignment="1">
      <alignment horizontal="center" vertical="center"/>
    </xf>
    <xf numFmtId="3" fontId="1" fillId="5" borderId="26" xfId="0" applyNumberFormat="1" applyFont="1" applyFill="1" applyBorder="1" applyAlignment="1">
      <alignment horizontal="center" vertical="center"/>
    </xf>
    <xf numFmtId="3" fontId="1" fillId="3" borderId="26" xfId="0" applyNumberFormat="1" applyFont="1" applyFill="1" applyBorder="1" applyAlignment="1">
      <alignment horizontal="center" vertical="center"/>
    </xf>
    <xf numFmtId="3" fontId="1" fillId="5" borderId="27" xfId="0" applyNumberFormat="1" applyFont="1" applyFill="1" applyBorder="1"/>
    <xf numFmtId="0" fontId="2" fillId="0" borderId="15" xfId="0" applyFont="1" applyBorder="1"/>
    <xf numFmtId="0" fontId="9" fillId="0" borderId="0" xfId="0" applyFont="1"/>
    <xf numFmtId="3" fontId="10" fillId="0" borderId="0" xfId="0" applyNumberFormat="1" applyFont="1"/>
    <xf numFmtId="0" fontId="2" fillId="0" borderId="7" xfId="0" applyFont="1" applyBorder="1" applyAlignment="1">
      <alignment horizontal="left" vertical="top"/>
    </xf>
    <xf numFmtId="0" fontId="1" fillId="0" borderId="8" xfId="0" applyFont="1" applyBorder="1"/>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9" xfId="0" applyFont="1" applyBorder="1"/>
    <xf numFmtId="0" fontId="2" fillId="0" borderId="30" xfId="0" applyFont="1" applyBorder="1" applyAlignment="1">
      <alignment horizontal="center" vertical="center" wrapText="1"/>
    </xf>
    <xf numFmtId="0" fontId="10" fillId="0" borderId="21" xfId="0" applyFont="1" applyBorder="1"/>
    <xf numFmtId="0" fontId="11" fillId="0" borderId="0" xfId="0" applyFont="1" applyAlignment="1">
      <alignment horizontal="center" vertical="center"/>
    </xf>
    <xf numFmtId="0" fontId="1" fillId="0" borderId="0" xfId="0" applyFont="1" applyAlignment="1">
      <alignment horizontal="center"/>
    </xf>
    <xf numFmtId="0" fontId="1" fillId="5" borderId="1" xfId="0" applyFont="1" applyFill="1" applyBorder="1" applyAlignment="1">
      <alignment horizontal="center" vertical="center"/>
    </xf>
    <xf numFmtId="0" fontId="1" fillId="5" borderId="24" xfId="0" applyFont="1" applyFill="1" applyBorder="1"/>
    <xf numFmtId="166" fontId="1" fillId="0" borderId="0" xfId="0" applyNumberFormat="1" applyFont="1" applyAlignment="1">
      <alignment horizontal="center"/>
    </xf>
    <xf numFmtId="166" fontId="1" fillId="0" borderId="0" xfId="0" applyNumberFormat="1" applyFont="1" applyAlignment="1">
      <alignment horizontal="center" vertical="center"/>
    </xf>
    <xf numFmtId="166" fontId="1" fillId="0" borderId="22" xfId="0" applyNumberFormat="1" applyFont="1" applyBorder="1"/>
    <xf numFmtId="0" fontId="10" fillId="0" borderId="14" xfId="0" applyFont="1" applyBorder="1"/>
    <xf numFmtId="0" fontId="10" fillId="0" borderId="15" xfId="0" applyFont="1" applyBorder="1" applyAlignment="1">
      <alignment horizontal="center" vertical="center"/>
    </xf>
    <xf numFmtId="166" fontId="1" fillId="0" borderId="15" xfId="0" applyNumberFormat="1" applyFont="1" applyBorder="1" applyAlignment="1">
      <alignment horizontal="center"/>
    </xf>
    <xf numFmtId="0" fontId="1" fillId="0" borderId="15" xfId="0" applyFont="1" applyBorder="1" applyAlignment="1">
      <alignment horizontal="center"/>
    </xf>
    <xf numFmtId="0" fontId="1" fillId="0" borderId="13" xfId="0" applyFont="1" applyBorder="1" applyAlignment="1">
      <alignment horizontal="center" vertical="center" wrapText="1"/>
    </xf>
    <xf numFmtId="166" fontId="1" fillId="0" borderId="15" xfId="0" applyNumberFormat="1" applyFont="1" applyBorder="1" applyAlignment="1">
      <alignment horizontal="center" vertical="center"/>
    </xf>
    <xf numFmtId="166" fontId="1" fillId="0" borderId="16" xfId="0" applyNumberFormat="1" applyFont="1" applyBorder="1"/>
    <xf numFmtId="0" fontId="2" fillId="0" borderId="0" xfId="0" applyFont="1" applyAlignment="1">
      <alignment horizontal="center" vertical="center"/>
    </xf>
    <xf numFmtId="0" fontId="1" fillId="4" borderId="28" xfId="0" applyFont="1" applyFill="1" applyBorder="1" applyAlignment="1"/>
    <xf numFmtId="0" fontId="2" fillId="0" borderId="21" xfId="0" applyFont="1" applyBorder="1"/>
    <xf numFmtId="0" fontId="2" fillId="0" borderId="13" xfId="0" applyFont="1" applyBorder="1" applyAlignment="1">
      <alignment horizontal="center"/>
    </xf>
    <xf numFmtId="0" fontId="2" fillId="0" borderId="17" xfId="0" applyFont="1" applyBorder="1"/>
    <xf numFmtId="0" fontId="2" fillId="0" borderId="3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1" fillId="0" borderId="20" xfId="0" applyFont="1" applyBorder="1"/>
    <xf numFmtId="0" fontId="1" fillId="0" borderId="38" xfId="0" applyFont="1" applyBorder="1" applyAlignment="1">
      <alignment horizontal="center" vertical="center"/>
    </xf>
    <xf numFmtId="165" fontId="1" fillId="3" borderId="1" xfId="0" applyNumberFormat="1" applyFont="1" applyFill="1" applyBorder="1" applyAlignment="1">
      <alignment horizontal="center" vertical="center"/>
    </xf>
    <xf numFmtId="0" fontId="1" fillId="0" borderId="39" xfId="0" applyFont="1" applyBorder="1" applyAlignment="1">
      <alignment horizontal="center" vertical="center"/>
    </xf>
    <xf numFmtId="3" fontId="1" fillId="3" borderId="1" xfId="0" applyNumberFormat="1" applyFont="1" applyFill="1" applyBorder="1" applyAlignment="1">
      <alignment horizontal="center" vertical="center"/>
    </xf>
    <xf numFmtId="0" fontId="1" fillId="0" borderId="0" xfId="0" applyFont="1" applyAlignment="1">
      <alignment horizontal="center" vertical="center" wrapText="1"/>
    </xf>
    <xf numFmtId="4" fontId="1" fillId="5" borderId="24" xfId="0" applyNumberFormat="1" applyFont="1" applyFill="1" applyBorder="1"/>
    <xf numFmtId="3" fontId="1" fillId="0" borderId="40" xfId="0" applyNumberFormat="1" applyFont="1" applyBorder="1"/>
    <xf numFmtId="3" fontId="1" fillId="0" borderId="0" xfId="0" applyNumberFormat="1" applyFont="1"/>
    <xf numFmtId="4" fontId="1" fillId="0" borderId="0" xfId="0" applyNumberFormat="1" applyFont="1"/>
    <xf numFmtId="3" fontId="1" fillId="5" borderId="24" xfId="0" applyNumberFormat="1" applyFont="1" applyFill="1" applyBorder="1" applyAlignment="1">
      <alignment horizontal="center" vertical="center"/>
    </xf>
    <xf numFmtId="4" fontId="1" fillId="5" borderId="24" xfId="0" applyNumberFormat="1" applyFont="1" applyFill="1" applyBorder="1" applyAlignment="1">
      <alignment horizontal="center" vertical="center"/>
    </xf>
    <xf numFmtId="4" fontId="1" fillId="3" borderId="1" xfId="0" applyNumberFormat="1" applyFont="1" applyFill="1" applyBorder="1"/>
    <xf numFmtId="0" fontId="1" fillId="0" borderId="41" xfId="0" applyFont="1" applyBorder="1" applyAlignment="1">
      <alignment horizontal="center" vertical="center"/>
    </xf>
    <xf numFmtId="165" fontId="1" fillId="3" borderId="26" xfId="0" applyNumberFormat="1" applyFont="1" applyFill="1" applyBorder="1" applyAlignment="1">
      <alignment horizontal="center" vertical="center"/>
    </xf>
    <xf numFmtId="4" fontId="1" fillId="3" borderId="26" xfId="0" applyNumberFormat="1" applyFont="1" applyFill="1" applyBorder="1"/>
    <xf numFmtId="0" fontId="1" fillId="0" borderId="15" xfId="0" applyFont="1" applyBorder="1" applyAlignment="1">
      <alignment horizontal="center" vertical="center" wrapText="1"/>
    </xf>
    <xf numFmtId="4" fontId="1" fillId="5" borderId="27" xfId="0" applyNumberFormat="1" applyFont="1" applyFill="1" applyBorder="1"/>
    <xf numFmtId="3" fontId="1" fillId="0" borderId="42" xfId="0" applyNumberFormat="1" applyFont="1" applyBorder="1"/>
    <xf numFmtId="3" fontId="1" fillId="0" borderId="15" xfId="0" applyNumberFormat="1" applyFont="1" applyBorder="1"/>
    <xf numFmtId="4" fontId="1" fillId="0" borderId="15" xfId="0" applyNumberFormat="1" applyFont="1" applyBorder="1"/>
    <xf numFmtId="0" fontId="2" fillId="0" borderId="8" xfId="0" applyFont="1" applyBorder="1"/>
    <xf numFmtId="4" fontId="10" fillId="0" borderId="0" xfId="0" applyNumberFormat="1" applyFont="1"/>
    <xf numFmtId="0" fontId="2" fillId="0" borderId="28" xfId="0" applyFont="1" applyBorder="1" applyAlignment="1">
      <alignment horizontal="left" vertical="top"/>
    </xf>
    <xf numFmtId="0" fontId="2" fillId="0" borderId="43" xfId="0" applyFont="1" applyBorder="1" applyAlignment="1">
      <alignment horizontal="center" vertical="center"/>
    </xf>
    <xf numFmtId="0" fontId="1" fillId="0" borderId="29" xfId="0" applyFont="1" applyBorder="1"/>
    <xf numFmtId="0" fontId="8" fillId="0" borderId="0" xfId="0" applyFont="1" applyAlignment="1">
      <alignment horizontal="center" vertical="center"/>
    </xf>
    <xf numFmtId="0" fontId="1" fillId="5" borderId="1" xfId="0" applyFont="1" applyFill="1" applyBorder="1" applyAlignment="1">
      <alignment horizontal="center"/>
    </xf>
    <xf numFmtId="0" fontId="1" fillId="5" borderId="24" xfId="0" applyFont="1" applyFill="1" applyBorder="1" applyAlignment="1">
      <alignment horizontal="center"/>
    </xf>
    <xf numFmtId="0" fontId="8" fillId="0" borderId="6" xfId="0" applyFont="1" applyBorder="1" applyAlignment="1">
      <alignment horizontal="center" vertical="center"/>
    </xf>
    <xf numFmtId="0" fontId="1" fillId="5" borderId="4" xfId="0" applyFont="1" applyFill="1" applyBorder="1" applyAlignment="1">
      <alignment horizontal="center" vertical="center"/>
    </xf>
    <xf numFmtId="0" fontId="1" fillId="5" borderId="4" xfId="0" applyFont="1" applyFill="1" applyBorder="1"/>
    <xf numFmtId="0" fontId="1" fillId="5" borderId="1" xfId="0" applyFont="1" applyFill="1" applyBorder="1"/>
    <xf numFmtId="166" fontId="1" fillId="0" borderId="0" xfId="0" applyNumberFormat="1" applyFont="1"/>
    <xf numFmtId="0" fontId="8" fillId="0" borderId="0" xfId="0" applyFont="1" applyAlignment="1">
      <alignment horizontal="center" vertical="center"/>
    </xf>
    <xf numFmtId="166" fontId="1" fillId="0" borderId="22" xfId="0" applyNumberFormat="1" applyFont="1" applyBorder="1" applyAlignment="1">
      <alignment horizontal="center"/>
    </xf>
    <xf numFmtId="0" fontId="1" fillId="0" borderId="14" xfId="0" applyFont="1" applyBorder="1" applyAlignment="1">
      <alignment horizontal="center" vertical="center" wrapText="1"/>
    </xf>
    <xf numFmtId="166" fontId="1" fillId="0" borderId="16" xfId="0" applyNumberFormat="1" applyFont="1" applyBorder="1" applyAlignment="1">
      <alignment horizontal="center" vertical="center"/>
    </xf>
    <xf numFmtId="166" fontId="1" fillId="0" borderId="15" xfId="0" applyNumberFormat="1" applyFont="1" applyBorder="1"/>
    <xf numFmtId="0" fontId="2" fillId="0" borderId="22" xfId="0" applyFont="1" applyBorder="1" applyAlignment="1">
      <alignment horizontal="center"/>
    </xf>
    <xf numFmtId="0" fontId="2" fillId="0" borderId="41" xfId="0" applyFont="1" applyBorder="1"/>
    <xf numFmtId="0" fontId="2" fillId="0" borderId="16" xfId="0" applyFont="1" applyBorder="1" applyAlignment="1">
      <alignment horizontal="center" vertical="center" wrapText="1"/>
    </xf>
    <xf numFmtId="0" fontId="2" fillId="0" borderId="20" xfId="0" applyFont="1" applyBorder="1"/>
    <xf numFmtId="0" fontId="1" fillId="0" borderId="39" xfId="0" applyFont="1" applyBorder="1" applyAlignment="1">
      <alignment horizontal="center" vertical="center"/>
    </xf>
    <xf numFmtId="167" fontId="1" fillId="3" borderId="1" xfId="0" applyNumberFormat="1" applyFont="1" applyFill="1" applyBorder="1" applyAlignment="1">
      <alignment horizontal="center" vertical="center"/>
    </xf>
    <xf numFmtId="168" fontId="1" fillId="5" borderId="44" xfId="0" applyNumberFormat="1" applyFont="1" applyFill="1" applyBorder="1"/>
    <xf numFmtId="0" fontId="1" fillId="3" borderId="1" xfId="0" applyFont="1" applyFill="1" applyBorder="1" applyAlignment="1">
      <alignment horizontal="center" vertical="center"/>
    </xf>
    <xf numFmtId="0" fontId="1" fillId="0" borderId="21" xfId="0" applyFont="1" applyBorder="1" applyAlignment="1">
      <alignment horizontal="center" vertical="center"/>
    </xf>
    <xf numFmtId="168" fontId="1" fillId="5" borderId="24" xfId="0" applyNumberFormat="1" applyFont="1" applyFill="1" applyBorder="1"/>
    <xf numFmtId="168" fontId="1" fillId="5" borderId="24" xfId="0" applyNumberFormat="1" applyFont="1" applyFill="1" applyBorder="1" applyAlignment="1">
      <alignment horizontal="center" vertical="center"/>
    </xf>
    <xf numFmtId="0" fontId="1" fillId="5" borderId="24" xfId="0" applyFont="1" applyFill="1" applyBorder="1" applyAlignment="1">
      <alignment horizontal="center" vertical="center"/>
    </xf>
    <xf numFmtId="0" fontId="1" fillId="3" borderId="1" xfId="0" applyFont="1" applyFill="1" applyBorder="1"/>
    <xf numFmtId="0" fontId="1" fillId="3" borderId="1" xfId="0" applyFont="1" applyFill="1" applyBorder="1" applyAlignment="1">
      <alignment horizontal="center"/>
    </xf>
    <xf numFmtId="0" fontId="2" fillId="0" borderId="13" xfId="0" applyFont="1" applyBorder="1" applyAlignment="1"/>
    <xf numFmtId="167" fontId="1" fillId="3" borderId="26" xfId="0" applyNumberFormat="1" applyFont="1" applyFill="1" applyBorder="1" applyAlignment="1">
      <alignment horizontal="center" vertical="center"/>
    </xf>
    <xf numFmtId="168" fontId="1" fillId="5" borderId="27" xfId="0" applyNumberFormat="1" applyFont="1" applyFill="1" applyBorder="1"/>
    <xf numFmtId="0" fontId="1" fillId="3" borderId="26" xfId="0" applyFont="1" applyFill="1" applyBorder="1"/>
    <xf numFmtId="0" fontId="1" fillId="3" borderId="26" xfId="0" applyFont="1" applyFill="1" applyBorder="1" applyAlignment="1">
      <alignment horizontal="center"/>
    </xf>
    <xf numFmtId="0" fontId="1" fillId="5" borderId="27" xfId="0" applyFont="1" applyFill="1" applyBorder="1"/>
    <xf numFmtId="0" fontId="1" fillId="0" borderId="14" xfId="0" applyFont="1" applyBorder="1" applyAlignment="1">
      <alignment horizontal="center" vertical="center"/>
    </xf>
    <xf numFmtId="168" fontId="10" fillId="0" borderId="0" xfId="0" applyNumberFormat="1" applyFont="1"/>
    <xf numFmtId="0" fontId="10" fillId="0" borderId="0" xfId="0" applyFont="1"/>
    <xf numFmtId="0" fontId="2" fillId="0" borderId="20" xfId="0" applyFont="1" applyBorder="1" applyAlignment="1">
      <alignment horizontal="center" vertical="center"/>
    </xf>
    <xf numFmtId="0" fontId="2" fillId="0" borderId="6" xfId="0" applyFont="1" applyBorder="1" applyAlignment="1">
      <alignment horizontal="center" vertical="center"/>
    </xf>
    <xf numFmtId="0" fontId="8" fillId="0" borderId="7"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166" fontId="1" fillId="0" borderId="22" xfId="0" applyNumberFormat="1" applyFont="1" applyBorder="1" applyAlignment="1">
      <alignment horizontal="center" vertical="center"/>
    </xf>
    <xf numFmtId="0" fontId="1" fillId="4" borderId="28" xfId="0" applyFont="1" applyFill="1" applyBorder="1"/>
    <xf numFmtId="0" fontId="2" fillId="0" borderId="6" xfId="0" applyFont="1" applyBorder="1" applyAlignment="1">
      <alignment horizontal="left" vertical="top"/>
    </xf>
    <xf numFmtId="0" fontId="1" fillId="5" borderId="45" xfId="0" applyFont="1" applyFill="1" applyBorder="1" applyAlignment="1">
      <alignment horizontal="center" vertical="center"/>
    </xf>
    <xf numFmtId="0" fontId="1" fillId="5" borderId="45" xfId="0" applyFont="1" applyFill="1" applyBorder="1"/>
    <xf numFmtId="166" fontId="1" fillId="0" borderId="21" xfId="0" applyNumberFormat="1" applyFont="1" applyBorder="1" applyAlignment="1">
      <alignment horizontal="center" vertical="center"/>
    </xf>
    <xf numFmtId="166" fontId="1" fillId="0" borderId="21" xfId="0" applyNumberFormat="1" applyFont="1" applyBorder="1"/>
    <xf numFmtId="166" fontId="1" fillId="0" borderId="14" xfId="0" applyNumberFormat="1" applyFont="1" applyBorder="1" applyAlignment="1">
      <alignment horizontal="center" vertical="center"/>
    </xf>
    <xf numFmtId="166" fontId="1" fillId="0" borderId="14" xfId="0" applyNumberFormat="1" applyFont="1" applyBorder="1"/>
    <xf numFmtId="0" fontId="1" fillId="0" borderId="40" xfId="0" applyFont="1" applyBorder="1"/>
    <xf numFmtId="0" fontId="2" fillId="0" borderId="20" xfId="0" applyFont="1" applyBorder="1" applyAlignment="1"/>
    <xf numFmtId="167" fontId="1" fillId="3" borderId="46" xfId="0" applyNumberFormat="1" applyFont="1" applyFill="1" applyBorder="1" applyAlignment="1">
      <alignment horizontal="center" vertical="center"/>
    </xf>
    <xf numFmtId="168" fontId="1" fillId="5" borderId="47" xfId="0" applyNumberFormat="1" applyFont="1" applyFill="1" applyBorder="1"/>
    <xf numFmtId="0" fontId="1" fillId="3" borderId="46" xfId="0" applyFont="1" applyFill="1" applyBorder="1"/>
    <xf numFmtId="0" fontId="1" fillId="3" borderId="46" xfId="0" applyFont="1" applyFill="1" applyBorder="1" applyAlignment="1">
      <alignment horizontal="center"/>
    </xf>
    <xf numFmtId="0" fontId="1" fillId="5" borderId="47" xfId="0" applyFont="1" applyFill="1" applyBorder="1"/>
    <xf numFmtId="0" fontId="8" fillId="0" borderId="20" xfId="0" applyFont="1" applyBorder="1" applyAlignment="1">
      <alignment horizontal="center" vertical="center"/>
    </xf>
    <xf numFmtId="0" fontId="8" fillId="0" borderId="13" xfId="0" applyFont="1" applyBorder="1" applyAlignment="1">
      <alignment horizontal="center" vertical="center"/>
    </xf>
    <xf numFmtId="0" fontId="1" fillId="0" borderId="42" xfId="0" applyFont="1" applyBorder="1"/>
    <xf numFmtId="0" fontId="8" fillId="0" borderId="0" xfId="0" applyFont="1" applyAlignment="1">
      <alignment horizontal="center" vertical="center"/>
    </xf>
    <xf numFmtId="0" fontId="8" fillId="0" borderId="13" xfId="0" applyFont="1" applyBorder="1" applyAlignment="1">
      <alignment horizontal="center" vertical="center"/>
    </xf>
    <xf numFmtId="3" fontId="1" fillId="0" borderId="6" xfId="0" applyNumberFormat="1" applyFont="1" applyBorder="1"/>
    <xf numFmtId="3" fontId="1" fillId="0" borderId="21" xfId="0" applyNumberFormat="1" applyFont="1" applyBorder="1"/>
    <xf numFmtId="3" fontId="1" fillId="0" borderId="20" xfId="0" applyNumberFormat="1" applyFont="1" applyBorder="1"/>
    <xf numFmtId="3" fontId="1" fillId="0" borderId="13" xfId="0" applyNumberFormat="1" applyFont="1" applyBorder="1"/>
    <xf numFmtId="3" fontId="1" fillId="0" borderId="14" xfId="0" applyNumberFormat="1" applyFont="1" applyBorder="1"/>
    <xf numFmtId="1" fontId="1" fillId="0" borderId="20" xfId="0" applyNumberFormat="1" applyFont="1" applyBorder="1"/>
    <xf numFmtId="3" fontId="1" fillId="3" borderId="1" xfId="0" applyNumberFormat="1" applyFont="1" applyFill="1" applyBorder="1" applyAlignment="1">
      <alignment horizontal="center"/>
    </xf>
    <xf numFmtId="0" fontId="8" fillId="0" borderId="13" xfId="0" applyFont="1" applyBorder="1" applyAlignment="1">
      <alignment horizontal="center" vertical="center"/>
    </xf>
    <xf numFmtId="3" fontId="1" fillId="3" borderId="26" xfId="0" applyNumberFormat="1" applyFont="1" applyFill="1" applyBorder="1" applyAlignment="1">
      <alignment horizontal="center"/>
    </xf>
    <xf numFmtId="1" fontId="1" fillId="0" borderId="13" xfId="0" applyNumberFormat="1" applyFont="1" applyBorder="1"/>
    <xf numFmtId="0" fontId="8" fillId="0" borderId="21" xfId="0" applyFont="1" applyBorder="1" applyAlignment="1">
      <alignment horizontal="center" vertical="center"/>
    </xf>
    <xf numFmtId="169" fontId="1" fillId="0" borderId="21" xfId="0" applyNumberFormat="1" applyFont="1" applyBorder="1"/>
    <xf numFmtId="169" fontId="1" fillId="0" borderId="14" xfId="0" applyNumberFormat="1" applyFont="1" applyBorder="1"/>
    <xf numFmtId="1" fontId="1" fillId="0" borderId="21" xfId="0" applyNumberFormat="1" applyFont="1" applyBorder="1"/>
    <xf numFmtId="1" fontId="1" fillId="0" borderId="14" xfId="0" applyNumberFormat="1" applyFont="1" applyBorder="1"/>
    <xf numFmtId="0" fontId="2" fillId="0" borderId="4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1" fontId="2" fillId="0" borderId="15" xfId="0" applyNumberFormat="1" applyFont="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xf>
    <xf numFmtId="0" fontId="1" fillId="3" borderId="26" xfId="0" applyFont="1" applyFill="1" applyBorder="1" applyAlignment="1">
      <alignment horizontal="center"/>
    </xf>
    <xf numFmtId="4" fontId="1" fillId="3" borderId="1" xfId="0" applyNumberFormat="1" applyFont="1" applyFill="1" applyBorder="1" applyAlignment="1">
      <alignment horizontal="center" vertical="center"/>
    </xf>
    <xf numFmtId="4" fontId="1" fillId="0" borderId="40" xfId="0" applyNumberFormat="1" applyFont="1" applyBorder="1"/>
    <xf numFmtId="4" fontId="1" fillId="3" borderId="26" xfId="0" applyNumberFormat="1" applyFont="1" applyFill="1" applyBorder="1" applyAlignment="1">
      <alignment horizontal="center" vertical="center"/>
    </xf>
    <xf numFmtId="4" fontId="1" fillId="0" borderId="42" xfId="0" applyNumberFormat="1" applyFont="1" applyBorder="1"/>
    <xf numFmtId="167" fontId="1" fillId="3" borderId="1" xfId="0" applyNumberFormat="1" applyFont="1" applyFill="1" applyBorder="1" applyAlignment="1">
      <alignment horizontal="center" vertical="center"/>
    </xf>
    <xf numFmtId="168" fontId="1" fillId="5" borderId="49" xfId="0" applyNumberFormat="1" applyFont="1" applyFill="1" applyBorder="1"/>
    <xf numFmtId="167" fontId="1" fillId="3" borderId="26" xfId="0" applyNumberFormat="1" applyFont="1" applyFill="1" applyBorder="1" applyAlignment="1">
      <alignment horizontal="center" vertical="center"/>
    </xf>
    <xf numFmtId="0" fontId="2" fillId="0" borderId="29" xfId="0" applyFont="1" applyBorder="1" applyAlignment="1">
      <alignment horizontal="center" vertical="center"/>
    </xf>
    <xf numFmtId="0" fontId="5" fillId="0" borderId="29" xfId="0" applyFont="1" applyBorder="1"/>
    <xf numFmtId="0" fontId="2" fillId="0" borderId="7" xfId="0" applyFont="1" applyBorder="1" applyAlignment="1">
      <alignment horizontal="center" wrapText="1"/>
    </xf>
    <xf numFmtId="0" fontId="5" fillId="0" borderId="8" xfId="0" applyFont="1" applyBorder="1"/>
    <xf numFmtId="0" fontId="5" fillId="0" borderId="9" xfId="0" applyFont="1" applyBorder="1"/>
    <xf numFmtId="0" fontId="2" fillId="0" borderId="10" xfId="0" applyFont="1" applyBorder="1" applyAlignment="1">
      <alignment horizontal="center" vertical="top" wrapText="1"/>
    </xf>
    <xf numFmtId="0" fontId="5" fillId="0" borderId="11" xfId="0" applyFont="1" applyBorder="1"/>
    <xf numFmtId="0" fontId="5" fillId="0" borderId="12" xfId="0" applyFont="1" applyBorder="1"/>
    <xf numFmtId="0" fontId="2" fillId="0" borderId="10" xfId="0" applyFont="1" applyBorder="1" applyAlignment="1">
      <alignment horizontal="center"/>
    </xf>
    <xf numFmtId="0" fontId="2" fillId="0" borderId="14" xfId="0" applyFont="1" applyBorder="1" applyAlignment="1">
      <alignment horizontal="center"/>
    </xf>
    <xf numFmtId="0" fontId="5" fillId="0" borderId="15" xfId="0" applyFont="1" applyBorder="1"/>
    <xf numFmtId="0" fontId="1" fillId="3" borderId="31" xfId="0" applyFont="1" applyFill="1" applyBorder="1" applyAlignment="1">
      <alignment horizontal="left" vertical="top"/>
    </xf>
    <xf numFmtId="0" fontId="5" fillId="0" borderId="32" xfId="0" applyFont="1" applyBorder="1"/>
    <xf numFmtId="0" fontId="5" fillId="0" borderId="33" xfId="0" applyFont="1" applyBorder="1"/>
    <xf numFmtId="0" fontId="2" fillId="4" borderId="34" xfId="0" applyFont="1" applyFill="1" applyBorder="1" applyAlignment="1">
      <alignment horizontal="center" wrapText="1"/>
    </xf>
    <xf numFmtId="0" fontId="5" fillId="0" borderId="35" xfId="0" applyFont="1" applyBorder="1"/>
    <xf numFmtId="0" fontId="5" fillId="0" borderId="36" xfId="0" applyFont="1" applyBorder="1"/>
    <xf numFmtId="0" fontId="4" fillId="0" borderId="0" xfId="0" applyFont="1" applyAlignment="1">
      <alignment horizontal="center"/>
    </xf>
    <xf numFmtId="0" fontId="0" fillId="0" borderId="0" xfId="0" applyFont="1" applyAlignment="1"/>
    <xf numFmtId="0" fontId="4" fillId="0" borderId="0" xfId="0" applyFont="1" applyAlignment="1">
      <alignment horizontal="center" vertical="top" wrapText="1"/>
    </xf>
    <xf numFmtId="0" fontId="1" fillId="2" borderId="2" xfId="0" applyFont="1" applyFill="1" applyBorder="1" applyAlignment="1">
      <alignment horizontal="left" vertical="top" wrapText="1"/>
    </xf>
    <xf numFmtId="0" fontId="5" fillId="0" borderId="3" xfId="0" applyFont="1" applyBorder="1"/>
    <xf numFmtId="0" fontId="5" fillId="0" borderId="4" xfId="0" applyFont="1" applyBorder="1"/>
    <xf numFmtId="0" fontId="6" fillId="2" borderId="2" xfId="0" applyFont="1" applyFill="1" applyBorder="1" applyAlignment="1">
      <alignment horizontal="left" vertical="top" wrapText="1"/>
    </xf>
    <xf numFmtId="0" fontId="6" fillId="0" borderId="0" xfId="0" applyFont="1" applyAlignment="1">
      <alignment horizontal="left" vertical="top"/>
    </xf>
    <xf numFmtId="0" fontId="2" fillId="0" borderId="15" xfId="0" applyFont="1" applyBorder="1" applyAlignment="1">
      <alignment horizontal="center"/>
    </xf>
    <xf numFmtId="0" fontId="5" fillId="0" borderId="16" xfId="0" applyFont="1" applyBorder="1"/>
    <xf numFmtId="0" fontId="2" fillId="0" borderId="43" xfId="0" applyFont="1" applyBorder="1" applyAlignment="1">
      <alignment horizontal="center" vertical="center"/>
    </xf>
    <xf numFmtId="0" fontId="2" fillId="0" borderId="7" xfId="0" applyFont="1" applyBorder="1" applyAlignment="1">
      <alignment horizontal="center" vertical="top" wrapText="1"/>
    </xf>
    <xf numFmtId="0" fontId="0" fillId="0" borderId="0" xfId="0" applyFont="1" applyFill="1" applyAlignment="1"/>
    <xf numFmtId="0" fontId="3" fillId="0" borderId="1" xfId="0" quotePrefix="1" applyFont="1" applyFill="1" applyBorder="1" applyAlignment="1">
      <alignment horizontal="right" vertical="top"/>
    </xf>
  </cellXfs>
  <cellStyles count="1">
    <cellStyle name="Normal" xfId="0" builtinId="0"/>
  </cellStyles>
  <dxfs count="351">
    <dxf>
      <font>
        <color rgb="FFFFFFFF"/>
      </font>
      <fill>
        <patternFill patternType="solid">
          <fgColor rgb="FFFFFFFF"/>
          <bgColor rgb="FFFFFFF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ont>
        <color rgb="FFFFFFFF"/>
      </font>
      <fill>
        <patternFill patternType="solid">
          <fgColor rgb="FFFFFFFF"/>
          <bgColor rgb="FFFFFFF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ont>
        <color rgb="FFFFFFFF"/>
      </font>
      <fill>
        <patternFill patternType="solid">
          <fgColor rgb="FFFFFFFF"/>
          <bgColor rgb="FFFFFFF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ont>
        <color rgb="FFFFFFFF"/>
      </font>
      <fill>
        <patternFill patternType="solid">
          <fgColor rgb="FFFFFFFF"/>
          <bgColor rgb="FFFFFFF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ont>
        <color rgb="FFFFFFFF"/>
      </font>
      <fill>
        <patternFill patternType="solid">
          <fgColor rgb="FFFFFFFF"/>
          <bgColor rgb="FFFFFFF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ont>
        <color rgb="FFFFFFFF"/>
      </font>
      <fill>
        <patternFill patternType="solid">
          <fgColor rgb="FFFFFFFF"/>
          <bgColor rgb="FFFFFFF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ont>
        <color rgb="FFFFFFFF"/>
      </font>
      <fill>
        <patternFill patternType="solid">
          <fgColor rgb="FFFFFFFF"/>
          <bgColor rgb="FFFFFFF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ont>
        <color rgb="FFFFFFFF"/>
      </font>
      <fill>
        <patternFill patternType="solid">
          <fgColor rgb="FFFFFFFF"/>
          <bgColor rgb="FFFFFFF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ont>
        <color rgb="FFFFFFFF"/>
      </font>
      <fill>
        <patternFill patternType="solid">
          <fgColor rgb="FFFFFFFF"/>
          <bgColor rgb="FFFFFFF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ont>
        <color rgb="FFFFFFFF"/>
      </font>
      <fill>
        <patternFill patternType="solid">
          <fgColor rgb="FFFFFFFF"/>
          <bgColor rgb="FFFFFFF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BF8F"/>
  </sheetPr>
  <dimension ref="A1:W1166"/>
  <sheetViews>
    <sheetView showGridLines="0" tabSelected="1" workbookViewId="0">
      <selection activeCell="T10" sqref="T10"/>
    </sheetView>
  </sheetViews>
  <sheetFormatPr defaultColWidth="14.453125" defaultRowHeight="15.75" customHeight="1" x14ac:dyDescent="0.25"/>
  <cols>
    <col min="1" max="1" width="1.54296875" customWidth="1"/>
    <col min="2" max="2" width="3.54296875" customWidth="1"/>
    <col min="3" max="3" width="17.54296875" customWidth="1"/>
    <col min="4" max="4" width="14.54296875" customWidth="1"/>
    <col min="5" max="5" width="2.453125" customWidth="1"/>
    <col min="6" max="6" width="9.54296875" customWidth="1"/>
    <col min="7" max="8" width="14.54296875" customWidth="1"/>
    <col min="9" max="9" width="14.453125" customWidth="1"/>
    <col min="10" max="10" width="2.54296875" customWidth="1"/>
    <col min="11" max="11" width="10.81640625" customWidth="1"/>
    <col min="12" max="13" width="15.54296875" customWidth="1"/>
    <col min="14" max="14" width="14.54296875" customWidth="1"/>
    <col min="15" max="15" width="15.453125" customWidth="1"/>
    <col min="16" max="16" width="2.453125" customWidth="1"/>
    <col min="17" max="17" width="12.54296875" customWidth="1"/>
    <col min="18" max="20" width="14" customWidth="1"/>
    <col min="21" max="21" width="13.54296875" customWidth="1"/>
    <col min="22" max="22" width="3.453125" customWidth="1"/>
    <col min="23" max="27" width="8.7265625" customWidth="1"/>
  </cols>
  <sheetData>
    <row r="1" spans="1:22" ht="12.75" customHeight="1" x14ac:dyDescent="0.3">
      <c r="A1" s="237"/>
      <c r="B1" s="1"/>
      <c r="C1" s="1"/>
      <c r="D1" s="1"/>
      <c r="E1" s="1"/>
      <c r="F1" s="1"/>
      <c r="G1" s="1"/>
      <c r="H1" s="1"/>
      <c r="I1" s="1"/>
      <c r="J1" s="1"/>
      <c r="K1" s="1"/>
      <c r="L1" s="1"/>
      <c r="M1" s="1"/>
      <c r="N1" s="1"/>
      <c r="O1" s="1"/>
      <c r="P1" s="1"/>
      <c r="Q1" s="1"/>
      <c r="R1" s="1"/>
      <c r="S1" s="1"/>
      <c r="T1" s="2"/>
      <c r="U1" s="3" t="s">
        <v>0</v>
      </c>
    </row>
    <row r="2" spans="1:22" ht="12.75" customHeight="1" x14ac:dyDescent="0.3">
      <c r="B2" s="1"/>
      <c r="C2" s="1"/>
      <c r="D2" s="1"/>
      <c r="E2" s="1"/>
      <c r="F2" s="1"/>
      <c r="G2" s="1"/>
      <c r="H2" s="1"/>
      <c r="I2" s="1"/>
      <c r="J2" s="1"/>
      <c r="K2" s="1"/>
      <c r="L2" s="1"/>
      <c r="M2" s="1"/>
      <c r="N2" s="1"/>
      <c r="O2" s="1"/>
      <c r="P2" s="1"/>
      <c r="Q2" s="1"/>
      <c r="R2" s="1"/>
      <c r="S2" s="1"/>
      <c r="T2" s="2"/>
      <c r="U2" s="4" t="s">
        <v>1</v>
      </c>
    </row>
    <row r="3" spans="1:22" ht="12.75" customHeight="1" x14ac:dyDescent="0.4">
      <c r="B3" s="1"/>
      <c r="C3" s="1"/>
      <c r="D3" s="1"/>
      <c r="E3" s="1"/>
      <c r="F3" s="1"/>
      <c r="G3" s="1"/>
      <c r="H3" s="1"/>
      <c r="I3" s="5"/>
      <c r="J3" s="6"/>
      <c r="K3" s="6"/>
      <c r="L3" s="6"/>
      <c r="M3" s="1"/>
      <c r="N3" s="1"/>
      <c r="O3" s="1"/>
      <c r="P3" s="1"/>
      <c r="Q3" s="1"/>
      <c r="R3" s="1"/>
      <c r="S3" s="1"/>
      <c r="T3" s="2"/>
      <c r="U3" s="4" t="s">
        <v>2</v>
      </c>
    </row>
    <row r="4" spans="1:22" ht="12.75" customHeight="1" x14ac:dyDescent="0.3">
      <c r="B4" s="1"/>
      <c r="C4" s="1"/>
      <c r="D4" s="1"/>
      <c r="E4" s="1"/>
      <c r="F4" s="1"/>
      <c r="G4" s="1"/>
      <c r="H4" s="1"/>
      <c r="I4" s="1"/>
      <c r="J4" s="1"/>
      <c r="K4" s="1"/>
      <c r="L4" s="1"/>
      <c r="M4" s="1"/>
      <c r="N4" s="1"/>
      <c r="O4" s="1"/>
      <c r="P4" s="1"/>
      <c r="Q4" s="1"/>
      <c r="R4" s="1"/>
      <c r="S4" s="1"/>
      <c r="T4" s="2"/>
      <c r="U4" s="238" t="s">
        <v>68</v>
      </c>
    </row>
    <row r="5" spans="1:22" ht="12.75" customHeight="1" x14ac:dyDescent="0.3">
      <c r="B5" s="1"/>
      <c r="C5" s="1"/>
      <c r="D5" s="1"/>
      <c r="E5" s="1"/>
      <c r="F5" s="1"/>
      <c r="G5" s="1"/>
      <c r="H5" s="1"/>
      <c r="I5" s="1"/>
      <c r="J5" s="1"/>
      <c r="K5" s="1"/>
      <c r="L5" s="1"/>
      <c r="M5" s="1"/>
      <c r="N5" s="1"/>
      <c r="O5" s="1"/>
      <c r="P5" s="1"/>
      <c r="Q5" s="1"/>
      <c r="R5" s="1"/>
      <c r="S5" s="1"/>
      <c r="T5" s="2"/>
      <c r="U5" s="3"/>
    </row>
    <row r="6" spans="1:22" ht="12.75" customHeight="1" x14ac:dyDescent="0.3">
      <c r="B6" s="1"/>
      <c r="C6" s="1"/>
      <c r="D6" s="1"/>
      <c r="E6" s="1"/>
      <c r="F6" s="1"/>
      <c r="G6" s="1"/>
      <c r="H6" s="1"/>
      <c r="I6" s="1"/>
      <c r="J6" s="1"/>
      <c r="K6" s="1"/>
      <c r="L6" s="1"/>
      <c r="M6" s="1"/>
      <c r="N6" s="1"/>
      <c r="O6" s="1"/>
      <c r="P6" s="1"/>
      <c r="Q6" s="1"/>
      <c r="R6" s="1"/>
      <c r="S6" s="1"/>
      <c r="T6" s="2"/>
      <c r="U6" s="7"/>
    </row>
    <row r="7" spans="1:22" ht="12.75" customHeight="1" x14ac:dyDescent="0.4">
      <c r="B7" s="225" t="s">
        <v>3</v>
      </c>
      <c r="C7" s="226"/>
      <c r="D7" s="226"/>
      <c r="E7" s="226"/>
      <c r="F7" s="226"/>
      <c r="G7" s="226"/>
      <c r="H7" s="226"/>
      <c r="I7" s="226"/>
      <c r="J7" s="226"/>
      <c r="K7" s="226"/>
      <c r="L7" s="226"/>
      <c r="M7" s="226"/>
      <c r="N7" s="226"/>
      <c r="O7" s="226"/>
      <c r="P7" s="226"/>
      <c r="Q7" s="226"/>
      <c r="R7" s="226"/>
      <c r="S7" s="226"/>
      <c r="T7" s="226"/>
      <c r="U7" s="226"/>
      <c r="V7" s="226"/>
    </row>
    <row r="8" spans="1:22" ht="12.75" customHeight="1" x14ac:dyDescent="0.4">
      <c r="B8" s="225" t="s">
        <v>4</v>
      </c>
      <c r="C8" s="226"/>
      <c r="D8" s="226"/>
      <c r="E8" s="226"/>
      <c r="F8" s="226"/>
      <c r="G8" s="226"/>
      <c r="H8" s="226"/>
      <c r="I8" s="226"/>
      <c r="J8" s="226"/>
      <c r="K8" s="226"/>
      <c r="L8" s="226"/>
      <c r="M8" s="226"/>
      <c r="N8" s="226"/>
      <c r="O8" s="226"/>
      <c r="P8" s="226"/>
      <c r="Q8" s="226"/>
      <c r="R8" s="226"/>
      <c r="S8" s="226"/>
      <c r="T8" s="226"/>
      <c r="U8" s="226"/>
      <c r="V8" s="226"/>
    </row>
    <row r="9" spans="1:22" ht="12.75" customHeight="1" x14ac:dyDescent="0.25">
      <c r="B9" s="227" t="s">
        <v>5</v>
      </c>
      <c r="C9" s="226"/>
      <c r="D9" s="226"/>
      <c r="E9" s="226"/>
      <c r="F9" s="226"/>
      <c r="G9" s="226"/>
      <c r="H9" s="226"/>
      <c r="I9" s="226"/>
      <c r="J9" s="226"/>
      <c r="K9" s="226"/>
      <c r="L9" s="226"/>
      <c r="M9" s="226"/>
      <c r="N9" s="226"/>
      <c r="O9" s="226"/>
      <c r="P9" s="226"/>
      <c r="Q9" s="226"/>
      <c r="R9" s="226"/>
      <c r="S9" s="226"/>
      <c r="T9" s="226"/>
      <c r="U9" s="226"/>
      <c r="V9" s="226"/>
    </row>
    <row r="10" spans="1:22" ht="12.75" customHeight="1" x14ac:dyDescent="0.25"/>
    <row r="11" spans="1:22" ht="12.75" hidden="1" customHeight="1" x14ac:dyDescent="0.25">
      <c r="B11" s="8" t="s">
        <v>6</v>
      </c>
      <c r="C11" s="8"/>
      <c r="D11" s="8"/>
      <c r="E11" s="8"/>
      <c r="F11" s="8"/>
      <c r="G11" s="8"/>
      <c r="H11" s="8"/>
      <c r="I11" s="8"/>
      <c r="J11" s="8"/>
      <c r="K11" s="8"/>
      <c r="L11" s="8"/>
      <c r="M11" s="8"/>
      <c r="N11" s="8"/>
      <c r="O11" s="8"/>
      <c r="P11" s="8"/>
      <c r="Q11" s="8"/>
      <c r="R11" s="8"/>
      <c r="S11" s="8"/>
      <c r="T11" s="8"/>
      <c r="U11" s="8"/>
      <c r="V11" s="8"/>
    </row>
    <row r="12" spans="1:22" ht="12.75" hidden="1" customHeight="1" x14ac:dyDescent="0.25">
      <c r="B12" s="8"/>
      <c r="C12" s="8"/>
      <c r="D12" s="8"/>
      <c r="E12" s="8"/>
      <c r="F12" s="8"/>
      <c r="G12" s="8"/>
      <c r="H12" s="8"/>
      <c r="I12" s="8"/>
      <c r="J12" s="8"/>
      <c r="K12" s="8"/>
      <c r="L12" s="8"/>
      <c r="M12" s="8"/>
      <c r="N12" s="8"/>
      <c r="O12" s="8"/>
      <c r="P12" s="8"/>
      <c r="Q12" s="8"/>
      <c r="R12" s="8"/>
      <c r="S12" s="8"/>
      <c r="T12" s="8"/>
      <c r="U12" s="8"/>
      <c r="V12" s="8"/>
    </row>
    <row r="13" spans="1:22" ht="12.75" hidden="1" customHeight="1" x14ac:dyDescent="0.25">
      <c r="B13" s="8" t="s">
        <v>7</v>
      </c>
      <c r="C13" s="8" t="s">
        <v>8</v>
      </c>
      <c r="D13" s="8"/>
      <c r="E13" s="8"/>
      <c r="F13" s="8"/>
      <c r="G13" s="8"/>
      <c r="H13" s="8"/>
      <c r="I13" s="8"/>
      <c r="J13" s="8"/>
      <c r="K13" s="8"/>
      <c r="L13" s="8"/>
      <c r="M13" s="8"/>
      <c r="N13" s="8"/>
      <c r="O13" s="8"/>
      <c r="P13" s="8"/>
      <c r="Q13" s="8"/>
      <c r="R13" s="8"/>
      <c r="S13" s="8"/>
      <c r="T13" s="8"/>
      <c r="U13" s="8"/>
      <c r="V13" s="8"/>
    </row>
    <row r="14" spans="1:22" ht="12.75" hidden="1" customHeight="1" x14ac:dyDescent="0.25">
      <c r="B14" s="8" t="s">
        <v>9</v>
      </c>
      <c r="C14" s="8" t="s">
        <v>10</v>
      </c>
      <c r="D14" s="8"/>
      <c r="E14" s="8"/>
      <c r="F14" s="8"/>
      <c r="G14" s="8"/>
      <c r="H14" s="8"/>
      <c r="I14" s="8"/>
      <c r="J14" s="8"/>
      <c r="K14" s="8"/>
      <c r="L14" s="8"/>
      <c r="M14" s="8"/>
      <c r="N14" s="8"/>
      <c r="O14" s="8"/>
      <c r="P14" s="8"/>
      <c r="Q14" s="8"/>
      <c r="R14" s="8"/>
      <c r="S14" s="8"/>
      <c r="T14" s="8"/>
      <c r="U14" s="8"/>
      <c r="V14" s="8"/>
    </row>
    <row r="15" spans="1:22" ht="12.75" hidden="1" customHeight="1" x14ac:dyDescent="0.25">
      <c r="B15" s="8" t="s">
        <v>11</v>
      </c>
      <c r="C15" s="8" t="s">
        <v>12</v>
      </c>
      <c r="D15" s="8"/>
      <c r="E15" s="8"/>
      <c r="F15" s="8"/>
      <c r="G15" s="8"/>
      <c r="H15" s="8"/>
      <c r="I15" s="8"/>
      <c r="J15" s="8"/>
      <c r="K15" s="8"/>
      <c r="L15" s="8"/>
      <c r="M15" s="8"/>
      <c r="N15" s="8"/>
      <c r="O15" s="8"/>
      <c r="P15" s="8"/>
      <c r="Q15" s="8"/>
      <c r="R15" s="8"/>
      <c r="S15" s="8"/>
      <c r="T15" s="8"/>
      <c r="U15" s="8"/>
      <c r="V15" s="8"/>
    </row>
    <row r="16" spans="1:22" ht="12.75" hidden="1" customHeight="1" x14ac:dyDescent="0.25">
      <c r="B16" s="8" t="s">
        <v>13</v>
      </c>
      <c r="C16" s="8" t="s">
        <v>14</v>
      </c>
      <c r="D16" s="8"/>
      <c r="E16" s="8"/>
      <c r="F16" s="8"/>
      <c r="G16" s="8"/>
      <c r="H16" s="8"/>
      <c r="I16" s="8"/>
      <c r="J16" s="8"/>
      <c r="K16" s="8"/>
      <c r="L16" s="8"/>
      <c r="M16" s="8"/>
      <c r="N16" s="8"/>
      <c r="O16" s="8"/>
      <c r="P16" s="8"/>
      <c r="Q16" s="8"/>
      <c r="R16" s="8"/>
      <c r="S16" s="8"/>
      <c r="T16" s="8"/>
      <c r="U16" s="8"/>
      <c r="V16" s="8"/>
    </row>
    <row r="17" spans="2:22" ht="12.75" hidden="1" customHeight="1" x14ac:dyDescent="0.25">
      <c r="B17" s="8"/>
      <c r="C17" s="8"/>
      <c r="D17" s="8"/>
      <c r="E17" s="8"/>
      <c r="F17" s="8"/>
      <c r="G17" s="8"/>
      <c r="H17" s="8"/>
      <c r="I17" s="8"/>
      <c r="J17" s="8"/>
      <c r="K17" s="8"/>
      <c r="L17" s="8"/>
      <c r="M17" s="8"/>
      <c r="N17" s="8"/>
      <c r="O17" s="8"/>
      <c r="P17" s="8"/>
      <c r="Q17" s="8"/>
      <c r="R17" s="8"/>
      <c r="S17" s="8"/>
      <c r="T17" s="8"/>
      <c r="U17" s="8"/>
      <c r="V17" s="8"/>
    </row>
    <row r="18" spans="2:22" ht="27" hidden="1" customHeight="1" x14ac:dyDescent="0.25">
      <c r="B18" s="228" t="s">
        <v>15</v>
      </c>
      <c r="C18" s="229"/>
      <c r="D18" s="229"/>
      <c r="E18" s="229"/>
      <c r="F18" s="229"/>
      <c r="G18" s="229"/>
      <c r="H18" s="229"/>
      <c r="I18" s="229"/>
      <c r="J18" s="229"/>
      <c r="K18" s="229"/>
      <c r="L18" s="229"/>
      <c r="M18" s="229"/>
      <c r="N18" s="229"/>
      <c r="O18" s="229"/>
      <c r="P18" s="229"/>
      <c r="Q18" s="229"/>
      <c r="R18" s="229"/>
      <c r="S18" s="229"/>
      <c r="T18" s="229"/>
      <c r="U18" s="229"/>
      <c r="V18" s="230"/>
    </row>
    <row r="19" spans="2:22" ht="12.75" hidden="1" customHeight="1" x14ac:dyDescent="0.25">
      <c r="B19" s="8"/>
      <c r="C19" s="8"/>
      <c r="D19" s="8"/>
      <c r="E19" s="8"/>
      <c r="F19" s="8"/>
      <c r="G19" s="8"/>
      <c r="H19" s="8"/>
      <c r="I19" s="8"/>
      <c r="J19" s="8"/>
      <c r="K19" s="8"/>
      <c r="L19" s="8"/>
      <c r="M19" s="8"/>
      <c r="N19" s="8"/>
      <c r="O19" s="8"/>
      <c r="P19" s="8"/>
      <c r="Q19" s="8"/>
      <c r="R19" s="8"/>
      <c r="S19" s="8"/>
      <c r="T19" s="8"/>
      <c r="U19" s="8"/>
      <c r="V19" s="8"/>
    </row>
    <row r="20" spans="2:22" ht="27.75" hidden="1" customHeight="1" x14ac:dyDescent="0.25">
      <c r="B20" s="228" t="s">
        <v>16</v>
      </c>
      <c r="C20" s="229"/>
      <c r="D20" s="229"/>
      <c r="E20" s="229"/>
      <c r="F20" s="229"/>
      <c r="G20" s="229"/>
      <c r="H20" s="229"/>
      <c r="I20" s="229"/>
      <c r="J20" s="229"/>
      <c r="K20" s="229"/>
      <c r="L20" s="229"/>
      <c r="M20" s="229"/>
      <c r="N20" s="229"/>
      <c r="O20" s="229"/>
      <c r="P20" s="229"/>
      <c r="Q20" s="229"/>
      <c r="R20" s="229"/>
      <c r="S20" s="229"/>
      <c r="T20" s="229"/>
      <c r="U20" s="229"/>
      <c r="V20" s="230"/>
    </row>
    <row r="21" spans="2:22" ht="12.75" hidden="1" customHeight="1" x14ac:dyDescent="0.25">
      <c r="B21" s="8"/>
      <c r="C21" s="8"/>
      <c r="D21" s="8"/>
      <c r="E21" s="8"/>
      <c r="F21" s="8"/>
      <c r="G21" s="8"/>
      <c r="H21" s="8"/>
      <c r="I21" s="8"/>
      <c r="J21" s="8"/>
      <c r="K21" s="8"/>
      <c r="L21" s="8"/>
      <c r="M21" s="8"/>
      <c r="N21" s="8"/>
      <c r="O21" s="8"/>
      <c r="P21" s="8"/>
      <c r="Q21" s="8"/>
      <c r="R21" s="8"/>
      <c r="S21" s="8"/>
      <c r="T21" s="8"/>
      <c r="U21" s="8"/>
      <c r="V21" s="8"/>
    </row>
    <row r="22" spans="2:22" ht="24.75" hidden="1" customHeight="1" x14ac:dyDescent="0.25">
      <c r="B22" s="228" t="s">
        <v>17</v>
      </c>
      <c r="C22" s="229"/>
      <c r="D22" s="229"/>
      <c r="E22" s="229"/>
      <c r="F22" s="229"/>
      <c r="G22" s="229"/>
      <c r="H22" s="229"/>
      <c r="I22" s="229"/>
      <c r="J22" s="229"/>
      <c r="K22" s="229"/>
      <c r="L22" s="229"/>
      <c r="M22" s="229"/>
      <c r="N22" s="229"/>
      <c r="O22" s="229"/>
      <c r="P22" s="229"/>
      <c r="Q22" s="229"/>
      <c r="R22" s="229"/>
      <c r="S22" s="229"/>
      <c r="T22" s="229"/>
      <c r="U22" s="229"/>
      <c r="V22" s="230"/>
    </row>
    <row r="23" spans="2:22" ht="12.75" hidden="1" customHeight="1" x14ac:dyDescent="0.25">
      <c r="B23" s="8"/>
      <c r="C23" s="8"/>
      <c r="D23" s="8"/>
      <c r="E23" s="8"/>
      <c r="F23" s="8"/>
      <c r="G23" s="8"/>
      <c r="H23" s="8"/>
      <c r="I23" s="8"/>
      <c r="J23" s="8"/>
      <c r="K23" s="8"/>
      <c r="L23" s="8"/>
      <c r="M23" s="8"/>
      <c r="N23" s="8"/>
      <c r="O23" s="8"/>
      <c r="P23" s="8"/>
      <c r="Q23" s="8"/>
      <c r="R23" s="8"/>
      <c r="S23" s="8"/>
      <c r="T23" s="8"/>
      <c r="U23" s="8"/>
      <c r="V23" s="8"/>
    </row>
    <row r="24" spans="2:22" ht="26.25" hidden="1" customHeight="1" x14ac:dyDescent="0.25">
      <c r="B24" s="228" t="s">
        <v>18</v>
      </c>
      <c r="C24" s="229"/>
      <c r="D24" s="229"/>
      <c r="E24" s="229"/>
      <c r="F24" s="229"/>
      <c r="G24" s="229"/>
      <c r="H24" s="229"/>
      <c r="I24" s="229"/>
      <c r="J24" s="229"/>
      <c r="K24" s="229"/>
      <c r="L24" s="229"/>
      <c r="M24" s="229"/>
      <c r="N24" s="229"/>
      <c r="O24" s="229"/>
      <c r="P24" s="229"/>
      <c r="Q24" s="229"/>
      <c r="R24" s="229"/>
      <c r="S24" s="229"/>
      <c r="T24" s="229"/>
      <c r="U24" s="229"/>
      <c r="V24" s="230"/>
    </row>
    <row r="25" spans="2:22" ht="12.75" hidden="1" customHeight="1" x14ac:dyDescent="0.25">
      <c r="B25" s="8"/>
      <c r="C25" s="8"/>
      <c r="D25" s="8"/>
      <c r="E25" s="8"/>
      <c r="F25" s="8"/>
      <c r="G25" s="8"/>
      <c r="H25" s="8"/>
      <c r="I25" s="8"/>
      <c r="J25" s="8"/>
      <c r="K25" s="8"/>
      <c r="L25" s="8"/>
      <c r="M25" s="8"/>
      <c r="N25" s="8"/>
      <c r="O25" s="8"/>
      <c r="P25" s="8"/>
      <c r="Q25" s="8"/>
      <c r="R25" s="8"/>
      <c r="S25" s="8"/>
      <c r="T25" s="8"/>
      <c r="U25" s="8"/>
      <c r="V25" s="8"/>
    </row>
    <row r="26" spans="2:22" ht="30.75" hidden="1" customHeight="1" x14ac:dyDescent="0.25">
      <c r="B26" s="231" t="s">
        <v>19</v>
      </c>
      <c r="C26" s="229"/>
      <c r="D26" s="229"/>
      <c r="E26" s="229"/>
      <c r="F26" s="229"/>
      <c r="G26" s="229"/>
      <c r="H26" s="229"/>
      <c r="I26" s="229"/>
      <c r="J26" s="229"/>
      <c r="K26" s="229"/>
      <c r="L26" s="229"/>
      <c r="M26" s="229"/>
      <c r="N26" s="229"/>
      <c r="O26" s="229"/>
      <c r="P26" s="229"/>
      <c r="Q26" s="229"/>
      <c r="R26" s="229"/>
      <c r="S26" s="229"/>
      <c r="T26" s="229"/>
      <c r="U26" s="229"/>
      <c r="V26" s="230"/>
    </row>
    <row r="27" spans="2:22" ht="13.5" customHeight="1" x14ac:dyDescent="0.25">
      <c r="B27" s="9"/>
      <c r="C27" s="9"/>
      <c r="D27" s="9"/>
      <c r="E27" s="9"/>
      <c r="F27" s="9"/>
      <c r="G27" s="9"/>
      <c r="H27" s="9"/>
      <c r="I27" s="9"/>
      <c r="J27" s="9"/>
      <c r="K27" s="9"/>
      <c r="L27" s="9"/>
      <c r="M27" s="9"/>
      <c r="N27" s="9"/>
      <c r="O27" s="9"/>
      <c r="P27" s="9"/>
      <c r="Q27" s="9"/>
      <c r="R27" s="9"/>
      <c r="S27" s="9"/>
      <c r="T27" s="9"/>
      <c r="U27" s="9"/>
      <c r="V27" s="9"/>
    </row>
    <row r="28" spans="2:22" ht="15.75" customHeight="1" x14ac:dyDescent="0.25">
      <c r="B28" s="232" t="s">
        <v>20</v>
      </c>
      <c r="C28" s="226"/>
      <c r="D28" s="226"/>
      <c r="E28" s="226"/>
      <c r="F28" s="226"/>
      <c r="G28" s="226"/>
      <c r="H28" s="226"/>
      <c r="I28" s="226"/>
      <c r="J28" s="226"/>
      <c r="K28" s="226"/>
      <c r="L28" s="226"/>
      <c r="M28" s="226"/>
      <c r="N28" s="226"/>
      <c r="O28" s="226"/>
      <c r="P28" s="226"/>
      <c r="Q28" s="226"/>
      <c r="R28" s="226"/>
      <c r="S28" s="226"/>
      <c r="T28" s="226"/>
      <c r="U28" s="226"/>
      <c r="V28" s="226"/>
    </row>
    <row r="29" spans="2:22" ht="15.75" customHeight="1" x14ac:dyDescent="0.25">
      <c r="B29" s="10"/>
      <c r="C29" s="10"/>
      <c r="D29" s="10"/>
      <c r="E29" s="10"/>
      <c r="F29" s="10"/>
      <c r="G29" s="10"/>
      <c r="H29" s="10"/>
      <c r="I29" s="10"/>
      <c r="J29" s="10"/>
      <c r="K29" s="10"/>
      <c r="L29" s="10"/>
      <c r="M29" s="10"/>
      <c r="N29" s="10"/>
      <c r="O29" s="10"/>
      <c r="P29" s="10"/>
      <c r="Q29" s="10"/>
      <c r="R29" s="10"/>
      <c r="S29" s="10"/>
      <c r="T29" s="10"/>
      <c r="U29" s="10"/>
      <c r="V29" s="10"/>
    </row>
    <row r="30" spans="2:22" ht="15.75" customHeight="1" x14ac:dyDescent="0.25">
      <c r="B30" s="10" t="s">
        <v>21</v>
      </c>
      <c r="C30" s="10"/>
      <c r="D30" s="11"/>
      <c r="E30" s="10"/>
      <c r="F30" s="10" t="s">
        <v>22</v>
      </c>
      <c r="G30" s="10"/>
      <c r="H30" s="10"/>
      <c r="I30" s="12"/>
      <c r="J30" s="10"/>
      <c r="K30" s="10" t="s">
        <v>23</v>
      </c>
      <c r="L30" s="10"/>
      <c r="M30" s="10"/>
      <c r="N30" s="10"/>
      <c r="O30" s="10"/>
      <c r="P30" s="10"/>
      <c r="Q30" s="10"/>
      <c r="R30" s="10"/>
      <c r="S30" s="10"/>
      <c r="T30" s="10"/>
      <c r="U30" s="10"/>
      <c r="V30" s="10"/>
    </row>
    <row r="31" spans="2:22" ht="15.75" customHeight="1" x14ac:dyDescent="0.25">
      <c r="B31" s="10"/>
      <c r="C31" s="10"/>
      <c r="D31" s="10"/>
      <c r="E31" s="10"/>
      <c r="F31" s="10"/>
      <c r="G31" s="10"/>
      <c r="H31" s="10"/>
      <c r="I31" s="10"/>
      <c r="J31" s="10"/>
      <c r="K31" s="10"/>
      <c r="L31" s="10"/>
      <c r="M31" s="10"/>
      <c r="N31" s="10"/>
      <c r="O31" s="10"/>
      <c r="P31" s="10"/>
      <c r="Q31" s="10"/>
      <c r="R31" s="10"/>
      <c r="S31" s="10"/>
      <c r="T31" s="10"/>
      <c r="U31" s="10"/>
      <c r="V31" s="10"/>
    </row>
    <row r="32" spans="2:22" ht="15.75" customHeight="1" x14ac:dyDescent="0.25">
      <c r="B32" s="10"/>
      <c r="C32" s="10"/>
      <c r="D32" s="13"/>
      <c r="E32" s="10"/>
      <c r="F32" s="10" t="s">
        <v>24</v>
      </c>
      <c r="G32" s="10"/>
      <c r="H32" s="10"/>
      <c r="I32" s="14"/>
      <c r="J32" s="10"/>
      <c r="K32" s="10" t="s">
        <v>25</v>
      </c>
      <c r="L32" s="10"/>
      <c r="M32" s="10"/>
      <c r="N32" s="15"/>
      <c r="O32" s="10"/>
      <c r="P32" s="10"/>
      <c r="Q32" s="10"/>
      <c r="R32" s="10"/>
      <c r="S32" s="10"/>
      <c r="T32" s="10"/>
      <c r="U32" s="10"/>
      <c r="V32" s="10"/>
    </row>
    <row r="33" spans="2:23" ht="15.75" customHeight="1" x14ac:dyDescent="0.25">
      <c r="B33" s="10"/>
      <c r="C33" s="10"/>
      <c r="D33" s="10"/>
      <c r="E33" s="10"/>
      <c r="F33" s="10"/>
      <c r="G33" s="10"/>
      <c r="H33" s="10"/>
      <c r="I33" s="10"/>
      <c r="J33" s="10"/>
      <c r="K33" s="10"/>
      <c r="L33" s="10"/>
      <c r="M33" s="10"/>
      <c r="N33" s="10"/>
      <c r="O33" s="10"/>
      <c r="P33" s="10"/>
      <c r="Q33" s="10"/>
      <c r="R33" s="10"/>
      <c r="S33" s="10"/>
      <c r="T33" s="10"/>
      <c r="U33" s="10"/>
      <c r="V33" s="10"/>
    </row>
    <row r="34" spans="2:23" ht="15.75" customHeight="1" x14ac:dyDescent="0.25">
      <c r="B34" s="16" t="s">
        <v>26</v>
      </c>
      <c r="C34" s="10"/>
      <c r="D34" s="10"/>
      <c r="E34" s="10"/>
      <c r="F34" s="10"/>
      <c r="G34" s="10"/>
      <c r="H34" s="10"/>
      <c r="I34" s="10"/>
      <c r="J34" s="10"/>
      <c r="K34" s="10"/>
      <c r="L34" s="10"/>
      <c r="M34" s="10"/>
      <c r="N34" s="10"/>
      <c r="O34" s="10"/>
      <c r="P34" s="10"/>
      <c r="Q34" s="10"/>
      <c r="R34" s="10"/>
      <c r="S34" s="10"/>
      <c r="T34" s="10"/>
      <c r="U34" s="10"/>
      <c r="V34" s="10"/>
    </row>
    <row r="35" spans="2:23" ht="15.75" customHeight="1" x14ac:dyDescent="0.25">
      <c r="B35" s="10"/>
      <c r="C35" s="10"/>
      <c r="D35" s="10"/>
      <c r="E35" s="10"/>
      <c r="F35" s="10"/>
      <c r="G35" s="10"/>
      <c r="H35" s="10"/>
      <c r="I35" s="10"/>
      <c r="J35" s="10"/>
      <c r="K35" s="10"/>
      <c r="L35" s="10"/>
      <c r="M35" s="10"/>
      <c r="N35" s="10"/>
      <c r="O35" s="10"/>
      <c r="P35" s="10"/>
      <c r="Q35" s="10"/>
      <c r="R35" s="10"/>
      <c r="S35" s="10"/>
      <c r="T35" s="10"/>
      <c r="U35" s="10"/>
      <c r="V35" s="10"/>
    </row>
    <row r="36" spans="2:23" ht="15.75" customHeight="1" x14ac:dyDescent="0.3">
      <c r="C36" s="17"/>
      <c r="D36" s="18" t="s">
        <v>27</v>
      </c>
      <c r="E36" s="19"/>
      <c r="F36" s="20"/>
      <c r="G36" s="20"/>
      <c r="H36" s="20"/>
      <c r="I36" s="20"/>
      <c r="J36" s="21"/>
      <c r="K36" s="213" t="s">
        <v>28</v>
      </c>
      <c r="L36" s="214"/>
      <c r="M36" s="214"/>
      <c r="N36" s="214"/>
      <c r="O36" s="215"/>
      <c r="P36" s="10"/>
      <c r="Q36" s="10"/>
      <c r="R36" s="10"/>
      <c r="S36" s="10"/>
      <c r="T36" s="10"/>
      <c r="U36" s="10"/>
      <c r="V36" s="10"/>
      <c r="W36" s="10"/>
    </row>
    <row r="37" spans="2:23" ht="39.75" customHeight="1" x14ac:dyDescent="0.3">
      <c r="C37" s="22"/>
      <c r="D37" s="23" t="s">
        <v>29</v>
      </c>
      <c r="E37" s="24"/>
      <c r="F37" s="233"/>
      <c r="G37" s="218"/>
      <c r="H37" s="218"/>
      <c r="I37" s="25"/>
      <c r="J37" s="26"/>
      <c r="K37" s="27"/>
      <c r="L37" s="28" t="s">
        <v>30</v>
      </c>
      <c r="M37" s="28" t="s">
        <v>31</v>
      </c>
      <c r="N37" s="29"/>
      <c r="O37" s="30" t="s">
        <v>31</v>
      </c>
      <c r="P37" s="10"/>
      <c r="Q37" s="10"/>
      <c r="R37" s="10"/>
      <c r="S37" s="10"/>
      <c r="T37" s="10"/>
      <c r="U37" s="10"/>
      <c r="V37" s="10"/>
      <c r="W37" s="10"/>
    </row>
    <row r="38" spans="2:23" ht="15.75" customHeight="1" x14ac:dyDescent="0.3">
      <c r="C38" s="31" t="s">
        <v>32</v>
      </c>
      <c r="D38" s="32">
        <f t="shared" ref="D38:D43" si="0">D39-1</f>
        <v>2015</v>
      </c>
      <c r="E38" s="33"/>
      <c r="F38" s="34"/>
      <c r="G38" s="35"/>
      <c r="H38" s="1"/>
      <c r="I38" s="1"/>
      <c r="J38" s="36"/>
      <c r="K38" s="37" t="s">
        <v>33</v>
      </c>
      <c r="L38" s="38">
        <f t="shared" ref="L38:M38" si="1">L70+L128+L187+L246+L305+L364+L423+L482</f>
        <v>7409199533.0999994</v>
      </c>
      <c r="M38" s="38">
        <f t="shared" si="1"/>
        <v>7404434000</v>
      </c>
      <c r="N38" s="36" t="str">
        <f t="shared" ref="N38:N44" si="2">IF(D38=$D$39,"OEB-approved","")</f>
        <v/>
      </c>
      <c r="O38" s="39"/>
      <c r="P38" s="10"/>
      <c r="Q38" s="10"/>
      <c r="R38" s="10"/>
      <c r="S38" s="10"/>
      <c r="T38" s="10"/>
      <c r="U38" s="10"/>
      <c r="V38" s="10"/>
      <c r="W38" s="10"/>
    </row>
    <row r="39" spans="2:23" ht="15.75" customHeight="1" x14ac:dyDescent="0.3">
      <c r="C39" s="31" t="s">
        <v>32</v>
      </c>
      <c r="D39" s="32">
        <f t="shared" si="0"/>
        <v>2016</v>
      </c>
      <c r="E39" s="33"/>
      <c r="F39" s="34"/>
      <c r="G39" s="35"/>
      <c r="H39" s="1"/>
      <c r="I39" s="1"/>
      <c r="J39" s="36"/>
      <c r="K39" s="37" t="s">
        <v>33</v>
      </c>
      <c r="L39" s="38">
        <f t="shared" ref="L39:M39" si="3">L71+L129+L188+L247+L306+L365+L424+L483</f>
        <v>7407917661.1999989</v>
      </c>
      <c r="M39" s="38">
        <f t="shared" si="3"/>
        <v>7262271000</v>
      </c>
      <c r="N39" s="36" t="str">
        <f t="shared" si="2"/>
        <v>OEB-approved</v>
      </c>
      <c r="O39" s="39"/>
      <c r="P39" s="10"/>
      <c r="Q39" s="10"/>
      <c r="R39" s="10"/>
      <c r="S39" s="10"/>
      <c r="T39" s="10"/>
      <c r="U39" s="10"/>
      <c r="V39" s="10"/>
      <c r="W39" s="10"/>
    </row>
    <row r="40" spans="2:23" ht="15.75" customHeight="1" x14ac:dyDescent="0.3">
      <c r="C40" s="31" t="s">
        <v>32</v>
      </c>
      <c r="D40" s="32">
        <f t="shared" si="0"/>
        <v>2017</v>
      </c>
      <c r="E40" s="33"/>
      <c r="F40" s="34"/>
      <c r="G40" s="35"/>
      <c r="H40" s="1"/>
      <c r="I40" s="34"/>
      <c r="J40" s="36"/>
      <c r="K40" s="37" t="s">
        <v>33</v>
      </c>
      <c r="L40" s="38">
        <f t="shared" ref="L40:M40" si="4">L72+L130+L189+L248+L307+L366+L425+L484</f>
        <v>7221217895</v>
      </c>
      <c r="M40" s="38">
        <f t="shared" si="4"/>
        <v>7273227000</v>
      </c>
      <c r="N40" s="36" t="str">
        <f t="shared" si="2"/>
        <v/>
      </c>
      <c r="O40" s="39"/>
      <c r="P40" s="10"/>
      <c r="Q40" s="10"/>
      <c r="R40" s="10"/>
      <c r="S40" s="10"/>
      <c r="T40" s="10"/>
      <c r="U40" s="10"/>
      <c r="V40" s="10"/>
      <c r="W40" s="10"/>
    </row>
    <row r="41" spans="2:23" ht="15.75" customHeight="1" x14ac:dyDescent="0.3">
      <c r="C41" s="31" t="s">
        <v>32</v>
      </c>
      <c r="D41" s="32">
        <f t="shared" si="0"/>
        <v>2018</v>
      </c>
      <c r="E41" s="33"/>
      <c r="F41" s="34"/>
      <c r="G41" s="35"/>
      <c r="H41" s="1"/>
      <c r="I41" s="1"/>
      <c r="J41" s="36"/>
      <c r="K41" s="37" t="s">
        <v>33</v>
      </c>
      <c r="L41" s="38">
        <f t="shared" ref="L41:M41" si="5">L73+L131+L190+L249+L308+L367+L426+L485</f>
        <v>7396491891</v>
      </c>
      <c r="M41" s="38">
        <f t="shared" si="5"/>
        <v>7185159000</v>
      </c>
      <c r="N41" s="36" t="str">
        <f t="shared" si="2"/>
        <v/>
      </c>
      <c r="O41" s="39"/>
      <c r="P41" s="10"/>
      <c r="Q41" s="10"/>
      <c r="R41" s="10"/>
      <c r="S41" s="10"/>
      <c r="T41" s="10"/>
      <c r="U41" s="10"/>
      <c r="V41" s="10"/>
      <c r="W41" s="10"/>
    </row>
    <row r="42" spans="2:23" ht="15.75" customHeight="1" x14ac:dyDescent="0.3">
      <c r="C42" s="40" t="s">
        <v>34</v>
      </c>
      <c r="D42" s="32">
        <f t="shared" si="0"/>
        <v>2019</v>
      </c>
      <c r="E42" s="33"/>
      <c r="F42" s="34"/>
      <c r="G42" s="35"/>
      <c r="H42" s="1"/>
      <c r="I42" s="1"/>
      <c r="J42" s="36"/>
      <c r="K42" s="37" t="s">
        <v>33</v>
      </c>
      <c r="L42" s="38">
        <f t="shared" ref="L42:M42" si="6">L74+L132+L191+L250+L309+L368+L427+L486</f>
        <v>7268791267</v>
      </c>
      <c r="M42" s="38">
        <f t="shared" si="6"/>
        <v>7216529000</v>
      </c>
      <c r="N42" s="36" t="str">
        <f t="shared" si="2"/>
        <v/>
      </c>
      <c r="O42" s="39"/>
      <c r="P42" s="10"/>
      <c r="Q42" s="10"/>
      <c r="R42" s="10"/>
      <c r="S42" s="10"/>
      <c r="T42" s="10"/>
      <c r="U42" s="10"/>
      <c r="V42" s="10"/>
      <c r="W42" s="10"/>
    </row>
    <row r="43" spans="2:23" ht="15.75" customHeight="1" x14ac:dyDescent="0.3">
      <c r="C43" s="31" t="s">
        <v>34</v>
      </c>
      <c r="D43" s="32">
        <f t="shared" si="0"/>
        <v>2020</v>
      </c>
      <c r="E43" s="33"/>
      <c r="F43" s="34"/>
      <c r="G43" s="35"/>
      <c r="H43" s="1"/>
      <c r="I43" s="1"/>
      <c r="J43" s="36"/>
      <c r="K43" s="37" t="s">
        <v>35</v>
      </c>
      <c r="L43" s="41"/>
      <c r="M43" s="38">
        <f t="shared" ref="M43:M48" si="7">M75+M133+M192+M251+M310+M369+M428+M487</f>
        <v>7154975000</v>
      </c>
      <c r="N43" s="36" t="str">
        <f t="shared" si="2"/>
        <v/>
      </c>
      <c r="O43" s="39"/>
      <c r="P43" s="10"/>
      <c r="Q43" s="10"/>
      <c r="R43" s="10"/>
      <c r="S43" s="10"/>
      <c r="T43" s="10"/>
      <c r="U43" s="10"/>
      <c r="V43" s="10"/>
      <c r="W43" s="10"/>
    </row>
    <row r="44" spans="2:23" ht="15.75" customHeight="1" x14ac:dyDescent="0.3">
      <c r="C44" s="31" t="s">
        <v>36</v>
      </c>
      <c r="D44" s="42">
        <v>2021</v>
      </c>
      <c r="E44" s="34"/>
      <c r="F44" s="34"/>
      <c r="G44" s="34"/>
      <c r="H44" s="34"/>
      <c r="I44" s="34"/>
      <c r="J44" s="34"/>
      <c r="K44" s="37" t="s">
        <v>35</v>
      </c>
      <c r="L44" s="41"/>
      <c r="M44" s="38">
        <f t="shared" si="7"/>
        <v>7120270000</v>
      </c>
      <c r="N44" s="36" t="str">
        <f t="shared" si="2"/>
        <v/>
      </c>
      <c r="O44" s="39"/>
      <c r="P44" s="10"/>
      <c r="Q44" s="10"/>
      <c r="R44" s="10"/>
      <c r="S44" s="10"/>
      <c r="T44" s="10"/>
      <c r="U44" s="10"/>
      <c r="V44" s="10"/>
      <c r="W44" s="10"/>
    </row>
    <row r="45" spans="2:23" ht="15.75" customHeight="1" x14ac:dyDescent="0.3">
      <c r="C45" s="31" t="s">
        <v>36</v>
      </c>
      <c r="D45" s="42">
        <v>2022</v>
      </c>
      <c r="E45" s="1"/>
      <c r="F45" s="34"/>
      <c r="G45" s="35"/>
      <c r="H45" s="1"/>
      <c r="I45" s="1"/>
      <c r="J45" s="1"/>
      <c r="K45" s="43" t="s">
        <v>35</v>
      </c>
      <c r="L45" s="41"/>
      <c r="M45" s="38">
        <f t="shared" si="7"/>
        <v>7163949000</v>
      </c>
      <c r="N45" s="36"/>
      <c r="O45" s="39"/>
      <c r="P45" s="10"/>
      <c r="Q45" s="10"/>
      <c r="R45" s="10"/>
      <c r="S45" s="10"/>
      <c r="T45" s="10"/>
      <c r="U45" s="10"/>
      <c r="V45" s="10"/>
      <c r="W45" s="10"/>
    </row>
    <row r="46" spans="2:23" ht="15.75" customHeight="1" x14ac:dyDescent="0.3">
      <c r="C46" s="31" t="s">
        <v>36</v>
      </c>
      <c r="D46" s="42">
        <v>2023</v>
      </c>
      <c r="E46" s="1"/>
      <c r="F46" s="34"/>
      <c r="G46" s="35"/>
      <c r="H46" s="1"/>
      <c r="I46" s="1"/>
      <c r="J46" s="1"/>
      <c r="K46" s="43" t="s">
        <v>35</v>
      </c>
      <c r="L46" s="41"/>
      <c r="M46" s="38">
        <f t="shared" si="7"/>
        <v>7214868000</v>
      </c>
      <c r="N46" s="36"/>
      <c r="O46" s="39"/>
      <c r="P46" s="10"/>
      <c r="Q46" s="10"/>
      <c r="R46" s="10"/>
      <c r="S46" s="10"/>
      <c r="T46" s="10"/>
      <c r="U46" s="10"/>
      <c r="V46" s="10"/>
      <c r="W46" s="10"/>
    </row>
    <row r="47" spans="2:23" ht="15.75" customHeight="1" x14ac:dyDescent="0.3">
      <c r="C47" s="31" t="s">
        <v>36</v>
      </c>
      <c r="D47" s="42">
        <v>2024</v>
      </c>
      <c r="E47" s="1"/>
      <c r="F47" s="34"/>
      <c r="G47" s="35"/>
      <c r="H47" s="1"/>
      <c r="I47" s="1"/>
      <c r="J47" s="1"/>
      <c r="K47" s="43" t="s">
        <v>35</v>
      </c>
      <c r="L47" s="41"/>
      <c r="M47" s="38">
        <f t="shared" si="7"/>
        <v>7285716000</v>
      </c>
      <c r="N47" s="36"/>
      <c r="O47" s="39"/>
      <c r="P47" s="10"/>
      <c r="Q47" s="10"/>
      <c r="R47" s="10"/>
      <c r="S47" s="10"/>
      <c r="T47" s="10"/>
      <c r="U47" s="10"/>
      <c r="V47" s="10"/>
      <c r="W47" s="10"/>
    </row>
    <row r="48" spans="2:23" ht="15.75" customHeight="1" x14ac:dyDescent="0.3">
      <c r="C48" s="44" t="s">
        <v>36</v>
      </c>
      <c r="D48" s="45">
        <v>2025</v>
      </c>
      <c r="E48" s="46"/>
      <c r="F48" s="47"/>
      <c r="G48" s="48"/>
      <c r="H48" s="49"/>
      <c r="I48" s="49"/>
      <c r="J48" s="50"/>
      <c r="K48" s="51" t="s">
        <v>35</v>
      </c>
      <c r="L48" s="52"/>
      <c r="M48" s="53">
        <f t="shared" si="7"/>
        <v>7320371000</v>
      </c>
      <c r="N48" s="50" t="str">
        <f>IF(D48=$D$39,"OEB-approved","")</f>
        <v/>
      </c>
      <c r="O48" s="54"/>
      <c r="P48" s="10"/>
      <c r="Q48" s="10"/>
      <c r="R48" s="10"/>
      <c r="S48" s="10"/>
      <c r="T48" s="10"/>
      <c r="U48" s="10"/>
      <c r="V48" s="10"/>
      <c r="W48" s="10"/>
    </row>
    <row r="49" spans="2:23" ht="15.75" customHeight="1" x14ac:dyDescent="0.3">
      <c r="C49" s="55"/>
      <c r="D49" s="49"/>
      <c r="F49" s="1"/>
      <c r="G49" s="1"/>
      <c r="H49" s="1"/>
      <c r="I49" s="56"/>
      <c r="J49" s="1"/>
      <c r="K49" s="1"/>
      <c r="O49" s="57">
        <f>SUM(O38:O43)</f>
        <v>0</v>
      </c>
      <c r="P49" s="10"/>
      <c r="Q49" s="10"/>
      <c r="R49" s="10"/>
      <c r="S49" s="10"/>
      <c r="T49" s="10"/>
      <c r="U49" s="10"/>
      <c r="V49" s="10"/>
      <c r="W49" s="10"/>
    </row>
    <row r="50" spans="2:23" ht="33" customHeight="1" x14ac:dyDescent="0.3">
      <c r="C50" s="58" t="s">
        <v>37</v>
      </c>
      <c r="D50" s="59"/>
      <c r="E50" s="59"/>
      <c r="F50" s="59"/>
      <c r="G50" s="60"/>
      <c r="H50" s="59"/>
      <c r="I50" s="61"/>
      <c r="J50" s="62"/>
      <c r="K50" s="63" t="s">
        <v>38</v>
      </c>
      <c r="L50" s="208" t="s">
        <v>39</v>
      </c>
      <c r="M50" s="209"/>
      <c r="N50" s="65"/>
      <c r="O50" s="66" t="s">
        <v>40</v>
      </c>
      <c r="P50" s="10"/>
      <c r="Q50" s="10"/>
      <c r="R50" s="10"/>
      <c r="S50" s="10"/>
      <c r="T50" s="10"/>
      <c r="U50" s="10"/>
      <c r="V50" s="10"/>
      <c r="W50" s="10"/>
    </row>
    <row r="51" spans="2:23" ht="15.75" customHeight="1" x14ac:dyDescent="0.25">
      <c r="C51" s="67"/>
      <c r="D51" s="68">
        <f t="shared" ref="D51:D57" si="8">D38</f>
        <v>2015</v>
      </c>
      <c r="E51" s="1"/>
      <c r="F51" s="1"/>
      <c r="G51" s="69"/>
      <c r="H51" s="1"/>
      <c r="I51" s="69"/>
      <c r="J51" s="36"/>
      <c r="K51" s="32">
        <f t="shared" ref="K51:K57" si="9">D51</f>
        <v>2015</v>
      </c>
      <c r="L51" s="70"/>
      <c r="M51" s="70"/>
      <c r="N51" s="1"/>
      <c r="O51" s="71"/>
      <c r="P51" s="10"/>
      <c r="Q51" s="10"/>
      <c r="R51" s="10"/>
      <c r="S51" s="10"/>
      <c r="T51" s="10"/>
      <c r="U51" s="10"/>
      <c r="V51" s="10"/>
      <c r="W51" s="10"/>
    </row>
    <row r="52" spans="2:23" ht="15.75" customHeight="1" x14ac:dyDescent="0.25">
      <c r="C52" s="67"/>
      <c r="D52" s="68">
        <f t="shared" si="8"/>
        <v>2016</v>
      </c>
      <c r="E52" s="1"/>
      <c r="F52" s="1"/>
      <c r="G52" s="72"/>
      <c r="H52" s="1"/>
      <c r="I52" s="69"/>
      <c r="J52" s="36"/>
      <c r="K52" s="32">
        <f t="shared" si="9"/>
        <v>2016</v>
      </c>
      <c r="L52" s="73">
        <f t="shared" ref="L52:M52" si="10">IF(L38=0,"",L39/L38-1)</f>
        <v>-1.7301084877985318E-4</v>
      </c>
      <c r="M52" s="73">
        <f t="shared" si="10"/>
        <v>-1.9199711956376375E-2</v>
      </c>
      <c r="N52" s="1"/>
      <c r="O52" s="71"/>
      <c r="P52" s="10"/>
      <c r="Q52" s="10"/>
      <c r="R52" s="10"/>
      <c r="S52" s="10"/>
      <c r="T52" s="10"/>
      <c r="U52" s="10"/>
      <c r="V52" s="10"/>
      <c r="W52" s="10"/>
    </row>
    <row r="53" spans="2:23" ht="15.75" customHeight="1" x14ac:dyDescent="0.25">
      <c r="C53" s="67"/>
      <c r="D53" s="68">
        <f t="shared" si="8"/>
        <v>2017</v>
      </c>
      <c r="E53" s="1"/>
      <c r="F53" s="1"/>
      <c r="G53" s="72"/>
      <c r="H53" s="1"/>
      <c r="I53" s="69"/>
      <c r="J53" s="36"/>
      <c r="K53" s="32">
        <f t="shared" si="9"/>
        <v>2017</v>
      </c>
      <c r="L53" s="73">
        <f t="shared" ref="L53:M53" si="11">IF(L39=0,"",L40/L39-1)</f>
        <v>-2.5202732365380509E-2</v>
      </c>
      <c r="M53" s="73">
        <f t="shared" si="11"/>
        <v>1.5086189981068365E-3</v>
      </c>
      <c r="N53" s="1"/>
      <c r="O53" s="71"/>
      <c r="P53" s="10"/>
      <c r="Q53" s="10"/>
      <c r="R53" s="10"/>
      <c r="S53" s="10"/>
      <c r="T53" s="10"/>
      <c r="U53" s="10"/>
      <c r="V53" s="10"/>
      <c r="W53" s="10"/>
    </row>
    <row r="54" spans="2:23" ht="15.75" customHeight="1" x14ac:dyDescent="0.25">
      <c r="C54" s="67"/>
      <c r="D54" s="68">
        <f t="shared" si="8"/>
        <v>2018</v>
      </c>
      <c r="E54" s="1"/>
      <c r="F54" s="1"/>
      <c r="G54" s="72"/>
      <c r="H54" s="1"/>
      <c r="I54" s="69"/>
      <c r="J54" s="36"/>
      <c r="K54" s="32">
        <f t="shared" si="9"/>
        <v>2018</v>
      </c>
      <c r="L54" s="73">
        <f t="shared" ref="L54:M54" si="12">IF(L40=0,"",L41/L40-1)</f>
        <v>2.4272082431048059E-2</v>
      </c>
      <c r="M54" s="73">
        <f t="shared" si="12"/>
        <v>-1.2108517993457357E-2</v>
      </c>
      <c r="N54" s="1"/>
      <c r="O54" s="71"/>
      <c r="P54" s="10"/>
      <c r="Q54" s="10"/>
      <c r="R54" s="10"/>
      <c r="S54" s="10"/>
      <c r="T54" s="10"/>
      <c r="U54" s="10"/>
      <c r="V54" s="10"/>
      <c r="W54" s="10"/>
    </row>
    <row r="55" spans="2:23" ht="15.75" customHeight="1" x14ac:dyDescent="0.25">
      <c r="C55" s="67"/>
      <c r="D55" s="68">
        <f t="shared" si="8"/>
        <v>2019</v>
      </c>
      <c r="E55" s="1"/>
      <c r="F55" s="1"/>
      <c r="G55" s="72"/>
      <c r="H55" s="1"/>
      <c r="I55" s="69"/>
      <c r="J55" s="36"/>
      <c r="K55" s="32">
        <f t="shared" si="9"/>
        <v>2019</v>
      </c>
      <c r="L55" s="73">
        <f t="shared" ref="L55:M55" si="13">IF(L41=0,"",L42/L41-1)</f>
        <v>-1.7265025890907171E-2</v>
      </c>
      <c r="M55" s="73">
        <f t="shared" si="13"/>
        <v>4.3659437459908634E-3</v>
      </c>
      <c r="N55" s="1"/>
      <c r="O55" s="71"/>
      <c r="P55" s="10"/>
      <c r="Q55" s="10"/>
      <c r="R55" s="10"/>
      <c r="S55" s="10"/>
      <c r="T55" s="10"/>
      <c r="U55" s="10"/>
      <c r="V55" s="10"/>
      <c r="W55" s="10"/>
    </row>
    <row r="56" spans="2:23" ht="15.75" customHeight="1" x14ac:dyDescent="0.25">
      <c r="C56" s="67"/>
      <c r="D56" s="68">
        <f t="shared" si="8"/>
        <v>2020</v>
      </c>
      <c r="E56" s="1"/>
      <c r="F56" s="1"/>
      <c r="G56" s="72"/>
      <c r="H56" s="1"/>
      <c r="I56" s="69"/>
      <c r="J56" s="36"/>
      <c r="K56" s="32">
        <f t="shared" si="9"/>
        <v>2020</v>
      </c>
      <c r="L56" s="73">
        <f t="shared" ref="L56:M56" si="14">IF(L42=0,"",L43/L42-1)</f>
        <v>-1</v>
      </c>
      <c r="M56" s="73">
        <f t="shared" si="14"/>
        <v>-8.5295853449768311E-3</v>
      </c>
      <c r="N56" s="1"/>
      <c r="O56" s="71"/>
      <c r="P56" s="10"/>
      <c r="Q56" s="10"/>
      <c r="R56" s="10"/>
      <c r="S56" s="10"/>
      <c r="T56" s="10"/>
      <c r="U56" s="10"/>
      <c r="V56" s="10"/>
      <c r="W56" s="10"/>
    </row>
    <row r="57" spans="2:23" ht="15.75" customHeight="1" x14ac:dyDescent="0.25">
      <c r="C57" s="67"/>
      <c r="D57" s="68">
        <f t="shared" si="8"/>
        <v>2021</v>
      </c>
      <c r="E57" s="1"/>
      <c r="F57" s="1"/>
      <c r="G57" s="72"/>
      <c r="H57" s="1"/>
      <c r="I57" s="72"/>
      <c r="J57" s="36"/>
      <c r="K57" s="32">
        <f t="shared" si="9"/>
        <v>2021</v>
      </c>
      <c r="L57" s="73" t="str">
        <f t="shared" ref="L57:L61" si="15">IF(K44="Forecast","",IF(L43=0,"",L44/L43-1))</f>
        <v/>
      </c>
      <c r="M57" s="73">
        <f t="shared" ref="M57:M61" si="16">IF(M43=0,"",M44/M43-1)</f>
        <v>-4.850471175650517E-3</v>
      </c>
      <c r="N57" s="1"/>
      <c r="O57" s="74" t="str">
        <f>IF(O49=0,"",M44/O49-1)</f>
        <v/>
      </c>
      <c r="P57" s="10"/>
      <c r="Q57" s="10"/>
      <c r="R57" s="10"/>
      <c r="S57" s="10"/>
      <c r="T57" s="10"/>
      <c r="U57" s="10"/>
      <c r="V57" s="10"/>
      <c r="W57" s="10"/>
    </row>
    <row r="58" spans="2:23" ht="18.75" customHeight="1" x14ac:dyDescent="0.25">
      <c r="C58" s="67"/>
      <c r="D58" s="68"/>
      <c r="E58" s="1"/>
      <c r="F58" s="1"/>
      <c r="G58" s="72"/>
      <c r="H58" s="1"/>
      <c r="I58" s="72"/>
      <c r="J58" s="36"/>
      <c r="K58" s="32">
        <v>2022</v>
      </c>
      <c r="L58" s="73" t="str">
        <f t="shared" si="15"/>
        <v/>
      </c>
      <c r="M58" s="73">
        <f t="shared" si="16"/>
        <v>6.1344583843028211E-3</v>
      </c>
      <c r="N58" s="1"/>
      <c r="O58" s="74"/>
      <c r="P58" s="10"/>
      <c r="Q58" s="10"/>
      <c r="R58" s="10"/>
      <c r="S58" s="10"/>
      <c r="T58" s="10"/>
      <c r="U58" s="10"/>
      <c r="V58" s="10"/>
      <c r="W58" s="10"/>
    </row>
    <row r="59" spans="2:23" ht="18.75" customHeight="1" x14ac:dyDescent="0.25">
      <c r="C59" s="67"/>
      <c r="D59" s="68"/>
      <c r="E59" s="1"/>
      <c r="F59" s="1"/>
      <c r="G59" s="72"/>
      <c r="H59" s="1"/>
      <c r="I59" s="72"/>
      <c r="J59" s="36"/>
      <c r="K59" s="32">
        <v>2023</v>
      </c>
      <c r="L59" s="73" t="str">
        <f t="shared" si="15"/>
        <v/>
      </c>
      <c r="M59" s="73">
        <f t="shared" si="16"/>
        <v>7.107672039541324E-3</v>
      </c>
      <c r="N59" s="1"/>
      <c r="O59" s="74"/>
      <c r="P59" s="10"/>
      <c r="Q59" s="10"/>
      <c r="R59" s="10"/>
      <c r="S59" s="10"/>
      <c r="T59" s="10"/>
      <c r="U59" s="10"/>
      <c r="V59" s="10"/>
      <c r="W59" s="10"/>
    </row>
    <row r="60" spans="2:23" ht="18.75" customHeight="1" x14ac:dyDescent="0.25">
      <c r="C60" s="67"/>
      <c r="D60" s="68"/>
      <c r="E60" s="1"/>
      <c r="F60" s="1"/>
      <c r="G60" s="72"/>
      <c r="H60" s="1"/>
      <c r="I60" s="72"/>
      <c r="J60" s="36"/>
      <c r="K60" s="32">
        <v>2024</v>
      </c>
      <c r="L60" s="73" t="str">
        <f t="shared" si="15"/>
        <v/>
      </c>
      <c r="M60" s="73">
        <f t="shared" si="16"/>
        <v>9.8197222735052492E-3</v>
      </c>
      <c r="N60" s="1"/>
      <c r="O60" s="74"/>
      <c r="P60" s="10"/>
      <c r="Q60" s="10"/>
      <c r="R60" s="10"/>
      <c r="S60" s="10"/>
      <c r="T60" s="10"/>
      <c r="U60" s="10"/>
      <c r="V60" s="10"/>
      <c r="W60" s="10"/>
    </row>
    <row r="61" spans="2:23" ht="18.75" customHeight="1" x14ac:dyDescent="0.25">
      <c r="C61" s="67"/>
      <c r="D61" s="68"/>
      <c r="E61" s="1"/>
      <c r="F61" s="1"/>
      <c r="G61" s="72"/>
      <c r="H61" s="1"/>
      <c r="I61" s="72"/>
      <c r="J61" s="36"/>
      <c r="K61" s="32">
        <v>2025</v>
      </c>
      <c r="L61" s="73" t="str">
        <f t="shared" si="15"/>
        <v/>
      </c>
      <c r="M61" s="73">
        <f t="shared" si="16"/>
        <v>4.7565675082585912E-3</v>
      </c>
      <c r="N61" s="1"/>
      <c r="O61" s="74"/>
      <c r="P61" s="10"/>
      <c r="Q61" s="10"/>
      <c r="R61" s="10"/>
      <c r="S61" s="10"/>
      <c r="T61" s="10"/>
      <c r="U61" s="10"/>
      <c r="V61" s="10"/>
      <c r="W61" s="10"/>
    </row>
    <row r="62" spans="2:23" ht="31.5" customHeight="1" x14ac:dyDescent="0.25">
      <c r="C62" s="75"/>
      <c r="D62" s="76" t="s">
        <v>41</v>
      </c>
      <c r="E62" s="49"/>
      <c r="F62" s="49"/>
      <c r="G62" s="77"/>
      <c r="H62" s="49"/>
      <c r="I62" s="78"/>
      <c r="J62" s="50"/>
      <c r="K62" s="79" t="str">
        <f>D62</f>
        <v>Geometric Mean</v>
      </c>
      <c r="L62" s="80">
        <f>IF(L38=0,"",(L42/L38)^(1/($D42-$D38-1))-1)</f>
        <v>-6.357171689577501E-3</v>
      </c>
      <c r="M62" s="80">
        <f>IF(M38=0,"",(M44/M38)^(1/($D44-$D38-1))-1)</f>
        <v>-7.7961241274384641E-3</v>
      </c>
      <c r="N62" s="49"/>
      <c r="O62" s="81" t="str">
        <f>IF(O49=0,"",(M44/O49)^(1/(#REF!-#REF!-1))-1)</f>
        <v/>
      </c>
      <c r="P62" s="10"/>
      <c r="Q62" s="10"/>
      <c r="R62" s="10"/>
      <c r="S62" s="10"/>
      <c r="T62" s="10"/>
      <c r="U62" s="10"/>
      <c r="V62" s="10"/>
      <c r="W62" s="10"/>
    </row>
    <row r="63" spans="2:23" ht="15.75" customHeight="1" x14ac:dyDescent="0.25">
      <c r="B63" s="10"/>
      <c r="C63" s="10"/>
      <c r="D63" s="10"/>
      <c r="E63" s="10"/>
      <c r="F63" s="10"/>
      <c r="G63" s="10"/>
      <c r="H63" s="10"/>
      <c r="I63" s="10"/>
      <c r="J63" s="10"/>
      <c r="K63" s="10"/>
      <c r="L63" s="10"/>
      <c r="M63" s="10"/>
      <c r="N63" s="10"/>
      <c r="O63" s="10"/>
      <c r="P63" s="10"/>
      <c r="Q63" s="10"/>
      <c r="R63" s="10"/>
      <c r="S63" s="10"/>
      <c r="T63" s="10"/>
      <c r="U63" s="10"/>
      <c r="V63" s="10"/>
    </row>
    <row r="64" spans="2:23" ht="20.25" customHeight="1" x14ac:dyDescent="0.25">
      <c r="B64" s="16" t="s">
        <v>42</v>
      </c>
      <c r="C64" s="10"/>
      <c r="D64" s="10"/>
      <c r="E64" s="10"/>
      <c r="F64" s="10"/>
      <c r="G64" s="10"/>
      <c r="H64" s="10"/>
      <c r="I64" s="10"/>
      <c r="J64" s="10"/>
      <c r="K64" s="10"/>
      <c r="L64" s="10"/>
      <c r="M64" s="10"/>
      <c r="N64" s="10"/>
      <c r="O64" s="10"/>
      <c r="P64" s="10"/>
      <c r="Q64" s="10"/>
      <c r="R64" s="10"/>
      <c r="S64" s="10"/>
      <c r="T64" s="10"/>
      <c r="U64" s="10"/>
      <c r="V64" s="10"/>
    </row>
    <row r="65" spans="2:22" ht="14.25" customHeight="1" x14ac:dyDescent="0.25">
      <c r="B65" s="10"/>
      <c r="C65" s="10"/>
      <c r="D65" s="10"/>
      <c r="E65" s="10"/>
      <c r="F65" s="10"/>
      <c r="G65" s="10"/>
      <c r="H65" s="10"/>
      <c r="I65" s="10"/>
      <c r="J65" s="10"/>
      <c r="K65" s="10"/>
      <c r="L65" s="10"/>
      <c r="M65" s="10"/>
      <c r="N65" s="10"/>
      <c r="O65" s="10"/>
      <c r="P65" s="10"/>
      <c r="Q65" s="10"/>
      <c r="R65" s="10"/>
      <c r="S65" s="10"/>
      <c r="T65" s="10"/>
      <c r="U65" s="10"/>
      <c r="V65" s="10"/>
    </row>
    <row r="66" spans="2:22" ht="12.75" customHeight="1" x14ac:dyDescent="0.3">
      <c r="B66" s="82">
        <v>1</v>
      </c>
      <c r="C66" s="2" t="s">
        <v>43</v>
      </c>
      <c r="D66" s="219" t="s">
        <v>44</v>
      </c>
      <c r="E66" s="220"/>
      <c r="F66" s="220"/>
      <c r="G66" s="220"/>
      <c r="H66" s="220"/>
      <c r="I66" s="221"/>
      <c r="K66" s="1" t="s">
        <v>45</v>
      </c>
      <c r="Q66" s="83" t="s">
        <v>46</v>
      </c>
      <c r="R66" s="1"/>
      <c r="S66" s="1"/>
      <c r="T66" s="1"/>
      <c r="U66" s="1"/>
    </row>
    <row r="67" spans="2:22" ht="12.75" customHeight="1" x14ac:dyDescent="0.25">
      <c r="Q67" s="49"/>
      <c r="R67" s="49"/>
      <c r="S67" s="49"/>
      <c r="T67" s="49"/>
      <c r="U67" s="49"/>
    </row>
    <row r="68" spans="2:22" ht="18.75" customHeight="1" x14ac:dyDescent="0.3">
      <c r="C68" s="17"/>
      <c r="D68" s="18" t="s">
        <v>27</v>
      </c>
      <c r="E68" s="18"/>
      <c r="F68" s="222" t="s">
        <v>47</v>
      </c>
      <c r="G68" s="223"/>
      <c r="H68" s="223"/>
      <c r="I68" s="224"/>
      <c r="J68" s="18"/>
      <c r="K68" s="213" t="s">
        <v>48</v>
      </c>
      <c r="L68" s="214"/>
      <c r="M68" s="214"/>
      <c r="N68" s="214"/>
      <c r="O68" s="215"/>
      <c r="P68" s="19"/>
      <c r="Q68" s="216" t="str">
        <f>CONCATENATE("Consumption (kWh) per ",LEFT(F68,LEN(F68)-1))</f>
        <v>Consumption (kWh) per Customer</v>
      </c>
      <c r="R68" s="214"/>
      <c r="S68" s="214"/>
      <c r="T68" s="214"/>
      <c r="U68" s="215"/>
      <c r="V68" s="84"/>
    </row>
    <row r="69" spans="2:22" ht="38.25" customHeight="1" x14ac:dyDescent="0.3">
      <c r="C69" s="22"/>
      <c r="D69" s="23" t="s">
        <v>29</v>
      </c>
      <c r="E69" s="31"/>
      <c r="F69" s="217"/>
      <c r="G69" s="218"/>
      <c r="H69" s="234"/>
      <c r="I69" s="85"/>
      <c r="J69" s="31"/>
      <c r="K69" s="27"/>
      <c r="L69" s="28" t="s">
        <v>30</v>
      </c>
      <c r="M69" s="28" t="s">
        <v>31</v>
      </c>
      <c r="N69" s="29"/>
      <c r="O69" s="30" t="s">
        <v>31</v>
      </c>
      <c r="P69" s="31"/>
      <c r="Q69" s="86"/>
      <c r="R69" s="87" t="str">
        <f t="shared" ref="R69:S69" si="17">L69</f>
        <v>Actual (Weather actual)</v>
      </c>
      <c r="S69" s="88" t="str">
        <f t="shared" si="17"/>
        <v>Weather-normalized</v>
      </c>
      <c r="T69" s="88"/>
      <c r="U69" s="89" t="str">
        <f>O69</f>
        <v>Weather-normalized</v>
      </c>
      <c r="V69" s="84"/>
    </row>
    <row r="70" spans="2:22" ht="12.75" customHeight="1" x14ac:dyDescent="0.3">
      <c r="C70" s="31" t="s">
        <v>32</v>
      </c>
      <c r="D70" s="42">
        <v>2015</v>
      </c>
      <c r="E70" s="90"/>
      <c r="F70" s="91" t="str">
        <f>$K$38</f>
        <v>Actual</v>
      </c>
      <c r="G70" s="92">
        <v>293884</v>
      </c>
      <c r="H70" s="36" t="str">
        <f t="shared" ref="H70:H80" si="18">IF(D70=$D$71,"OEB-approved","")</f>
        <v/>
      </c>
      <c r="I70" s="39"/>
      <c r="J70" s="90"/>
      <c r="K70" s="93" t="str">
        <f t="shared" ref="K70:K80" si="19">F70</f>
        <v>Actual</v>
      </c>
      <c r="L70" s="94">
        <v>2242517758.6999998</v>
      </c>
      <c r="M70" s="94">
        <v>2241280000</v>
      </c>
      <c r="N70" s="95" t="str">
        <f t="shared" ref="N70:N80" si="20">H70</f>
        <v/>
      </c>
      <c r="O70" s="96"/>
      <c r="P70" s="90"/>
      <c r="Q70" s="93" t="str">
        <f t="shared" ref="Q70:Q80" si="21">K70</f>
        <v>Actual</v>
      </c>
      <c r="R70" s="97">
        <f t="shared" ref="R70:R80" si="22">IF(G70=0,"",L70/G70)</f>
        <v>7630.6221458126329</v>
      </c>
      <c r="S70" s="98">
        <f t="shared" ref="S70:S80" si="23">IF(G70=0,"",M70/G70)</f>
        <v>7626.4104204379955</v>
      </c>
      <c r="T70" s="1" t="str">
        <f t="shared" ref="T70:T80" si="24">N70</f>
        <v/>
      </c>
      <c r="U70" s="99" t="str">
        <f t="shared" ref="U70:U80" si="25">IF(T70="","",IF(I70=0,"",O70/I70))</f>
        <v/>
      </c>
      <c r="V70" s="33"/>
    </row>
    <row r="71" spans="2:22" ht="12.75" customHeight="1" x14ac:dyDescent="0.3">
      <c r="C71" s="31" t="s">
        <v>32</v>
      </c>
      <c r="D71" s="42">
        <v>2016</v>
      </c>
      <c r="E71" s="90"/>
      <c r="F71" s="93" t="str">
        <f>$K$39</f>
        <v>Actual</v>
      </c>
      <c r="G71" s="92">
        <v>298001</v>
      </c>
      <c r="H71" s="36" t="str">
        <f t="shared" si="18"/>
        <v>OEB-approved</v>
      </c>
      <c r="I71" s="39"/>
      <c r="J71" s="90"/>
      <c r="K71" s="93" t="str">
        <f t="shared" si="19"/>
        <v>Actual</v>
      </c>
      <c r="L71" s="94">
        <v>2260335626.0999999</v>
      </c>
      <c r="M71" s="94">
        <v>2203863000</v>
      </c>
      <c r="N71" s="95" t="str">
        <f t="shared" si="20"/>
        <v>OEB-approved</v>
      </c>
      <c r="O71" s="96"/>
      <c r="P71" s="90"/>
      <c r="Q71" s="93" t="str">
        <f t="shared" si="21"/>
        <v>Actual</v>
      </c>
      <c r="R71" s="97">
        <f t="shared" si="22"/>
        <v>7584.9934265321253</v>
      </c>
      <c r="S71" s="98">
        <f t="shared" si="23"/>
        <v>7395.4886057429339</v>
      </c>
      <c r="T71" s="1" t="str">
        <f t="shared" si="24"/>
        <v>OEB-approved</v>
      </c>
      <c r="U71" s="99" t="str">
        <f t="shared" si="25"/>
        <v/>
      </c>
      <c r="V71" s="33"/>
    </row>
    <row r="72" spans="2:22" ht="12.75" customHeight="1" x14ac:dyDescent="0.3">
      <c r="C72" s="31" t="s">
        <v>32</v>
      </c>
      <c r="D72" s="42">
        <v>2017</v>
      </c>
      <c r="E72" s="90"/>
      <c r="F72" s="93" t="str">
        <f>$K$40</f>
        <v>Actual</v>
      </c>
      <c r="G72" s="92">
        <v>301839</v>
      </c>
      <c r="H72" s="36" t="str">
        <f t="shared" si="18"/>
        <v/>
      </c>
      <c r="I72" s="100"/>
      <c r="J72" s="90"/>
      <c r="K72" s="93" t="str">
        <f t="shared" si="19"/>
        <v>Actual</v>
      </c>
      <c r="L72" s="94">
        <v>2188889238</v>
      </c>
      <c r="M72" s="94">
        <v>2232966000</v>
      </c>
      <c r="N72" s="95" t="str">
        <f t="shared" si="20"/>
        <v/>
      </c>
      <c r="O72" s="101"/>
      <c r="P72" s="90"/>
      <c r="Q72" s="93" t="str">
        <f t="shared" si="21"/>
        <v>Actual</v>
      </c>
      <c r="R72" s="97">
        <f t="shared" si="22"/>
        <v>7251.8436583741668</v>
      </c>
      <c r="S72" s="98">
        <f t="shared" si="23"/>
        <v>7397.8710504606761</v>
      </c>
      <c r="T72" s="1" t="str">
        <f t="shared" si="24"/>
        <v/>
      </c>
      <c r="U72" s="99" t="str">
        <f t="shared" si="25"/>
        <v/>
      </c>
      <c r="V72" s="33"/>
    </row>
    <row r="73" spans="2:22" ht="12.75" customHeight="1" x14ac:dyDescent="0.3">
      <c r="C73" s="31" t="s">
        <v>32</v>
      </c>
      <c r="D73" s="42">
        <v>2018</v>
      </c>
      <c r="E73" s="90"/>
      <c r="F73" s="93" t="str">
        <f>$K$41</f>
        <v>Actual</v>
      </c>
      <c r="G73" s="92">
        <v>305390</v>
      </c>
      <c r="H73" s="36" t="str">
        <f t="shared" si="18"/>
        <v/>
      </c>
      <c r="I73" s="39"/>
      <c r="J73" s="90"/>
      <c r="K73" s="93" t="str">
        <f t="shared" si="19"/>
        <v>Actual</v>
      </c>
      <c r="L73" s="94">
        <v>2318157312</v>
      </c>
      <c r="M73" s="94">
        <v>2227858000</v>
      </c>
      <c r="N73" s="95" t="str">
        <f t="shared" si="20"/>
        <v/>
      </c>
      <c r="O73" s="96"/>
      <c r="P73" s="90"/>
      <c r="Q73" s="93" t="str">
        <f t="shared" si="21"/>
        <v>Actual</v>
      </c>
      <c r="R73" s="97">
        <f t="shared" si="22"/>
        <v>7590.8094960542257</v>
      </c>
      <c r="S73" s="98">
        <f t="shared" si="23"/>
        <v>7295.1242673302986</v>
      </c>
      <c r="T73" s="1" t="str">
        <f t="shared" si="24"/>
        <v/>
      </c>
      <c r="U73" s="99" t="str">
        <f t="shared" si="25"/>
        <v/>
      </c>
      <c r="V73" s="33"/>
    </row>
    <row r="74" spans="2:22" ht="12.75" customHeight="1" x14ac:dyDescent="0.3">
      <c r="C74" s="31" t="s">
        <v>32</v>
      </c>
      <c r="D74" s="42">
        <v>2019</v>
      </c>
      <c r="E74" s="90"/>
      <c r="F74" s="93" t="s">
        <v>33</v>
      </c>
      <c r="G74" s="92">
        <v>309165</v>
      </c>
      <c r="H74" s="36" t="str">
        <f t="shared" si="18"/>
        <v/>
      </c>
      <c r="I74" s="39"/>
      <c r="J74" s="90"/>
      <c r="K74" s="93" t="str">
        <f t="shared" si="19"/>
        <v>Actual</v>
      </c>
      <c r="L74" s="94">
        <v>2263214648</v>
      </c>
      <c r="M74" s="94">
        <v>2256981000</v>
      </c>
      <c r="N74" s="95" t="str">
        <f t="shared" si="20"/>
        <v/>
      </c>
      <c r="O74" s="96"/>
      <c r="P74" s="90"/>
      <c r="Q74" s="93" t="str">
        <f t="shared" si="21"/>
        <v>Actual</v>
      </c>
      <c r="R74" s="97">
        <f t="shared" si="22"/>
        <v>7320.4102922387719</v>
      </c>
      <c r="S74" s="98">
        <f t="shared" si="23"/>
        <v>7300.2474406870115</v>
      </c>
      <c r="T74" s="1" t="str">
        <f t="shared" si="24"/>
        <v/>
      </c>
      <c r="U74" s="99" t="str">
        <f t="shared" si="25"/>
        <v/>
      </c>
      <c r="V74" s="33"/>
    </row>
    <row r="75" spans="2:22" ht="13.5" customHeight="1" x14ac:dyDescent="0.3">
      <c r="C75" s="31" t="s">
        <v>34</v>
      </c>
      <c r="D75" s="42">
        <v>2020</v>
      </c>
      <c r="E75" s="90"/>
      <c r="F75" s="93" t="str">
        <f t="shared" ref="F75:F79" si="26">$K$43</f>
        <v>Forecast</v>
      </c>
      <c r="G75" s="92">
        <v>313134</v>
      </c>
      <c r="H75" s="36" t="str">
        <f t="shared" si="18"/>
        <v/>
      </c>
      <c r="I75" s="39"/>
      <c r="J75" s="90"/>
      <c r="K75" s="93" t="str">
        <f t="shared" si="19"/>
        <v>Forecast</v>
      </c>
      <c r="L75" s="102"/>
      <c r="M75" s="94">
        <v>2256900000</v>
      </c>
      <c r="N75" s="95" t="str">
        <f t="shared" si="20"/>
        <v/>
      </c>
      <c r="O75" s="96"/>
      <c r="P75" s="90"/>
      <c r="Q75" s="93" t="str">
        <f t="shared" si="21"/>
        <v>Forecast</v>
      </c>
      <c r="R75" s="97">
        <f t="shared" si="22"/>
        <v>0</v>
      </c>
      <c r="S75" s="98">
        <f t="shared" si="23"/>
        <v>7207.4575102032995</v>
      </c>
      <c r="T75" s="1" t="str">
        <f t="shared" si="24"/>
        <v/>
      </c>
      <c r="U75" s="99" t="str">
        <f t="shared" si="25"/>
        <v/>
      </c>
      <c r="V75" s="33"/>
    </row>
    <row r="76" spans="2:22" ht="12.75" customHeight="1" x14ac:dyDescent="0.3">
      <c r="C76" s="40" t="s">
        <v>36</v>
      </c>
      <c r="D76" s="42">
        <v>2021</v>
      </c>
      <c r="E76" s="90"/>
      <c r="F76" s="93" t="str">
        <f t="shared" si="26"/>
        <v>Forecast</v>
      </c>
      <c r="G76" s="92">
        <v>316346</v>
      </c>
      <c r="H76" s="36" t="str">
        <f t="shared" si="18"/>
        <v/>
      </c>
      <c r="I76" s="39"/>
      <c r="J76" s="90"/>
      <c r="K76" s="93" t="str">
        <f t="shared" si="19"/>
        <v>Forecast</v>
      </c>
      <c r="L76" s="102"/>
      <c r="M76" s="94">
        <v>2258843000</v>
      </c>
      <c r="N76" s="95" t="str">
        <f t="shared" si="20"/>
        <v/>
      </c>
      <c r="O76" s="96"/>
      <c r="P76" s="90"/>
      <c r="Q76" s="93" t="str">
        <f t="shared" si="21"/>
        <v>Forecast</v>
      </c>
      <c r="R76" s="97">
        <f t="shared" si="22"/>
        <v>0</v>
      </c>
      <c r="S76" s="98">
        <f t="shared" si="23"/>
        <v>7140.4190348542415</v>
      </c>
      <c r="T76" s="1" t="str">
        <f t="shared" si="24"/>
        <v/>
      </c>
      <c r="U76" s="99" t="str">
        <f t="shared" si="25"/>
        <v/>
      </c>
      <c r="V76" s="33"/>
    </row>
    <row r="77" spans="2:22" ht="12.75" customHeight="1" x14ac:dyDescent="0.3">
      <c r="C77" s="40" t="s">
        <v>36</v>
      </c>
      <c r="D77" s="42">
        <v>2022</v>
      </c>
      <c r="E77" s="90"/>
      <c r="F77" s="93" t="str">
        <f t="shared" si="26"/>
        <v>Forecast</v>
      </c>
      <c r="G77" s="92">
        <v>319510</v>
      </c>
      <c r="H77" s="36" t="str">
        <f t="shared" si="18"/>
        <v/>
      </c>
      <c r="I77" s="39"/>
      <c r="J77" s="90"/>
      <c r="K77" s="93" t="str">
        <f t="shared" si="19"/>
        <v>Forecast</v>
      </c>
      <c r="L77" s="102"/>
      <c r="M77" s="94">
        <v>2280182000</v>
      </c>
      <c r="N77" s="95" t="str">
        <f t="shared" si="20"/>
        <v/>
      </c>
      <c r="O77" s="96"/>
      <c r="P77" s="90"/>
      <c r="Q77" s="93" t="str">
        <f t="shared" si="21"/>
        <v>Forecast</v>
      </c>
      <c r="R77" s="97">
        <f t="shared" si="22"/>
        <v>0</v>
      </c>
      <c r="S77" s="98">
        <f t="shared" si="23"/>
        <v>7136.4965102813685</v>
      </c>
      <c r="T77" s="1" t="str">
        <f t="shared" si="24"/>
        <v/>
      </c>
      <c r="U77" s="99" t="str">
        <f t="shared" si="25"/>
        <v/>
      </c>
      <c r="V77" s="33"/>
    </row>
    <row r="78" spans="2:22" ht="12.75" customHeight="1" x14ac:dyDescent="0.3">
      <c r="C78" s="40" t="s">
        <v>36</v>
      </c>
      <c r="D78" s="42">
        <v>2023</v>
      </c>
      <c r="E78" s="90"/>
      <c r="F78" s="93" t="str">
        <f t="shared" si="26"/>
        <v>Forecast</v>
      </c>
      <c r="G78" s="92">
        <v>322705</v>
      </c>
      <c r="H78" s="36" t="str">
        <f t="shared" si="18"/>
        <v/>
      </c>
      <c r="I78" s="39"/>
      <c r="J78" s="90"/>
      <c r="K78" s="93" t="str">
        <f t="shared" si="19"/>
        <v>Forecast</v>
      </c>
      <c r="L78" s="102"/>
      <c r="M78" s="94">
        <v>2305786000</v>
      </c>
      <c r="N78" s="95" t="str">
        <f t="shared" si="20"/>
        <v/>
      </c>
      <c r="O78" s="96"/>
      <c r="P78" s="90"/>
      <c r="Q78" s="93" t="str">
        <f t="shared" si="21"/>
        <v>Forecast</v>
      </c>
      <c r="R78" s="97">
        <f t="shared" si="22"/>
        <v>0</v>
      </c>
      <c r="S78" s="98">
        <f t="shared" si="23"/>
        <v>7145.1821322880032</v>
      </c>
      <c r="T78" s="1" t="str">
        <f t="shared" si="24"/>
        <v/>
      </c>
      <c r="U78" s="99" t="str">
        <f t="shared" si="25"/>
        <v/>
      </c>
      <c r="V78" s="33"/>
    </row>
    <row r="79" spans="2:22" ht="12.75" customHeight="1" x14ac:dyDescent="0.3">
      <c r="C79" s="40" t="s">
        <v>36</v>
      </c>
      <c r="D79" s="42">
        <v>2024</v>
      </c>
      <c r="E79" s="90"/>
      <c r="F79" s="93" t="str">
        <f t="shared" si="26"/>
        <v>Forecast</v>
      </c>
      <c r="G79" s="92">
        <v>325932</v>
      </c>
      <c r="H79" s="36" t="str">
        <f t="shared" si="18"/>
        <v/>
      </c>
      <c r="I79" s="39"/>
      <c r="J79" s="90"/>
      <c r="K79" s="93" t="str">
        <f t="shared" si="19"/>
        <v>Forecast</v>
      </c>
      <c r="L79" s="102"/>
      <c r="M79" s="94">
        <v>2339674000</v>
      </c>
      <c r="N79" s="95" t="str">
        <f t="shared" si="20"/>
        <v/>
      </c>
      <c r="O79" s="96"/>
      <c r="P79" s="90"/>
      <c r="Q79" s="93" t="str">
        <f t="shared" si="21"/>
        <v>Forecast</v>
      </c>
      <c r="R79" s="97">
        <f t="shared" si="22"/>
        <v>0</v>
      </c>
      <c r="S79" s="98">
        <f t="shared" si="23"/>
        <v>7178.4114477866551</v>
      </c>
      <c r="T79" s="1" t="str">
        <f t="shared" si="24"/>
        <v/>
      </c>
      <c r="U79" s="99" t="str">
        <f t="shared" si="25"/>
        <v/>
      </c>
      <c r="V79" s="33"/>
    </row>
    <row r="80" spans="2:22" ht="12.75" customHeight="1" x14ac:dyDescent="0.3">
      <c r="C80" s="44" t="s">
        <v>36</v>
      </c>
      <c r="D80" s="45">
        <v>2025</v>
      </c>
      <c r="E80" s="22"/>
      <c r="F80" s="103" t="str">
        <f>$K$44</f>
        <v>Forecast</v>
      </c>
      <c r="G80" s="104">
        <v>329191</v>
      </c>
      <c r="H80" s="50" t="str">
        <f t="shared" si="18"/>
        <v/>
      </c>
      <c r="I80" s="54"/>
      <c r="J80" s="22"/>
      <c r="K80" s="103" t="str">
        <f t="shared" si="19"/>
        <v>Forecast</v>
      </c>
      <c r="L80" s="105"/>
      <c r="M80" s="53">
        <v>2359684000</v>
      </c>
      <c r="N80" s="106" t="str">
        <f t="shared" si="20"/>
        <v/>
      </c>
      <c r="O80" s="107"/>
      <c r="P80" s="22"/>
      <c r="Q80" s="103" t="str">
        <f t="shared" si="21"/>
        <v>Forecast</v>
      </c>
      <c r="R80" s="108">
        <f t="shared" si="22"/>
        <v>0</v>
      </c>
      <c r="S80" s="109">
        <f t="shared" si="23"/>
        <v>7168.1303559331818</v>
      </c>
      <c r="T80" s="49" t="str">
        <f t="shared" si="24"/>
        <v/>
      </c>
      <c r="U80" s="110" t="str">
        <f t="shared" si="25"/>
        <v/>
      </c>
      <c r="V80" s="33"/>
    </row>
    <row r="81" spans="2:21" ht="12.75" customHeight="1" x14ac:dyDescent="0.3">
      <c r="B81" s="1"/>
      <c r="C81" s="111"/>
      <c r="I81" s="57">
        <f>SUM(I70:I75)</f>
        <v>0</v>
      </c>
      <c r="O81" s="112">
        <f>SUM(O70:O75)</f>
        <v>0</v>
      </c>
      <c r="U81" s="112">
        <f>SUM(U70:U75)</f>
        <v>0</v>
      </c>
    </row>
    <row r="82" spans="2:21" ht="12.75" customHeight="1" x14ac:dyDescent="0.25">
      <c r="C82" s="113" t="s">
        <v>37</v>
      </c>
      <c r="D82" s="114" t="s">
        <v>38</v>
      </c>
      <c r="E82" s="115"/>
      <c r="F82" s="115"/>
      <c r="G82" s="64" t="s">
        <v>39</v>
      </c>
      <c r="H82" s="115"/>
      <c r="I82" s="66" t="s">
        <v>49</v>
      </c>
      <c r="J82" s="62"/>
      <c r="K82" s="63" t="s">
        <v>38</v>
      </c>
      <c r="L82" s="208" t="s">
        <v>39</v>
      </c>
      <c r="M82" s="209"/>
      <c r="N82" s="115"/>
      <c r="O82" s="66" t="str">
        <f>I82</f>
        <v>Test Year Versus OEB-approved</v>
      </c>
      <c r="P82" s="17"/>
      <c r="Q82" s="63" t="s">
        <v>38</v>
      </c>
      <c r="R82" s="208" t="s">
        <v>39</v>
      </c>
      <c r="S82" s="209"/>
      <c r="T82" s="115"/>
      <c r="U82" s="66" t="str">
        <f>O82</f>
        <v>Test Year Versus OEB-approved</v>
      </c>
    </row>
    <row r="83" spans="2:21" ht="12.75" customHeight="1" x14ac:dyDescent="0.3">
      <c r="C83" s="31" t="s">
        <v>32</v>
      </c>
      <c r="D83" s="116">
        <f t="shared" ref="D83:D88" si="27">D70</f>
        <v>2015</v>
      </c>
      <c r="E83" s="1"/>
      <c r="F83" s="1"/>
      <c r="G83" s="117"/>
      <c r="H83" s="1"/>
      <c r="I83" s="118"/>
      <c r="J83" s="36"/>
      <c r="K83" s="119">
        <f t="shared" ref="K83:K88" si="28">D83</f>
        <v>2015</v>
      </c>
      <c r="L83" s="120"/>
      <c r="M83" s="70"/>
      <c r="N83" s="1"/>
      <c r="O83" s="71"/>
      <c r="P83" s="90"/>
      <c r="Q83" s="119">
        <f t="shared" ref="Q83:Q88" si="29">K83</f>
        <v>2015</v>
      </c>
      <c r="R83" s="121"/>
      <c r="S83" s="122"/>
      <c r="T83" s="1"/>
      <c r="U83" s="71"/>
    </row>
    <row r="84" spans="2:21" ht="12.75" customHeight="1" x14ac:dyDescent="0.3">
      <c r="C84" s="31" t="s">
        <v>32</v>
      </c>
      <c r="D84" s="116">
        <f t="shared" si="27"/>
        <v>2016</v>
      </c>
      <c r="E84" s="1"/>
      <c r="F84" s="1"/>
      <c r="G84" s="72">
        <f t="shared" ref="G84:G92" si="30">IF(G70=0,"",G71/G70-1)</f>
        <v>1.400892869295367E-2</v>
      </c>
      <c r="H84" s="1"/>
      <c r="I84" s="118"/>
      <c r="J84" s="36"/>
      <c r="K84" s="32">
        <f t="shared" si="28"/>
        <v>2016</v>
      </c>
      <c r="L84" s="73">
        <f t="shared" ref="L84:M84" si="31">IF(L70=0,"",L71/L70-1)</f>
        <v>7.9454743806930406E-3</v>
      </c>
      <c r="M84" s="73">
        <f t="shared" si="31"/>
        <v>-1.6694478155339754E-2</v>
      </c>
      <c r="N84" s="1"/>
      <c r="O84" s="71"/>
      <c r="P84" s="90"/>
      <c r="Q84" s="32">
        <f t="shared" si="29"/>
        <v>2016</v>
      </c>
      <c r="R84" s="123">
        <f t="shared" ref="R84:S84" si="32">IF(R70="","",IF(R70=0,"",R71/R70-1))</f>
        <v>-5.9796853269096228E-3</v>
      </c>
      <c r="S84" s="123">
        <f t="shared" si="32"/>
        <v>-3.0279227312001833E-2</v>
      </c>
      <c r="T84" s="1"/>
      <c r="U84" s="71"/>
    </row>
    <row r="85" spans="2:21" ht="12.75" customHeight="1" x14ac:dyDescent="0.3">
      <c r="C85" s="31" t="s">
        <v>32</v>
      </c>
      <c r="D85" s="116">
        <f t="shared" si="27"/>
        <v>2017</v>
      </c>
      <c r="E85" s="1"/>
      <c r="F85" s="1"/>
      <c r="G85" s="72">
        <f t="shared" si="30"/>
        <v>1.2879151412243495E-2</v>
      </c>
      <c r="H85" s="1"/>
      <c r="I85" s="118"/>
      <c r="J85" s="36"/>
      <c r="K85" s="32">
        <f t="shared" si="28"/>
        <v>2017</v>
      </c>
      <c r="L85" s="73">
        <f t="shared" ref="L85:M85" si="33">IF(L71=0,"",L72/L71-1)</f>
        <v>-3.1608751937106772E-2</v>
      </c>
      <c r="M85" s="73">
        <f t="shared" si="33"/>
        <v>1.3205448796045793E-2</v>
      </c>
      <c r="N85" s="1"/>
      <c r="O85" s="71"/>
      <c r="P85" s="90"/>
      <c r="Q85" s="32">
        <f t="shared" si="29"/>
        <v>2017</v>
      </c>
      <c r="R85" s="123">
        <f t="shared" ref="R85:S85" si="34">IF(R71="","",IF(R71=0,"",R72/R71-1))</f>
        <v>-4.3922222396740485E-2</v>
      </c>
      <c r="S85" s="123">
        <f t="shared" si="34"/>
        <v>3.2214838596233974E-4</v>
      </c>
      <c r="T85" s="1"/>
      <c r="U85" s="71"/>
    </row>
    <row r="86" spans="2:21" ht="12.75" customHeight="1" x14ac:dyDescent="0.3">
      <c r="C86" s="31" t="s">
        <v>32</v>
      </c>
      <c r="D86" s="116">
        <f t="shared" si="27"/>
        <v>2018</v>
      </c>
      <c r="E86" s="1"/>
      <c r="F86" s="1"/>
      <c r="G86" s="72">
        <f t="shared" si="30"/>
        <v>1.1764549975318062E-2</v>
      </c>
      <c r="H86" s="1"/>
      <c r="I86" s="118"/>
      <c r="J86" s="36"/>
      <c r="K86" s="32">
        <f t="shared" si="28"/>
        <v>2018</v>
      </c>
      <c r="L86" s="73">
        <f t="shared" ref="L86:M86" si="35">IF(L72=0,"",L73/L72-1)</f>
        <v>5.9056471088556828E-2</v>
      </c>
      <c r="M86" s="73">
        <f t="shared" si="35"/>
        <v>-2.2875404282913792E-3</v>
      </c>
      <c r="N86" s="1"/>
      <c r="O86" s="71"/>
      <c r="P86" s="90"/>
      <c r="Q86" s="32">
        <f t="shared" si="29"/>
        <v>2018</v>
      </c>
      <c r="R86" s="123">
        <f t="shared" ref="R86:S86" si="36">IF(R72="","",IF(R72=0,"",R73/R72-1))</f>
        <v>4.6742022256455185E-2</v>
      </c>
      <c r="S86" s="123">
        <f t="shared" si="36"/>
        <v>-1.3888696143734336E-2</v>
      </c>
      <c r="T86" s="1"/>
      <c r="U86" s="71"/>
    </row>
    <row r="87" spans="2:21" ht="12.75" customHeight="1" x14ac:dyDescent="0.3">
      <c r="C87" s="31" t="s">
        <v>32</v>
      </c>
      <c r="D87" s="116">
        <f t="shared" si="27"/>
        <v>2019</v>
      </c>
      <c r="E87" s="1"/>
      <c r="F87" s="1"/>
      <c r="G87" s="72">
        <f t="shared" si="30"/>
        <v>1.2361243000753142E-2</v>
      </c>
      <c r="H87" s="1"/>
      <c r="I87" s="118"/>
      <c r="J87" s="36"/>
      <c r="K87" s="32">
        <f t="shared" si="28"/>
        <v>2019</v>
      </c>
      <c r="L87" s="73">
        <f t="shared" ref="L87:M87" si="37">IF(L73=0,"",L74/L73-1)</f>
        <v>-2.3701007569929766E-2</v>
      </c>
      <c r="M87" s="73">
        <f t="shared" si="37"/>
        <v>1.307219759966749E-2</v>
      </c>
      <c r="N87" s="1"/>
      <c r="O87" s="71"/>
      <c r="P87" s="90"/>
      <c r="Q87" s="32">
        <f t="shared" si="29"/>
        <v>2019</v>
      </c>
      <c r="R87" s="123">
        <f t="shared" ref="R87:S87" si="38">IF(R73="","",IF(R73=0,"",R74/R73-1))</f>
        <v>-3.5621919369206889E-2</v>
      </c>
      <c r="S87" s="123">
        <f t="shared" si="38"/>
        <v>7.0227362399521986E-4</v>
      </c>
      <c r="T87" s="1"/>
      <c r="U87" s="71"/>
    </row>
    <row r="88" spans="2:21" ht="12.75" customHeight="1" x14ac:dyDescent="0.3">
      <c r="C88" s="31" t="s">
        <v>34</v>
      </c>
      <c r="D88" s="116">
        <f t="shared" si="27"/>
        <v>2020</v>
      </c>
      <c r="E88" s="1"/>
      <c r="F88" s="1"/>
      <c r="G88" s="72">
        <f t="shared" si="30"/>
        <v>1.2837805055552876E-2</v>
      </c>
      <c r="H88" s="1"/>
      <c r="I88" s="118"/>
      <c r="J88" s="36"/>
      <c r="K88" s="32">
        <f t="shared" si="28"/>
        <v>2020</v>
      </c>
      <c r="L88" s="73">
        <f t="shared" ref="L88:M88" si="39">IF(L74=0,"",L75/L74-1)</f>
        <v>-1</v>
      </c>
      <c r="M88" s="73">
        <f t="shared" si="39"/>
        <v>-3.5888649483561963E-5</v>
      </c>
      <c r="N88" s="1"/>
      <c r="O88" s="71"/>
      <c r="P88" s="90"/>
      <c r="Q88" s="32">
        <f t="shared" si="29"/>
        <v>2020</v>
      </c>
      <c r="R88" s="123">
        <f t="shared" ref="R88:S88" si="40">IF(R74="","",IF(R74=0,"",R75/R74-1))</f>
        <v>-1</v>
      </c>
      <c r="S88" s="123">
        <f t="shared" si="40"/>
        <v>-1.2710518545790528E-2</v>
      </c>
      <c r="T88" s="1"/>
      <c r="U88" s="71"/>
    </row>
    <row r="89" spans="2:21" ht="12.75" customHeight="1" x14ac:dyDescent="0.3">
      <c r="C89" s="40" t="s">
        <v>36</v>
      </c>
      <c r="D89" s="124">
        <v>2021</v>
      </c>
      <c r="E89" s="1"/>
      <c r="F89" s="1"/>
      <c r="G89" s="72">
        <f t="shared" si="30"/>
        <v>1.0257589402620004E-2</v>
      </c>
      <c r="H89" s="1"/>
      <c r="I89" s="125"/>
      <c r="J89" s="36"/>
      <c r="K89" s="42">
        <v>2021</v>
      </c>
      <c r="L89" s="73" t="str">
        <f t="shared" ref="L89:M89" si="41">IF(L75=0,"",L76/L75-1)</f>
        <v/>
      </c>
      <c r="M89" s="73">
        <f t="shared" si="41"/>
        <v>8.6091541494970336E-4</v>
      </c>
      <c r="N89" s="1"/>
      <c r="O89" s="74"/>
      <c r="P89" s="90"/>
      <c r="Q89" s="42">
        <v>2021</v>
      </c>
      <c r="R89" s="123" t="str">
        <f t="shared" ref="R89:S89" si="42">IF(R75="","",IF(R75=0,"",R76/R75-1))</f>
        <v/>
      </c>
      <c r="S89" s="123">
        <f t="shared" si="42"/>
        <v>-9.3012654260055116E-3</v>
      </c>
      <c r="T89" s="1"/>
      <c r="U89" s="74"/>
    </row>
    <row r="90" spans="2:21" ht="12.75" customHeight="1" x14ac:dyDescent="0.3">
      <c r="C90" s="40" t="s">
        <v>36</v>
      </c>
      <c r="D90" s="124">
        <v>2022</v>
      </c>
      <c r="E90" s="1"/>
      <c r="F90" s="1"/>
      <c r="G90" s="72">
        <f t="shared" si="30"/>
        <v>1.0001706991711545E-2</v>
      </c>
      <c r="H90" s="1"/>
      <c r="I90" s="125"/>
      <c r="J90" s="36"/>
      <c r="K90" s="42">
        <v>2022</v>
      </c>
      <c r="L90" s="73" t="str">
        <f t="shared" ref="L90:M90" si="43">IF(L76=0,"",L77/L76-1)</f>
        <v/>
      </c>
      <c r="M90" s="73">
        <f t="shared" si="43"/>
        <v>9.4468716949340781E-3</v>
      </c>
      <c r="N90" s="1"/>
      <c r="O90" s="74"/>
      <c r="P90" s="90"/>
      <c r="Q90" s="42">
        <v>2022</v>
      </c>
      <c r="R90" s="123" t="str">
        <f t="shared" ref="R90:S90" si="44">IF(R76="","",IF(R76=0,"",R77/R76-1))</f>
        <v/>
      </c>
      <c r="S90" s="123">
        <f t="shared" si="44"/>
        <v>-5.4934094956138324E-4</v>
      </c>
      <c r="T90" s="1"/>
      <c r="U90" s="74"/>
    </row>
    <row r="91" spans="2:21" ht="12.75" customHeight="1" x14ac:dyDescent="0.3">
      <c r="C91" s="40" t="s">
        <v>36</v>
      </c>
      <c r="D91" s="124">
        <v>2023</v>
      </c>
      <c r="E91" s="1"/>
      <c r="F91" s="1"/>
      <c r="G91" s="72">
        <f t="shared" si="30"/>
        <v>9.9996870207506028E-3</v>
      </c>
      <c r="H91" s="1"/>
      <c r="I91" s="125"/>
      <c r="J91" s="36"/>
      <c r="K91" s="42">
        <v>2023</v>
      </c>
      <c r="L91" s="73" t="str">
        <f t="shared" ref="L91:M91" si="45">IF(L77=0,"",L78/L77-1)</f>
        <v/>
      </c>
      <c r="M91" s="73">
        <f t="shared" si="45"/>
        <v>1.1228928217133616E-2</v>
      </c>
      <c r="N91" s="1"/>
      <c r="O91" s="74"/>
      <c r="P91" s="90"/>
      <c r="Q91" s="42">
        <v>2023</v>
      </c>
      <c r="R91" s="123" t="str">
        <f t="shared" ref="R91:S91" si="46">IF(R77="","",IF(R77=0,"",R78/R77-1))</f>
        <v/>
      </c>
      <c r="S91" s="123">
        <f t="shared" si="46"/>
        <v>1.217070868614778E-3</v>
      </c>
      <c r="T91" s="1"/>
      <c r="U91" s="74"/>
    </row>
    <row r="92" spans="2:21" ht="12.75" customHeight="1" x14ac:dyDescent="0.3">
      <c r="C92" s="40" t="s">
        <v>36</v>
      </c>
      <c r="D92" s="124">
        <v>2024</v>
      </c>
      <c r="E92" s="1"/>
      <c r="F92" s="1"/>
      <c r="G92" s="72">
        <f t="shared" si="30"/>
        <v>9.9998450597293953E-3</v>
      </c>
      <c r="H92" s="1"/>
      <c r="I92" s="125"/>
      <c r="J92" s="36"/>
      <c r="K92" s="42">
        <v>2024</v>
      </c>
      <c r="L92" s="73" t="str">
        <f t="shared" ref="L92:M92" si="47">IF(L78=0,"",L79/L78-1)</f>
        <v/>
      </c>
      <c r="M92" s="73">
        <f t="shared" si="47"/>
        <v>1.469694065277527E-2</v>
      </c>
      <c r="N92" s="1"/>
      <c r="O92" s="74"/>
      <c r="P92" s="90"/>
      <c r="Q92" s="42">
        <v>2024</v>
      </c>
      <c r="R92" s="123" t="str">
        <f t="shared" ref="R92:S92" si="48">IF(R78="","",IF(R78=0,"",R79/R78-1))</f>
        <v/>
      </c>
      <c r="S92" s="123">
        <f t="shared" si="48"/>
        <v>4.6505904095144324E-3</v>
      </c>
      <c r="T92" s="1"/>
      <c r="U92" s="74"/>
    </row>
    <row r="93" spans="2:21" ht="12.75" customHeight="1" x14ac:dyDescent="0.3">
      <c r="C93" s="40" t="s">
        <v>36</v>
      </c>
      <c r="D93" s="116">
        <f>D80</f>
        <v>2025</v>
      </c>
      <c r="E93" s="1"/>
      <c r="F93" s="1"/>
      <c r="G93" s="72">
        <f>IF(G75=0,"",G80/G75-1)</f>
        <v>5.127836645014594E-2</v>
      </c>
      <c r="H93" s="1"/>
      <c r="I93" s="125" t="str">
        <f>IF(I81=0,"",G80/I81-1)</f>
        <v/>
      </c>
      <c r="J93" s="36"/>
      <c r="K93" s="32">
        <f t="shared" ref="K93:K94" si="49">D93</f>
        <v>2025</v>
      </c>
      <c r="L93" s="73" t="str">
        <f t="shared" ref="L93:M93" si="50">IF(L79=0,"",L80/L79-1)</f>
        <v/>
      </c>
      <c r="M93" s="73">
        <f t="shared" si="50"/>
        <v>8.5524735497337634E-3</v>
      </c>
      <c r="N93" s="1"/>
      <c r="O93" s="74" t="str">
        <f>IF(O81=0,"",M80/O81-1)</f>
        <v/>
      </c>
      <c r="P93" s="90"/>
      <c r="Q93" s="32">
        <f t="shared" ref="Q93:Q94" si="51">K93</f>
        <v>2025</v>
      </c>
      <c r="R93" s="123" t="str">
        <f t="shared" ref="R93:S93" si="52">IF(R79="","",IF(R79=0,"",R80/R79-1))</f>
        <v/>
      </c>
      <c r="S93" s="123">
        <f t="shared" si="52"/>
        <v>-1.4322238183551717E-3</v>
      </c>
      <c r="T93" s="1"/>
      <c r="U93" s="74" t="str">
        <f>IF(U81=0,"",S80/U81-1)</f>
        <v/>
      </c>
    </row>
    <row r="94" spans="2:21" ht="12.75" customHeight="1" x14ac:dyDescent="0.25">
      <c r="C94" s="22"/>
      <c r="D94" s="126" t="s">
        <v>41</v>
      </c>
      <c r="E94" s="49"/>
      <c r="F94" s="49"/>
      <c r="G94" s="77">
        <f>IF(G70=0,"",(G80/G70)^(1/($D80-$D70-1))-1)</f>
        <v>1.268567777362839E-2</v>
      </c>
      <c r="H94" s="49"/>
      <c r="I94" s="127" t="str">
        <f>IF(I81=0,"",(G80/I81)^(1/(#REF!-#REF!-1))-1)</f>
        <v/>
      </c>
      <c r="J94" s="50"/>
      <c r="K94" s="79" t="str">
        <f t="shared" si="49"/>
        <v>Geometric Mean</v>
      </c>
      <c r="L94" s="80">
        <f>IF(L70=0,"",(L74/L70)^(1/($D74-$D70-1))-1)</f>
        <v>3.0670200993774266E-3</v>
      </c>
      <c r="M94" s="80">
        <f>IF(M70=0,"",(M80/M70)^(1/($D80-$D70-1))-1)</f>
        <v>5.7364553097731807E-3</v>
      </c>
      <c r="N94" s="49"/>
      <c r="O94" s="81" t="str">
        <f>IF(O81=0,"",(M80/O81)^(1/(#REF!-#REF!-1))-1)</f>
        <v/>
      </c>
      <c r="P94" s="22"/>
      <c r="Q94" s="79" t="str">
        <f t="shared" si="51"/>
        <v>Geometric Mean</v>
      </c>
      <c r="R94" s="128">
        <f>IF(R70="","",IF(R70=0,"",(R74/R70)^(1/($D74-$D70-1))-1))</f>
        <v>-1.3739080073134291E-2</v>
      </c>
      <c r="S94" s="80">
        <f>IF(S70="","",IF(S70=0,"",(S80/S70)^(1/($D80-$D70-1))-1))</f>
        <v>-6.862171171545306E-3</v>
      </c>
      <c r="T94" s="49"/>
      <c r="U94" s="81" t="str">
        <f>IF(U81=0,"",(S80/U81)^(1/(#REF!-#REF!-1))-1)</f>
        <v/>
      </c>
    </row>
    <row r="95" spans="2:21" ht="12.75" customHeight="1" x14ac:dyDescent="0.25"/>
    <row r="96" spans="2:21" ht="12.75" customHeight="1" x14ac:dyDescent="0.25">
      <c r="Q96" s="49"/>
      <c r="R96" s="49"/>
      <c r="S96" s="49"/>
      <c r="T96" s="49"/>
      <c r="U96" s="49"/>
    </row>
    <row r="97" spans="3:21" ht="12.75" customHeight="1" x14ac:dyDescent="0.3">
      <c r="C97" s="17"/>
      <c r="D97" s="18" t="s">
        <v>27</v>
      </c>
      <c r="E97" s="18"/>
      <c r="F97" s="210" t="s">
        <v>14</v>
      </c>
      <c r="G97" s="211"/>
      <c r="H97" s="211"/>
      <c r="I97" s="212"/>
      <c r="K97" s="213" t="str">
        <f>IF(ISBLANK(Q66),"",CONCATENATE("Demand (",Q66,")"))</f>
        <v>Demand (kW)</v>
      </c>
      <c r="L97" s="214"/>
      <c r="M97" s="214"/>
      <c r="N97" s="214"/>
      <c r="O97" s="215"/>
      <c r="Q97" s="216" t="str">
        <f>CONCATENATE("Demand (",Q66,") per ",LEFT(F68,LEN(F68)-1))</f>
        <v>Demand (kW) per Customer</v>
      </c>
      <c r="R97" s="214"/>
      <c r="S97" s="214"/>
      <c r="T97" s="214"/>
      <c r="U97" s="215"/>
    </row>
    <row r="98" spans="3:21" ht="12.75" customHeight="1" x14ac:dyDescent="0.3">
      <c r="C98" s="22"/>
      <c r="D98" s="23" t="s">
        <v>29</v>
      </c>
      <c r="E98" s="31"/>
      <c r="F98" s="217"/>
      <c r="G98" s="218"/>
      <c r="H98" s="218"/>
      <c r="I98" s="129"/>
      <c r="K98" s="27"/>
      <c r="L98" s="28" t="s">
        <v>30</v>
      </c>
      <c r="M98" s="28" t="s">
        <v>31</v>
      </c>
      <c r="N98" s="29"/>
      <c r="O98" s="30" t="str">
        <f>M98</f>
        <v>Weather-normalized</v>
      </c>
      <c r="Q98" s="130"/>
      <c r="R98" s="28" t="str">
        <f t="shared" ref="R98:S98" si="53">L98</f>
        <v>Actual (Weather actual)</v>
      </c>
      <c r="S98" s="28" t="str">
        <f t="shared" si="53"/>
        <v>Weather-normalized</v>
      </c>
      <c r="T98" s="28"/>
      <c r="U98" s="131" t="str">
        <f>O98</f>
        <v>Weather-normalized</v>
      </c>
    </row>
    <row r="99" spans="3:21" ht="12.75" customHeight="1" x14ac:dyDescent="0.3">
      <c r="C99" s="132" t="s">
        <v>32</v>
      </c>
      <c r="D99" s="32">
        <v>2015</v>
      </c>
      <c r="E99" s="90"/>
      <c r="F99" s="133" t="s">
        <v>33</v>
      </c>
      <c r="G99" s="134">
        <v>86662172.620000005</v>
      </c>
      <c r="H99" s="1" t="str">
        <f t="shared" ref="H99:H109" si="54">IF(D99=$D$100,"OEB-approved","")</f>
        <v/>
      </c>
      <c r="I99" s="135"/>
      <c r="K99" s="133" t="s">
        <v>33</v>
      </c>
      <c r="L99" s="136"/>
      <c r="M99" s="136"/>
      <c r="N99" s="95" t="str">
        <f t="shared" ref="N99:N100" si="55">N70</f>
        <v/>
      </c>
      <c r="O99" s="71"/>
      <c r="Q99" s="137" t="s">
        <v>33</v>
      </c>
      <c r="R99" s="17">
        <f t="shared" ref="R99:R109" si="56">IF(G99=0,"",L99/G99)</f>
        <v>0</v>
      </c>
      <c r="S99" s="17">
        <f t="shared" ref="S99:S109" si="57">IF(G99=0,"",M99/G99)</f>
        <v>0</v>
      </c>
      <c r="T99" s="33" t="str">
        <f t="shared" ref="T99:T100" si="58">N99</f>
        <v/>
      </c>
      <c r="U99" s="90" t="str">
        <f t="shared" ref="U99:U100" si="59">IF(T99="","",IF(I99=0,"",O99/I99))</f>
        <v/>
      </c>
    </row>
    <row r="100" spans="3:21" ht="12.75" customHeight="1" x14ac:dyDescent="0.3">
      <c r="C100" s="132" t="s">
        <v>32</v>
      </c>
      <c r="D100" s="32">
        <v>2016</v>
      </c>
      <c r="E100" s="90"/>
      <c r="F100" s="133" t="s">
        <v>33</v>
      </c>
      <c r="G100" s="134">
        <v>90945756.780000001</v>
      </c>
      <c r="H100" s="1" t="str">
        <f t="shared" si="54"/>
        <v>OEB-approved</v>
      </c>
      <c r="I100" s="138"/>
      <c r="K100" s="133" t="s">
        <v>33</v>
      </c>
      <c r="L100" s="136"/>
      <c r="M100" s="136"/>
      <c r="N100" s="95" t="str">
        <f t="shared" si="55"/>
        <v>OEB-approved</v>
      </c>
      <c r="O100" s="71"/>
      <c r="Q100" s="137" t="s">
        <v>33</v>
      </c>
      <c r="R100" s="90">
        <f t="shared" si="56"/>
        <v>0</v>
      </c>
      <c r="S100" s="90">
        <f t="shared" si="57"/>
        <v>0</v>
      </c>
      <c r="T100" s="33" t="str">
        <f t="shared" si="58"/>
        <v>OEB-approved</v>
      </c>
      <c r="U100" s="90" t="str">
        <f t="shared" si="59"/>
        <v/>
      </c>
    </row>
    <row r="101" spans="3:21" ht="12.75" customHeight="1" x14ac:dyDescent="0.3">
      <c r="C101" s="132" t="s">
        <v>32</v>
      </c>
      <c r="D101" s="32">
        <v>2017</v>
      </c>
      <c r="E101" s="90"/>
      <c r="F101" s="133" t="s">
        <v>33</v>
      </c>
      <c r="G101" s="134">
        <v>92970029.400000006</v>
      </c>
      <c r="H101" s="1" t="str">
        <f t="shared" si="54"/>
        <v/>
      </c>
      <c r="I101" s="139"/>
      <c r="K101" s="133" t="s">
        <v>33</v>
      </c>
      <c r="L101" s="136"/>
      <c r="M101" s="136"/>
      <c r="N101" s="95"/>
      <c r="O101" s="140"/>
      <c r="Q101" s="137" t="s">
        <v>33</v>
      </c>
      <c r="R101" s="90">
        <f t="shared" si="56"/>
        <v>0</v>
      </c>
      <c r="S101" s="90">
        <f t="shared" si="57"/>
        <v>0</v>
      </c>
      <c r="T101" s="33"/>
      <c r="U101" s="90"/>
    </row>
    <row r="102" spans="3:21" ht="12.75" customHeight="1" x14ac:dyDescent="0.3">
      <c r="C102" s="132" t="s">
        <v>32</v>
      </c>
      <c r="D102" s="32">
        <v>2018</v>
      </c>
      <c r="E102" s="90"/>
      <c r="F102" s="133" t="s">
        <v>33</v>
      </c>
      <c r="G102" s="134">
        <v>99559087.090000004</v>
      </c>
      <c r="H102" s="1" t="str">
        <f t="shared" si="54"/>
        <v/>
      </c>
      <c r="I102" s="139"/>
      <c r="K102" s="133" t="s">
        <v>33</v>
      </c>
      <c r="L102" s="136"/>
      <c r="M102" s="136"/>
      <c r="N102" s="95"/>
      <c r="O102" s="140"/>
      <c r="Q102" s="137" t="s">
        <v>33</v>
      </c>
      <c r="R102" s="90">
        <f t="shared" si="56"/>
        <v>0</v>
      </c>
      <c r="S102" s="90">
        <f t="shared" si="57"/>
        <v>0</v>
      </c>
      <c r="T102" s="33"/>
      <c r="U102" s="90"/>
    </row>
    <row r="103" spans="3:21" ht="12.75" customHeight="1" x14ac:dyDescent="0.3">
      <c r="C103" s="132" t="s">
        <v>32</v>
      </c>
      <c r="D103" s="32">
        <v>2019</v>
      </c>
      <c r="E103" s="90"/>
      <c r="F103" s="133" t="s">
        <v>33</v>
      </c>
      <c r="G103" s="134">
        <v>104856327.77</v>
      </c>
      <c r="H103" s="1" t="str">
        <f t="shared" si="54"/>
        <v/>
      </c>
      <c r="I103" s="139"/>
      <c r="K103" s="133" t="s">
        <v>33</v>
      </c>
      <c r="L103" s="136"/>
      <c r="M103" s="136"/>
      <c r="N103" s="95"/>
      <c r="O103" s="140"/>
      <c r="Q103" s="133" t="s">
        <v>33</v>
      </c>
      <c r="R103" s="90">
        <f t="shared" si="56"/>
        <v>0</v>
      </c>
      <c r="S103" s="90">
        <f t="shared" si="57"/>
        <v>0</v>
      </c>
      <c r="T103" s="33"/>
      <c r="U103" s="90"/>
    </row>
    <row r="104" spans="3:21" ht="12.75" customHeight="1" x14ac:dyDescent="0.3">
      <c r="C104" s="132" t="s">
        <v>34</v>
      </c>
      <c r="D104" s="32">
        <v>2020</v>
      </c>
      <c r="E104" s="90"/>
      <c r="F104" s="133" t="s">
        <v>35</v>
      </c>
      <c r="G104" s="134">
        <v>104307875</v>
      </c>
      <c r="H104" s="1" t="str">
        <f t="shared" si="54"/>
        <v/>
      </c>
      <c r="I104" s="139"/>
      <c r="K104" s="133" t="s">
        <v>35</v>
      </c>
      <c r="L104" s="136"/>
      <c r="M104" s="136"/>
      <c r="N104" s="95" t="str">
        <f t="shared" ref="N104:N106" si="60">N72</f>
        <v/>
      </c>
      <c r="O104" s="140"/>
      <c r="Q104" s="137" t="s">
        <v>35</v>
      </c>
      <c r="R104" s="90">
        <f t="shared" si="56"/>
        <v>0</v>
      </c>
      <c r="S104" s="90">
        <f t="shared" si="57"/>
        <v>0</v>
      </c>
      <c r="T104" s="33" t="str">
        <f t="shared" ref="T104:T106" si="61">N104</f>
        <v/>
      </c>
      <c r="U104" s="90" t="str">
        <f t="shared" ref="U104:U106" si="62">IF(T104="","",IF(I104=0,"",O104/I104))</f>
        <v/>
      </c>
    </row>
    <row r="105" spans="3:21" ht="12.75" customHeight="1" x14ac:dyDescent="0.3">
      <c r="C105" s="40" t="s">
        <v>36</v>
      </c>
      <c r="D105" s="42">
        <v>2021</v>
      </c>
      <c r="E105" s="90"/>
      <c r="F105" s="133" t="s">
        <v>35</v>
      </c>
      <c r="G105" s="134">
        <v>112442170</v>
      </c>
      <c r="H105" s="1" t="str">
        <f t="shared" si="54"/>
        <v/>
      </c>
      <c r="I105" s="138"/>
      <c r="K105" s="133" t="s">
        <v>35</v>
      </c>
      <c r="L105" s="136"/>
      <c r="M105" s="136"/>
      <c r="N105" s="95" t="str">
        <f t="shared" si="60"/>
        <v/>
      </c>
      <c r="O105" s="71"/>
      <c r="Q105" s="137" t="s">
        <v>35</v>
      </c>
      <c r="R105" s="90">
        <f t="shared" si="56"/>
        <v>0</v>
      </c>
      <c r="S105" s="90">
        <f t="shared" si="57"/>
        <v>0</v>
      </c>
      <c r="T105" s="33" t="str">
        <f t="shared" si="61"/>
        <v/>
      </c>
      <c r="U105" s="90" t="str">
        <f t="shared" si="62"/>
        <v/>
      </c>
    </row>
    <row r="106" spans="3:21" ht="12.75" customHeight="1" x14ac:dyDescent="0.3">
      <c r="C106" s="40" t="s">
        <v>36</v>
      </c>
      <c r="D106" s="42">
        <v>2022</v>
      </c>
      <c r="E106" s="90"/>
      <c r="F106" s="93" t="s">
        <v>35</v>
      </c>
      <c r="G106" s="134">
        <v>118368777</v>
      </c>
      <c r="H106" s="1" t="str">
        <f t="shared" si="54"/>
        <v/>
      </c>
      <c r="I106" s="138"/>
      <c r="K106" s="93" t="s">
        <v>35</v>
      </c>
      <c r="L106" s="136"/>
      <c r="M106" s="136"/>
      <c r="N106" s="95" t="str">
        <f t="shared" si="60"/>
        <v/>
      </c>
      <c r="O106" s="71"/>
      <c r="Q106" s="137" t="s">
        <v>35</v>
      </c>
      <c r="R106" s="90">
        <f t="shared" si="56"/>
        <v>0</v>
      </c>
      <c r="S106" s="90">
        <f t="shared" si="57"/>
        <v>0</v>
      </c>
      <c r="T106" s="33" t="str">
        <f t="shared" si="61"/>
        <v/>
      </c>
      <c r="U106" s="90" t="str">
        <f t="shared" si="62"/>
        <v/>
      </c>
    </row>
    <row r="107" spans="3:21" ht="12.75" customHeight="1" x14ac:dyDescent="0.3">
      <c r="C107" s="40" t="s">
        <v>36</v>
      </c>
      <c r="D107" s="42">
        <v>2023</v>
      </c>
      <c r="E107" s="90"/>
      <c r="F107" s="93" t="s">
        <v>35</v>
      </c>
      <c r="G107" s="134">
        <v>123468414</v>
      </c>
      <c r="H107" s="1" t="str">
        <f t="shared" si="54"/>
        <v/>
      </c>
      <c r="I107" s="138"/>
      <c r="K107" s="93" t="s">
        <v>35</v>
      </c>
      <c r="L107" s="141"/>
      <c r="M107" s="142"/>
      <c r="N107" s="95"/>
      <c r="O107" s="71"/>
      <c r="Q107" s="137" t="s">
        <v>35</v>
      </c>
      <c r="R107" s="90">
        <f t="shared" si="56"/>
        <v>0</v>
      </c>
      <c r="S107" s="90">
        <f t="shared" si="57"/>
        <v>0</v>
      </c>
      <c r="T107" s="33"/>
      <c r="U107" s="90"/>
    </row>
    <row r="108" spans="3:21" ht="12.75" customHeight="1" x14ac:dyDescent="0.3">
      <c r="C108" s="40" t="s">
        <v>36</v>
      </c>
      <c r="D108" s="42">
        <v>2024</v>
      </c>
      <c r="E108" s="90"/>
      <c r="F108" s="93" t="s">
        <v>35</v>
      </c>
      <c r="G108" s="134">
        <v>126495667</v>
      </c>
      <c r="H108" s="1" t="str">
        <f t="shared" si="54"/>
        <v/>
      </c>
      <c r="I108" s="138"/>
      <c r="K108" s="93" t="s">
        <v>35</v>
      </c>
      <c r="L108" s="141"/>
      <c r="M108" s="142"/>
      <c r="N108" s="95" t="str">
        <f>N75</f>
        <v/>
      </c>
      <c r="O108" s="71"/>
      <c r="Q108" s="137" t="s">
        <v>35</v>
      </c>
      <c r="R108" s="90">
        <f t="shared" si="56"/>
        <v>0</v>
      </c>
      <c r="S108" s="90">
        <f t="shared" si="57"/>
        <v>0</v>
      </c>
      <c r="T108" s="33" t="str">
        <f t="shared" ref="T108:T109" si="63">N108</f>
        <v/>
      </c>
      <c r="U108" s="90" t="str">
        <f t="shared" ref="U108:U109" si="64">IF(T108="","",IF(I108=0,"",O108/I108))</f>
        <v/>
      </c>
    </row>
    <row r="109" spans="3:21" ht="12.75" customHeight="1" x14ac:dyDescent="0.3">
      <c r="C109" s="143" t="s">
        <v>36</v>
      </c>
      <c r="D109" s="45">
        <v>2025</v>
      </c>
      <c r="E109" s="22"/>
      <c r="F109" s="103" t="s">
        <v>35</v>
      </c>
      <c r="G109" s="144">
        <v>128026755</v>
      </c>
      <c r="H109" s="49" t="str">
        <f t="shared" si="54"/>
        <v/>
      </c>
      <c r="I109" s="145"/>
      <c r="K109" s="103" t="s">
        <v>35</v>
      </c>
      <c r="L109" s="146"/>
      <c r="M109" s="147"/>
      <c r="N109" s="106" t="str">
        <f>N80</f>
        <v/>
      </c>
      <c r="O109" s="148"/>
      <c r="Q109" s="149" t="s">
        <v>35</v>
      </c>
      <c r="R109" s="22">
        <f t="shared" si="56"/>
        <v>0</v>
      </c>
      <c r="S109" s="22">
        <f t="shared" si="57"/>
        <v>0</v>
      </c>
      <c r="T109" s="46" t="str">
        <f t="shared" si="63"/>
        <v/>
      </c>
      <c r="U109" s="22" t="str">
        <f t="shared" si="64"/>
        <v/>
      </c>
    </row>
    <row r="110" spans="3:21" ht="12.75" customHeight="1" x14ac:dyDescent="0.3">
      <c r="C110" s="111"/>
      <c r="I110" s="150">
        <f>SUM(I99:I108)</f>
        <v>0</v>
      </c>
      <c r="J110" s="1"/>
      <c r="O110" s="151">
        <f>SUM(O99:O108)</f>
        <v>0</v>
      </c>
      <c r="U110" s="151">
        <f>SUM(U99:U108)</f>
        <v>0</v>
      </c>
    </row>
    <row r="111" spans="3:21" ht="39" customHeight="1" x14ac:dyDescent="0.25">
      <c r="C111" s="113" t="s">
        <v>37</v>
      </c>
      <c r="D111" s="64" t="s">
        <v>38</v>
      </c>
      <c r="E111" s="64"/>
      <c r="F111" s="64"/>
      <c r="G111" s="64" t="s">
        <v>39</v>
      </c>
      <c r="H111" s="64"/>
      <c r="I111" s="66" t="str">
        <f>I82</f>
        <v>Test Year Versus OEB-approved</v>
      </c>
      <c r="J111" s="152"/>
      <c r="K111" s="63" t="s">
        <v>38</v>
      </c>
      <c r="L111" s="208" t="s">
        <v>39</v>
      </c>
      <c r="M111" s="209"/>
      <c r="N111" s="64"/>
      <c r="O111" s="66" t="str">
        <f>I111</f>
        <v>Test Year Versus OEB-approved</v>
      </c>
      <c r="P111" s="153"/>
      <c r="Q111" s="63" t="s">
        <v>38</v>
      </c>
      <c r="R111" s="208" t="s">
        <v>39</v>
      </c>
      <c r="S111" s="209"/>
      <c r="T111" s="64"/>
      <c r="U111" s="66" t="str">
        <f>O111</f>
        <v>Test Year Versus OEB-approved</v>
      </c>
    </row>
    <row r="112" spans="3:21" ht="12.75" customHeight="1" x14ac:dyDescent="0.3">
      <c r="C112" s="132" t="s">
        <v>32</v>
      </c>
      <c r="D112" s="154">
        <f t="shared" ref="D112:D113" si="65">D99</f>
        <v>2015</v>
      </c>
      <c r="E112" s="59"/>
      <c r="F112" s="1"/>
      <c r="G112" s="117"/>
      <c r="H112" s="1"/>
      <c r="I112" s="118"/>
      <c r="J112" s="90"/>
      <c r="K112" s="32">
        <f t="shared" ref="K112:K113" si="66">D112</f>
        <v>2015</v>
      </c>
      <c r="L112" s="70"/>
      <c r="M112" s="70"/>
      <c r="N112" s="1"/>
      <c r="O112" s="140"/>
      <c r="P112" s="90"/>
      <c r="Q112" s="32">
        <f t="shared" ref="Q112:Q113" si="67">K112</f>
        <v>2015</v>
      </c>
      <c r="R112" s="122"/>
      <c r="S112" s="122"/>
      <c r="T112" s="1"/>
      <c r="U112" s="71"/>
    </row>
    <row r="113" spans="2:22" ht="12.75" customHeight="1" x14ac:dyDescent="0.3">
      <c r="C113" s="132" t="s">
        <v>32</v>
      </c>
      <c r="D113" s="116">
        <f t="shared" si="65"/>
        <v>2016</v>
      </c>
      <c r="E113" s="1"/>
      <c r="F113" s="1"/>
      <c r="G113" s="72">
        <f t="shared" ref="G113:G116" si="68">IF(G99=0,"",G100/G99-1)</f>
        <v>4.9428534163144411E-2</v>
      </c>
      <c r="H113" s="1"/>
      <c r="I113" s="118"/>
      <c r="J113" s="90"/>
      <c r="K113" s="32">
        <f t="shared" si="66"/>
        <v>2016</v>
      </c>
      <c r="L113" s="73" t="str">
        <f t="shared" ref="L113:M113" si="69">IF(L99=0,"",L100/L99-1)</f>
        <v/>
      </c>
      <c r="M113" s="73" t="str">
        <f t="shared" si="69"/>
        <v/>
      </c>
      <c r="N113" s="1"/>
      <c r="O113" s="140"/>
      <c r="P113" s="90"/>
      <c r="Q113" s="32">
        <f t="shared" si="67"/>
        <v>2016</v>
      </c>
      <c r="R113" s="123" t="str">
        <f t="shared" ref="R113:S113" si="70">IF(R99="","",IF(R99=0,"",R100/R99-1))</f>
        <v/>
      </c>
      <c r="S113" s="123" t="str">
        <f t="shared" si="70"/>
        <v/>
      </c>
      <c r="T113" s="1"/>
      <c r="U113" s="71"/>
    </row>
    <row r="114" spans="2:22" ht="12.75" customHeight="1" x14ac:dyDescent="0.3">
      <c r="C114" s="132" t="s">
        <v>32</v>
      </c>
      <c r="D114" s="124">
        <v>2017</v>
      </c>
      <c r="E114" s="1"/>
      <c r="F114" s="1"/>
      <c r="G114" s="72">
        <f t="shared" si="68"/>
        <v>2.2258021612781453E-2</v>
      </c>
      <c r="H114" s="1"/>
      <c r="I114" s="118"/>
      <c r="J114" s="90"/>
      <c r="K114" s="155">
        <v>2017</v>
      </c>
      <c r="L114" s="73"/>
      <c r="M114" s="73"/>
      <c r="N114" s="1"/>
      <c r="O114" s="140"/>
      <c r="P114" s="90"/>
      <c r="Q114" s="155">
        <v>2017</v>
      </c>
      <c r="R114" s="123"/>
      <c r="S114" s="123"/>
      <c r="T114" s="1"/>
      <c r="U114" s="71"/>
    </row>
    <row r="115" spans="2:22" ht="12.75" customHeight="1" x14ac:dyDescent="0.3">
      <c r="C115" s="132" t="s">
        <v>32</v>
      </c>
      <c r="D115" s="124">
        <v>2018</v>
      </c>
      <c r="E115" s="1"/>
      <c r="F115" s="1"/>
      <c r="G115" s="72">
        <f t="shared" si="68"/>
        <v>7.0872922516253434E-2</v>
      </c>
      <c r="H115" s="1"/>
      <c r="I115" s="118"/>
      <c r="J115" s="90"/>
      <c r="K115" s="155">
        <v>2018</v>
      </c>
      <c r="L115" s="73"/>
      <c r="M115" s="73"/>
      <c r="N115" s="1"/>
      <c r="O115" s="140"/>
      <c r="P115" s="90"/>
      <c r="Q115" s="155">
        <v>2018</v>
      </c>
      <c r="R115" s="123"/>
      <c r="S115" s="123"/>
      <c r="T115" s="1"/>
      <c r="U115" s="71"/>
    </row>
    <row r="116" spans="2:22" ht="12.75" customHeight="1" x14ac:dyDescent="0.3">
      <c r="C116" s="132" t="s">
        <v>32</v>
      </c>
      <c r="D116" s="124">
        <v>2019</v>
      </c>
      <c r="E116" s="1"/>
      <c r="F116" s="1"/>
      <c r="G116" s="72">
        <f t="shared" si="68"/>
        <v>5.3207003346779969E-2</v>
      </c>
      <c r="H116" s="1"/>
      <c r="I116" s="118"/>
      <c r="J116" s="90"/>
      <c r="K116" s="155">
        <v>2019</v>
      </c>
      <c r="L116" s="73"/>
      <c r="M116" s="73"/>
      <c r="N116" s="1"/>
      <c r="O116" s="140"/>
      <c r="P116" s="90"/>
      <c r="Q116" s="155">
        <v>2019</v>
      </c>
      <c r="R116" s="123"/>
      <c r="S116" s="123"/>
      <c r="T116" s="1"/>
      <c r="U116" s="71"/>
    </row>
    <row r="117" spans="2:22" ht="12.75" customHeight="1" x14ac:dyDescent="0.3">
      <c r="C117" s="40" t="s">
        <v>34</v>
      </c>
      <c r="D117" s="156">
        <f t="shared" ref="D117:D119" si="71">D104</f>
        <v>2020</v>
      </c>
      <c r="E117" s="1"/>
      <c r="F117" s="1"/>
      <c r="G117" s="72">
        <f>IF(G100=0,"",G104/G100-1)</f>
        <v>0.14692404234233036</v>
      </c>
      <c r="H117" s="1"/>
      <c r="I117" s="118"/>
      <c r="J117" s="90"/>
      <c r="K117" s="32">
        <f t="shared" ref="K117:K122" si="72">D117</f>
        <v>2020</v>
      </c>
      <c r="L117" s="73" t="str">
        <f t="shared" ref="L117:M117" si="73">IF(L100=0,"",L104/L100-1)</f>
        <v/>
      </c>
      <c r="M117" s="73" t="str">
        <f t="shared" si="73"/>
        <v/>
      </c>
      <c r="N117" s="1"/>
      <c r="O117" s="140"/>
      <c r="P117" s="90"/>
      <c r="Q117" s="32">
        <f t="shared" ref="Q117:Q122" si="74">K117</f>
        <v>2020</v>
      </c>
      <c r="R117" s="123" t="str">
        <f t="shared" ref="R117:S117" si="75">IF(R100="","",IF(R100=0,"",R104/R100-1))</f>
        <v/>
      </c>
      <c r="S117" s="123" t="str">
        <f t="shared" si="75"/>
        <v/>
      </c>
      <c r="T117" s="1"/>
      <c r="U117" s="71"/>
    </row>
    <row r="118" spans="2:22" ht="12.75" customHeight="1" x14ac:dyDescent="0.3">
      <c r="C118" s="40" t="s">
        <v>36</v>
      </c>
      <c r="D118" s="116">
        <f t="shared" si="71"/>
        <v>2021</v>
      </c>
      <c r="E118" s="1"/>
      <c r="F118" s="1"/>
      <c r="G118" s="72">
        <f t="shared" ref="G118:G119" si="76">IF(G104=0,"",G105/G104-1)</f>
        <v>7.7983517543617875E-2</v>
      </c>
      <c r="H118" s="1"/>
      <c r="I118" s="118"/>
      <c r="J118" s="90"/>
      <c r="K118" s="32">
        <f t="shared" si="72"/>
        <v>2021</v>
      </c>
      <c r="L118" s="73" t="str">
        <f t="shared" ref="L118:M118" si="77">IF(L104=0,"",L105/L104-1)</f>
        <v/>
      </c>
      <c r="M118" s="73" t="str">
        <f t="shared" si="77"/>
        <v/>
      </c>
      <c r="N118" s="1"/>
      <c r="O118" s="140"/>
      <c r="P118" s="90"/>
      <c r="Q118" s="32">
        <f t="shared" si="74"/>
        <v>2021</v>
      </c>
      <c r="R118" s="123" t="str">
        <f t="shared" ref="R118:S118" si="78">IF(R104="","",IF(R104=0,"",R105/R104-1))</f>
        <v/>
      </c>
      <c r="S118" s="123" t="str">
        <f t="shared" si="78"/>
        <v/>
      </c>
      <c r="T118" s="1"/>
      <c r="U118" s="71"/>
    </row>
    <row r="119" spans="2:22" ht="12.75" customHeight="1" x14ac:dyDescent="0.3">
      <c r="C119" s="40" t="s">
        <v>36</v>
      </c>
      <c r="D119" s="116">
        <f t="shared" si="71"/>
        <v>2022</v>
      </c>
      <c r="E119" s="1"/>
      <c r="F119" s="1"/>
      <c r="G119" s="72">
        <f t="shared" si="76"/>
        <v>5.2708045389020963E-2</v>
      </c>
      <c r="H119" s="1"/>
      <c r="I119" s="118"/>
      <c r="J119" s="90"/>
      <c r="K119" s="32">
        <f t="shared" si="72"/>
        <v>2022</v>
      </c>
      <c r="L119" s="73" t="str">
        <f t="shared" ref="L119:M119" si="79">IF(L105=0,"",L106/L105-1)</f>
        <v/>
      </c>
      <c r="M119" s="73" t="str">
        <f t="shared" si="79"/>
        <v/>
      </c>
      <c r="N119" s="1"/>
      <c r="O119" s="140"/>
      <c r="P119" s="90"/>
      <c r="Q119" s="32">
        <f t="shared" si="74"/>
        <v>2022</v>
      </c>
      <c r="R119" s="123" t="str">
        <f t="shared" ref="R119:S119" si="80">IF(R105="","",IF(R105=0,"",R106/R105-1))</f>
        <v/>
      </c>
      <c r="S119" s="123" t="str">
        <f t="shared" si="80"/>
        <v/>
      </c>
      <c r="T119" s="1"/>
      <c r="U119" s="71"/>
    </row>
    <row r="120" spans="2:22" ht="12.75" customHeight="1" x14ac:dyDescent="0.3">
      <c r="C120" s="40" t="s">
        <v>36</v>
      </c>
      <c r="D120" s="116">
        <f t="shared" ref="D120:D121" si="81">D108</f>
        <v>2024</v>
      </c>
      <c r="E120" s="1"/>
      <c r="F120" s="1"/>
      <c r="G120" s="72">
        <f>IF(G106=0,"",G108/G106-1)</f>
        <v>6.8657379133012508E-2</v>
      </c>
      <c r="H120" s="1"/>
      <c r="I120" s="118"/>
      <c r="J120" s="90"/>
      <c r="K120" s="32">
        <f t="shared" si="72"/>
        <v>2024</v>
      </c>
      <c r="L120" s="73" t="str">
        <f>IF(K108="Forecast","",IF(L106=0,"",L108/L106-1))</f>
        <v/>
      </c>
      <c r="M120" s="73" t="str">
        <f>IF(M106=0,"",M108/M106-1)</f>
        <v/>
      </c>
      <c r="N120" s="1"/>
      <c r="O120" s="140"/>
      <c r="P120" s="90"/>
      <c r="Q120" s="32">
        <f t="shared" si="74"/>
        <v>2024</v>
      </c>
      <c r="R120" s="123" t="str">
        <f>IF(Q108="Forecast","",IF(R106=0,"",R108/R106-1))</f>
        <v/>
      </c>
      <c r="S120" s="123" t="str">
        <f>IF(S106="","",IF(S106=0,"",S108/S106-1))</f>
        <v/>
      </c>
      <c r="T120" s="1"/>
      <c r="U120" s="71"/>
    </row>
    <row r="121" spans="2:22" ht="12.75" customHeight="1" x14ac:dyDescent="0.3">
      <c r="C121" s="40" t="s">
        <v>36</v>
      </c>
      <c r="D121" s="156">
        <f t="shared" si="81"/>
        <v>2025</v>
      </c>
      <c r="E121" s="1"/>
      <c r="F121" s="1"/>
      <c r="G121" s="72">
        <f>IF(G108=0,"",G109/G108-1)</f>
        <v>1.2103877044262745E-2</v>
      </c>
      <c r="H121" s="1"/>
      <c r="I121" s="125" t="str">
        <f>IF(I110=0,"",G109/I110-1)</f>
        <v/>
      </c>
      <c r="J121" s="90"/>
      <c r="K121" s="32">
        <f t="shared" si="72"/>
        <v>2025</v>
      </c>
      <c r="L121" s="73" t="str">
        <f>IF(K109="Forecast","",IF(L108=0,"",L109/L108-1))</f>
        <v/>
      </c>
      <c r="M121" s="73" t="str">
        <f>IF(M108=0,"",M109/M108-1)</f>
        <v/>
      </c>
      <c r="N121" s="1"/>
      <c r="O121" s="157" t="str">
        <f>IF(O110=0,"",M109/O110-1)</f>
        <v/>
      </c>
      <c r="P121" s="90"/>
      <c r="Q121" s="32">
        <f t="shared" si="74"/>
        <v>2025</v>
      </c>
      <c r="R121" s="123" t="str">
        <f>IF(Q109="Forecast","",IF(R108=0,"",R109/R108-1))</f>
        <v/>
      </c>
      <c r="S121" s="123" t="str">
        <f>IF(S108="","",IF(S108=0,"",S109/S108-1))</f>
        <v/>
      </c>
      <c r="T121" s="1"/>
      <c r="U121" s="74" t="str">
        <f>IF(U110=0,"",S109/U110-1)</f>
        <v/>
      </c>
    </row>
    <row r="122" spans="2:22" ht="12.75" customHeight="1" x14ac:dyDescent="0.25">
      <c r="C122" s="22"/>
      <c r="D122" s="126" t="s">
        <v>41</v>
      </c>
      <c r="E122" s="49"/>
      <c r="F122" s="49"/>
      <c r="G122" s="77">
        <f>IF(G99=0,"",(G109/G99)^(1/($D109-$D99-1))-1)</f>
        <v>4.4311665866911598E-2</v>
      </c>
      <c r="H122" s="49"/>
      <c r="I122" s="81" t="str">
        <f>IF(I110=0,"",(G109/I110)^(1/(#REF!-#REF!-1))-1)</f>
        <v/>
      </c>
      <c r="J122" s="90"/>
      <c r="K122" s="79" t="str">
        <f t="shared" si="72"/>
        <v>Geometric Mean</v>
      </c>
      <c r="L122" s="80" t="str">
        <f>IF(L99=0,"",(L106/L99)^(1/($D106-$D99-1))-1)</f>
        <v/>
      </c>
      <c r="M122" s="80" t="str">
        <f>IF(M99=0,"",(M109/M99)^(1/($D109-$D99-1))-1)</f>
        <v/>
      </c>
      <c r="N122" s="49"/>
      <c r="O122" s="81" t="str">
        <f>IF(O110=0,"",(M109/O110)^(1/(#REF!-#REF!-1))-1)</f>
        <v/>
      </c>
      <c r="P122" s="22"/>
      <c r="Q122" s="79" t="str">
        <f t="shared" si="74"/>
        <v>Geometric Mean</v>
      </c>
      <c r="R122" s="128" t="str">
        <f>IF(R99="","",IF(R99=0,"",(R106/R99)^(1/($D106-$D99-1))-1))</f>
        <v/>
      </c>
      <c r="S122" s="80" t="str">
        <f>IF(S99="","",IF(S99=0,"",(S109/S99)^(1/($D109-$D99-1))-1))</f>
        <v/>
      </c>
      <c r="T122" s="49"/>
      <c r="U122" s="81" t="str">
        <f>IF(U110=0,"",(S109/U110)^(1/(#REF!-#REF!-1))-1)</f>
        <v/>
      </c>
    </row>
    <row r="123" spans="2:22" ht="12.75" customHeight="1" x14ac:dyDescent="0.25"/>
    <row r="124" spans="2:22" ht="12.75" customHeight="1" x14ac:dyDescent="0.3">
      <c r="B124" s="82">
        <v>2</v>
      </c>
      <c r="C124" s="2" t="s">
        <v>43</v>
      </c>
      <c r="D124" s="219" t="s">
        <v>50</v>
      </c>
      <c r="E124" s="220"/>
      <c r="F124" s="220"/>
      <c r="G124" s="220"/>
      <c r="H124" s="220"/>
      <c r="I124" s="221"/>
      <c r="K124" s="1" t="s">
        <v>45</v>
      </c>
      <c r="Q124" s="158" t="s">
        <v>51</v>
      </c>
      <c r="R124" s="1"/>
      <c r="S124" s="1"/>
      <c r="T124" s="1"/>
      <c r="U124" s="1"/>
    </row>
    <row r="125" spans="2:22" ht="12.75" customHeight="1" x14ac:dyDescent="0.25">
      <c r="Q125" s="49"/>
      <c r="R125" s="49"/>
      <c r="S125" s="49"/>
      <c r="T125" s="49"/>
      <c r="U125" s="49"/>
    </row>
    <row r="126" spans="2:22" ht="12.75" customHeight="1" x14ac:dyDescent="0.3">
      <c r="C126" s="17"/>
      <c r="D126" s="18" t="s">
        <v>27</v>
      </c>
      <c r="E126" s="18"/>
      <c r="F126" s="222" t="s">
        <v>47</v>
      </c>
      <c r="G126" s="223"/>
      <c r="H126" s="223"/>
      <c r="I126" s="224"/>
      <c r="J126" s="18"/>
      <c r="K126" s="213" t="s">
        <v>52</v>
      </c>
      <c r="L126" s="214"/>
      <c r="M126" s="214"/>
      <c r="N126" s="214"/>
      <c r="O126" s="215"/>
      <c r="P126" s="19"/>
      <c r="Q126" s="216" t="str">
        <f>CONCATENATE("Consumption (kWh) per ",LEFT(F126,LEN(F126)-1))</f>
        <v>Consumption (kWh) per Customer</v>
      </c>
      <c r="R126" s="214"/>
      <c r="S126" s="214"/>
      <c r="T126" s="214"/>
      <c r="U126" s="215"/>
      <c r="V126" s="84"/>
    </row>
    <row r="127" spans="2:22" ht="38.25" customHeight="1" x14ac:dyDescent="0.3">
      <c r="C127" s="22"/>
      <c r="D127" s="23" t="s">
        <v>29</v>
      </c>
      <c r="E127" s="31"/>
      <c r="F127" s="217"/>
      <c r="G127" s="218"/>
      <c r="H127" s="234"/>
      <c r="I127" s="85"/>
      <c r="J127" s="31"/>
      <c r="K127" s="27"/>
      <c r="L127" s="28" t="s">
        <v>30</v>
      </c>
      <c r="M127" s="28" t="s">
        <v>31</v>
      </c>
      <c r="N127" s="29"/>
      <c r="O127" s="30" t="s">
        <v>31</v>
      </c>
      <c r="P127" s="31"/>
      <c r="Q127" s="86"/>
      <c r="R127" s="87" t="str">
        <f t="shared" ref="R127:S127" si="82">L127</f>
        <v>Actual (Weather actual)</v>
      </c>
      <c r="S127" s="88" t="str">
        <f t="shared" si="82"/>
        <v>Weather-normalized</v>
      </c>
      <c r="T127" s="88"/>
      <c r="U127" s="89" t="str">
        <f>O127</f>
        <v>Weather-normalized</v>
      </c>
      <c r="V127" s="84"/>
    </row>
    <row r="128" spans="2:22" ht="12.75" customHeight="1" x14ac:dyDescent="0.3">
      <c r="C128" s="31" t="s">
        <v>32</v>
      </c>
      <c r="D128" s="42">
        <v>2015</v>
      </c>
      <c r="E128" s="90"/>
      <c r="F128" s="91" t="s">
        <v>33</v>
      </c>
      <c r="G128" s="92">
        <v>24392</v>
      </c>
      <c r="H128" s="36" t="str">
        <f t="shared" ref="H128:H138" si="83">IF(D128=$D$129,"OEB-approved","")</f>
        <v/>
      </c>
      <c r="I128" s="39"/>
      <c r="J128" s="90"/>
      <c r="K128" s="93" t="s">
        <v>33</v>
      </c>
      <c r="L128" s="94">
        <v>723754871</v>
      </c>
      <c r="M128" s="94">
        <v>722461000</v>
      </c>
      <c r="N128" s="95" t="str">
        <f t="shared" ref="N128:N132" si="84">H128</f>
        <v/>
      </c>
      <c r="O128" s="96"/>
      <c r="P128" s="90"/>
      <c r="Q128" s="93" t="s">
        <v>33</v>
      </c>
      <c r="R128" s="97">
        <f t="shared" ref="R128:R138" si="85">IF(G128=0,"",L128/G128)</f>
        <v>29671.813340439487</v>
      </c>
      <c r="S128" s="98">
        <f t="shared" ref="S128:S138" si="86">IF(G128=0,"",M128/G128)</f>
        <v>29618.768448671697</v>
      </c>
      <c r="T128" s="1" t="str">
        <f t="shared" ref="T128:T132" si="87">N128</f>
        <v/>
      </c>
      <c r="U128" s="99" t="str">
        <f t="shared" ref="U128:U132" si="88">IF(T128="","",IF(I128=0,"",O128/I128))</f>
        <v/>
      </c>
      <c r="V128" s="33"/>
    </row>
    <row r="129" spans="2:22" ht="12.75" customHeight="1" x14ac:dyDescent="0.3">
      <c r="C129" s="31" t="s">
        <v>32</v>
      </c>
      <c r="D129" s="42">
        <v>2016</v>
      </c>
      <c r="E129" s="90"/>
      <c r="F129" s="93" t="s">
        <v>33</v>
      </c>
      <c r="G129" s="92">
        <v>24623</v>
      </c>
      <c r="H129" s="36" t="str">
        <f t="shared" si="83"/>
        <v>OEB-approved</v>
      </c>
      <c r="I129" s="39"/>
      <c r="J129" s="90"/>
      <c r="K129" s="93" t="s">
        <v>33</v>
      </c>
      <c r="L129" s="94">
        <v>733311565.29999995</v>
      </c>
      <c r="M129" s="94">
        <v>724983000</v>
      </c>
      <c r="N129" s="95" t="str">
        <f t="shared" si="84"/>
        <v>OEB-approved</v>
      </c>
      <c r="O129" s="96"/>
      <c r="P129" s="90"/>
      <c r="Q129" s="93" t="s">
        <v>33</v>
      </c>
      <c r="R129" s="97">
        <f t="shared" si="85"/>
        <v>29781.568667505988</v>
      </c>
      <c r="S129" s="98">
        <f t="shared" si="86"/>
        <v>29443.325346221012</v>
      </c>
      <c r="T129" s="1" t="str">
        <f t="shared" si="87"/>
        <v>OEB-approved</v>
      </c>
      <c r="U129" s="99" t="str">
        <f t="shared" si="88"/>
        <v/>
      </c>
      <c r="V129" s="33"/>
    </row>
    <row r="130" spans="2:22" ht="12.75" customHeight="1" x14ac:dyDescent="0.3">
      <c r="C130" s="31" t="s">
        <v>32</v>
      </c>
      <c r="D130" s="42">
        <v>2017</v>
      </c>
      <c r="E130" s="90"/>
      <c r="F130" s="93" t="s">
        <v>33</v>
      </c>
      <c r="G130" s="92">
        <v>24786</v>
      </c>
      <c r="H130" s="36" t="str">
        <f t="shared" si="83"/>
        <v/>
      </c>
      <c r="I130" s="100"/>
      <c r="J130" s="90"/>
      <c r="K130" s="93" t="s">
        <v>33</v>
      </c>
      <c r="L130" s="94">
        <v>712368650</v>
      </c>
      <c r="M130" s="94">
        <v>719547000</v>
      </c>
      <c r="N130" s="95" t="str">
        <f t="shared" si="84"/>
        <v/>
      </c>
      <c r="O130" s="101"/>
      <c r="P130" s="90"/>
      <c r="Q130" s="93" t="s">
        <v>33</v>
      </c>
      <c r="R130" s="97">
        <f t="shared" si="85"/>
        <v>28740.766965222301</v>
      </c>
      <c r="S130" s="98">
        <f t="shared" si="86"/>
        <v>29030.380053255871</v>
      </c>
      <c r="T130" s="1" t="str">
        <f t="shared" si="87"/>
        <v/>
      </c>
      <c r="U130" s="99" t="str">
        <f t="shared" si="88"/>
        <v/>
      </c>
      <c r="V130" s="33"/>
    </row>
    <row r="131" spans="2:22" ht="12.75" customHeight="1" x14ac:dyDescent="0.3">
      <c r="C131" s="31" t="s">
        <v>32</v>
      </c>
      <c r="D131" s="42">
        <v>2018</v>
      </c>
      <c r="E131" s="90"/>
      <c r="F131" s="93" t="s">
        <v>33</v>
      </c>
      <c r="G131" s="92">
        <v>24926</v>
      </c>
      <c r="H131" s="36" t="str">
        <f t="shared" si="83"/>
        <v/>
      </c>
      <c r="I131" s="39"/>
      <c r="J131" s="90"/>
      <c r="K131" s="93" t="s">
        <v>33</v>
      </c>
      <c r="L131" s="94">
        <v>727990863</v>
      </c>
      <c r="M131" s="94">
        <v>712045000</v>
      </c>
      <c r="N131" s="95" t="str">
        <f t="shared" si="84"/>
        <v/>
      </c>
      <c r="O131" s="96"/>
      <c r="P131" s="90"/>
      <c r="Q131" s="93" t="s">
        <v>33</v>
      </c>
      <c r="R131" s="97">
        <f t="shared" si="85"/>
        <v>29206.08453020942</v>
      </c>
      <c r="S131" s="98">
        <f t="shared" si="86"/>
        <v>28566.356414988364</v>
      </c>
      <c r="T131" s="1" t="str">
        <f t="shared" si="87"/>
        <v/>
      </c>
      <c r="U131" s="99" t="str">
        <f t="shared" si="88"/>
        <v/>
      </c>
      <c r="V131" s="33"/>
    </row>
    <row r="132" spans="2:22" ht="12.75" customHeight="1" x14ac:dyDescent="0.3">
      <c r="C132" s="31" t="s">
        <v>32</v>
      </c>
      <c r="D132" s="42">
        <v>2019</v>
      </c>
      <c r="E132" s="90"/>
      <c r="F132" s="93" t="s">
        <v>33</v>
      </c>
      <c r="G132" s="92">
        <v>25030</v>
      </c>
      <c r="H132" s="36" t="str">
        <f t="shared" si="83"/>
        <v/>
      </c>
      <c r="I132" s="39"/>
      <c r="J132" s="90"/>
      <c r="K132" s="93" t="s">
        <v>33</v>
      </c>
      <c r="L132" s="94">
        <v>724761278</v>
      </c>
      <c r="M132" s="94">
        <v>720536000</v>
      </c>
      <c r="N132" s="95" t="str">
        <f t="shared" si="84"/>
        <v/>
      </c>
      <c r="O132" s="96"/>
      <c r="P132" s="90"/>
      <c r="Q132" s="93" t="s">
        <v>33</v>
      </c>
      <c r="R132" s="97">
        <f t="shared" si="85"/>
        <v>28955.704274870157</v>
      </c>
      <c r="S132" s="98">
        <f t="shared" si="86"/>
        <v>28786.895725129845</v>
      </c>
      <c r="T132" s="1" t="str">
        <f t="shared" si="87"/>
        <v/>
      </c>
      <c r="U132" s="99" t="str">
        <f t="shared" si="88"/>
        <v/>
      </c>
      <c r="V132" s="33"/>
    </row>
    <row r="133" spans="2:22" ht="12.75" customHeight="1" x14ac:dyDescent="0.3">
      <c r="C133" s="31" t="s">
        <v>34</v>
      </c>
      <c r="D133" s="42">
        <v>2020</v>
      </c>
      <c r="E133" s="90"/>
      <c r="F133" s="93" t="s">
        <v>35</v>
      </c>
      <c r="G133" s="92">
        <v>25200</v>
      </c>
      <c r="H133" s="36" t="str">
        <f t="shared" si="83"/>
        <v/>
      </c>
      <c r="I133" s="39"/>
      <c r="J133" s="90"/>
      <c r="K133" s="93" t="s">
        <v>35</v>
      </c>
      <c r="L133" s="102"/>
      <c r="M133" s="94">
        <v>713873000</v>
      </c>
      <c r="N133" s="95"/>
      <c r="O133" s="96"/>
      <c r="P133" s="90"/>
      <c r="Q133" s="93" t="s">
        <v>35</v>
      </c>
      <c r="R133" s="97">
        <f t="shared" si="85"/>
        <v>0</v>
      </c>
      <c r="S133" s="98">
        <f t="shared" si="86"/>
        <v>28328.29365079365</v>
      </c>
      <c r="T133" s="1"/>
      <c r="U133" s="99"/>
      <c r="V133" s="33"/>
    </row>
    <row r="134" spans="2:22" ht="12.75" customHeight="1" x14ac:dyDescent="0.3">
      <c r="C134" s="40" t="s">
        <v>36</v>
      </c>
      <c r="D134" s="42">
        <v>2021</v>
      </c>
      <c r="E134" s="90"/>
      <c r="F134" s="93" t="s">
        <v>35</v>
      </c>
      <c r="G134" s="92">
        <v>25391</v>
      </c>
      <c r="H134" s="36" t="str">
        <f t="shared" si="83"/>
        <v/>
      </c>
      <c r="I134" s="39"/>
      <c r="J134" s="90"/>
      <c r="K134" s="93" t="s">
        <v>35</v>
      </c>
      <c r="L134" s="102"/>
      <c r="M134" s="94">
        <v>708639000</v>
      </c>
      <c r="N134" s="95"/>
      <c r="O134" s="96"/>
      <c r="P134" s="90"/>
      <c r="Q134" s="93" t="s">
        <v>35</v>
      </c>
      <c r="R134" s="97">
        <f t="shared" si="85"/>
        <v>0</v>
      </c>
      <c r="S134" s="98">
        <f t="shared" si="86"/>
        <v>27909.0622661573</v>
      </c>
      <c r="T134" s="1"/>
      <c r="U134" s="99"/>
      <c r="V134" s="33"/>
    </row>
    <row r="135" spans="2:22" ht="12.75" customHeight="1" x14ac:dyDescent="0.3">
      <c r="C135" s="40" t="s">
        <v>36</v>
      </c>
      <c r="D135" s="42">
        <v>2022</v>
      </c>
      <c r="E135" s="90"/>
      <c r="F135" s="93" t="s">
        <v>35</v>
      </c>
      <c r="G135" s="92">
        <v>25554</v>
      </c>
      <c r="H135" s="36" t="str">
        <f t="shared" si="83"/>
        <v/>
      </c>
      <c r="I135" s="39"/>
      <c r="J135" s="90"/>
      <c r="K135" s="93" t="s">
        <v>35</v>
      </c>
      <c r="L135" s="102"/>
      <c r="M135" s="94">
        <v>710222000</v>
      </c>
      <c r="N135" s="95"/>
      <c r="O135" s="96"/>
      <c r="P135" s="90"/>
      <c r="Q135" s="93" t="s">
        <v>35</v>
      </c>
      <c r="R135" s="97">
        <f t="shared" si="85"/>
        <v>0</v>
      </c>
      <c r="S135" s="98">
        <f t="shared" si="86"/>
        <v>27792.987399232996</v>
      </c>
      <c r="T135" s="1"/>
      <c r="U135" s="99"/>
      <c r="V135" s="33"/>
    </row>
    <row r="136" spans="2:22" ht="12.75" customHeight="1" x14ac:dyDescent="0.3">
      <c r="C136" s="40" t="s">
        <v>36</v>
      </c>
      <c r="D136" s="42">
        <v>2023</v>
      </c>
      <c r="E136" s="90"/>
      <c r="F136" s="93" t="s">
        <v>35</v>
      </c>
      <c r="G136" s="92">
        <v>25704</v>
      </c>
      <c r="H136" s="36" t="str">
        <f t="shared" si="83"/>
        <v/>
      </c>
      <c r="I136" s="39"/>
      <c r="J136" s="90"/>
      <c r="K136" s="93" t="s">
        <v>35</v>
      </c>
      <c r="L136" s="102"/>
      <c r="M136" s="94">
        <v>713228000</v>
      </c>
      <c r="N136" s="95"/>
      <c r="O136" s="96"/>
      <c r="P136" s="90"/>
      <c r="Q136" s="93" t="s">
        <v>35</v>
      </c>
      <c r="R136" s="97">
        <f t="shared" si="85"/>
        <v>0</v>
      </c>
      <c r="S136" s="98">
        <f t="shared" si="86"/>
        <v>27747.743541861189</v>
      </c>
      <c r="T136" s="1"/>
      <c r="U136" s="99"/>
      <c r="V136" s="33"/>
    </row>
    <row r="137" spans="2:22" ht="12.75" customHeight="1" x14ac:dyDescent="0.3">
      <c r="C137" s="40" t="s">
        <v>36</v>
      </c>
      <c r="D137" s="42">
        <v>2024</v>
      </c>
      <c r="E137" s="90"/>
      <c r="F137" s="93" t="s">
        <v>35</v>
      </c>
      <c r="G137" s="92">
        <v>25846</v>
      </c>
      <c r="H137" s="36" t="str">
        <f t="shared" si="83"/>
        <v/>
      </c>
      <c r="I137" s="39"/>
      <c r="J137" s="90"/>
      <c r="K137" s="93" t="s">
        <v>35</v>
      </c>
      <c r="L137" s="102"/>
      <c r="M137" s="94">
        <v>717823000</v>
      </c>
      <c r="N137" s="95" t="str">
        <f t="shared" ref="N137:N138" si="89">H137</f>
        <v/>
      </c>
      <c r="O137" s="96"/>
      <c r="P137" s="90"/>
      <c r="Q137" s="93" t="s">
        <v>35</v>
      </c>
      <c r="R137" s="97">
        <f t="shared" si="85"/>
        <v>0</v>
      </c>
      <c r="S137" s="98">
        <f t="shared" si="86"/>
        <v>27773.079006422657</v>
      </c>
      <c r="T137" s="1" t="str">
        <f t="shared" ref="T137:T138" si="90">N137</f>
        <v/>
      </c>
      <c r="U137" s="99" t="str">
        <f t="shared" ref="U137:U138" si="91">IF(T137="","",IF(I137=0,"",O137/I137))</f>
        <v/>
      </c>
      <c r="V137" s="33"/>
    </row>
    <row r="138" spans="2:22" ht="12.75" customHeight="1" x14ac:dyDescent="0.3">
      <c r="C138" s="44" t="s">
        <v>36</v>
      </c>
      <c r="D138" s="45">
        <v>2025</v>
      </c>
      <c r="E138" s="22"/>
      <c r="F138" s="103" t="s">
        <v>35</v>
      </c>
      <c r="G138" s="104">
        <v>25987</v>
      </c>
      <c r="H138" s="50" t="str">
        <f t="shared" si="83"/>
        <v/>
      </c>
      <c r="I138" s="54"/>
      <c r="J138" s="22"/>
      <c r="K138" s="103" t="s">
        <v>35</v>
      </c>
      <c r="L138" s="105"/>
      <c r="M138" s="53">
        <v>719362000</v>
      </c>
      <c r="N138" s="106" t="str">
        <f t="shared" si="89"/>
        <v/>
      </c>
      <c r="O138" s="107"/>
      <c r="P138" s="22"/>
      <c r="Q138" s="103" t="s">
        <v>35</v>
      </c>
      <c r="R138" s="108">
        <f t="shared" si="85"/>
        <v>0</v>
      </c>
      <c r="S138" s="109">
        <f t="shared" si="86"/>
        <v>27681.610035787126</v>
      </c>
      <c r="T138" s="49" t="str">
        <f t="shared" si="90"/>
        <v/>
      </c>
      <c r="U138" s="110" t="str">
        <f t="shared" si="91"/>
        <v/>
      </c>
      <c r="V138" s="33"/>
    </row>
    <row r="139" spans="2:22" ht="12.75" customHeight="1" x14ac:dyDescent="0.3">
      <c r="B139" s="1"/>
      <c r="C139" s="111"/>
      <c r="I139" s="57">
        <f>SUM(I128:I137)</f>
        <v>0</v>
      </c>
      <c r="O139" s="112">
        <f>SUM(O128:O137)</f>
        <v>0</v>
      </c>
      <c r="U139" s="112">
        <f>SUM(U128:U137)</f>
        <v>0</v>
      </c>
    </row>
    <row r="140" spans="2:22" ht="12.75" customHeight="1" x14ac:dyDescent="0.25">
      <c r="C140" s="159" t="s">
        <v>37</v>
      </c>
      <c r="D140" s="114" t="s">
        <v>38</v>
      </c>
      <c r="E140" s="115"/>
      <c r="F140" s="115"/>
      <c r="G140" s="64" t="s">
        <v>39</v>
      </c>
      <c r="H140" s="115"/>
      <c r="I140" s="66" t="s">
        <v>49</v>
      </c>
      <c r="J140" s="62"/>
      <c r="K140" s="63" t="s">
        <v>38</v>
      </c>
      <c r="L140" s="235" t="s">
        <v>39</v>
      </c>
      <c r="M140" s="209"/>
      <c r="N140" s="115"/>
      <c r="O140" s="66" t="str">
        <f>I140</f>
        <v>Test Year Versus OEB-approved</v>
      </c>
      <c r="P140" s="17"/>
      <c r="Q140" s="63" t="s">
        <v>38</v>
      </c>
      <c r="R140" s="235" t="s">
        <v>39</v>
      </c>
      <c r="S140" s="209"/>
      <c r="T140" s="115"/>
      <c r="U140" s="66" t="str">
        <f>O140</f>
        <v>Test Year Versus OEB-approved</v>
      </c>
    </row>
    <row r="141" spans="2:22" ht="12.75" customHeight="1" x14ac:dyDescent="0.3">
      <c r="C141" s="31" t="s">
        <v>32</v>
      </c>
      <c r="D141" s="116">
        <f t="shared" ref="D141:D145" si="92">D128</f>
        <v>2015</v>
      </c>
      <c r="E141" s="1"/>
      <c r="F141" s="1"/>
      <c r="G141" s="117"/>
      <c r="H141" s="1"/>
      <c r="I141" s="118"/>
      <c r="J141" s="36"/>
      <c r="K141" s="32">
        <f t="shared" ref="K141:K145" si="93">D141</f>
        <v>2015</v>
      </c>
      <c r="L141" s="160"/>
      <c r="M141" s="70"/>
      <c r="N141" s="1"/>
      <c r="O141" s="71"/>
      <c r="P141" s="90"/>
      <c r="Q141" s="32">
        <f t="shared" ref="Q141:Q145" si="94">K141</f>
        <v>2015</v>
      </c>
      <c r="R141" s="161"/>
      <c r="S141" s="122"/>
      <c r="T141" s="1"/>
      <c r="U141" s="71"/>
    </row>
    <row r="142" spans="2:22" ht="12.75" customHeight="1" x14ac:dyDescent="0.3">
      <c r="C142" s="31" t="s">
        <v>32</v>
      </c>
      <c r="D142" s="116">
        <f t="shared" si="92"/>
        <v>2016</v>
      </c>
      <c r="E142" s="1"/>
      <c r="F142" s="1"/>
      <c r="G142" s="72">
        <f t="shared" ref="G142:G149" si="95">IF(G128=0,"",G129/G128-1)</f>
        <v>9.4703181370940914E-3</v>
      </c>
      <c r="H142" s="1"/>
      <c r="I142" s="118"/>
      <c r="J142" s="36"/>
      <c r="K142" s="32">
        <f t="shared" si="93"/>
        <v>2016</v>
      </c>
      <c r="L142" s="162">
        <f t="shared" ref="L142:M142" si="96">IF(L128=0,"",L129/L128-1)</f>
        <v>1.3204324672517309E-2</v>
      </c>
      <c r="M142" s="73">
        <f t="shared" si="96"/>
        <v>3.4908458726492508E-3</v>
      </c>
      <c r="N142" s="1"/>
      <c r="O142" s="71"/>
      <c r="P142" s="90"/>
      <c r="Q142" s="32">
        <f t="shared" si="94"/>
        <v>2016</v>
      </c>
      <c r="R142" s="163">
        <f t="shared" ref="R142:S142" si="97">IF(R128="","",IF(R128=0,"",R129/R128-1))</f>
        <v>3.6989760553971518E-3</v>
      </c>
      <c r="S142" s="123">
        <f t="shared" si="97"/>
        <v>-5.9233760091923493E-3</v>
      </c>
      <c r="T142" s="1"/>
      <c r="U142" s="71"/>
    </row>
    <row r="143" spans="2:22" ht="12.75" customHeight="1" x14ac:dyDescent="0.3">
      <c r="C143" s="31" t="s">
        <v>32</v>
      </c>
      <c r="D143" s="116">
        <f t="shared" si="92"/>
        <v>2017</v>
      </c>
      <c r="E143" s="1"/>
      <c r="F143" s="1"/>
      <c r="G143" s="72">
        <f t="shared" si="95"/>
        <v>6.6198269910247021E-3</v>
      </c>
      <c r="H143" s="1"/>
      <c r="I143" s="118"/>
      <c r="J143" s="36"/>
      <c r="K143" s="32">
        <f t="shared" si="93"/>
        <v>2017</v>
      </c>
      <c r="L143" s="162">
        <f t="shared" ref="L143:M143" si="98">IF(L129=0,"",L130/L129-1)</f>
        <v>-2.8559368610847069E-2</v>
      </c>
      <c r="M143" s="73">
        <f t="shared" si="98"/>
        <v>-7.4981068521606797E-3</v>
      </c>
      <c r="N143" s="1"/>
      <c r="O143" s="71"/>
      <c r="P143" s="90"/>
      <c r="Q143" s="32">
        <f t="shared" si="94"/>
        <v>2017</v>
      </c>
      <c r="R143" s="163">
        <f t="shared" ref="R143:S143" si="99">IF(R129="","",IF(R129=0,"",R130/R129-1))</f>
        <v>-3.4947846901673851E-2</v>
      </c>
      <c r="S143" s="123">
        <f t="shared" si="99"/>
        <v>-1.4025090172708476E-2</v>
      </c>
      <c r="T143" s="1"/>
      <c r="U143" s="71"/>
    </row>
    <row r="144" spans="2:22" ht="12.75" customHeight="1" x14ac:dyDescent="0.3">
      <c r="C144" s="31" t="s">
        <v>32</v>
      </c>
      <c r="D144" s="116">
        <f t="shared" si="92"/>
        <v>2018</v>
      </c>
      <c r="E144" s="1"/>
      <c r="F144" s="1"/>
      <c r="G144" s="72">
        <f t="shared" si="95"/>
        <v>5.6483498749293481E-3</v>
      </c>
      <c r="H144" s="1"/>
      <c r="I144" s="118"/>
      <c r="J144" s="36"/>
      <c r="K144" s="32">
        <f t="shared" si="93"/>
        <v>2018</v>
      </c>
      <c r="L144" s="162">
        <f t="shared" ref="L144:M144" si="100">IF(L130=0,"",L131/L130-1)</f>
        <v>2.1929955789042666E-2</v>
      </c>
      <c r="M144" s="73">
        <f t="shared" si="100"/>
        <v>-1.0426004138715084E-2</v>
      </c>
      <c r="N144" s="1"/>
      <c r="O144" s="71"/>
      <c r="P144" s="90"/>
      <c r="Q144" s="32">
        <f t="shared" si="94"/>
        <v>2018</v>
      </c>
      <c r="R144" s="163">
        <f t="shared" ref="R144:S144" si="101">IF(R130="","",IF(R130=0,"",R131/R130-1))</f>
        <v>1.6190158235866781E-2</v>
      </c>
      <c r="S144" s="123">
        <f t="shared" si="101"/>
        <v>-1.5984070391646954E-2</v>
      </c>
      <c r="T144" s="1"/>
      <c r="U144" s="71"/>
    </row>
    <row r="145" spans="3:21" ht="12.75" customHeight="1" x14ac:dyDescent="0.3">
      <c r="C145" s="31" t="s">
        <v>32</v>
      </c>
      <c r="D145" s="116">
        <f t="shared" si="92"/>
        <v>2019</v>
      </c>
      <c r="E145" s="1"/>
      <c r="F145" s="1"/>
      <c r="G145" s="72">
        <f t="shared" si="95"/>
        <v>4.1723501564632226E-3</v>
      </c>
      <c r="H145" s="1"/>
      <c r="I145" s="118"/>
      <c r="J145" s="36"/>
      <c r="K145" s="32">
        <f t="shared" si="93"/>
        <v>2019</v>
      </c>
      <c r="L145" s="162">
        <f t="shared" ref="L145:M145" si="102">IF(L131=0,"",L132/L131-1)</f>
        <v>-4.436298811074546E-3</v>
      </c>
      <c r="M145" s="73">
        <f t="shared" si="102"/>
        <v>1.1924808123082054E-2</v>
      </c>
      <c r="N145" s="1"/>
      <c r="O145" s="71"/>
      <c r="P145" s="90"/>
      <c r="Q145" s="32">
        <f t="shared" si="94"/>
        <v>2019</v>
      </c>
      <c r="R145" s="163">
        <f t="shared" ref="R145:S145" si="103">IF(R131="","",IF(R131=0,"",R132/R131-1))</f>
        <v>-8.5728799107008813E-3</v>
      </c>
      <c r="S145" s="123">
        <f t="shared" si="103"/>
        <v>7.7202463953633949E-3</v>
      </c>
      <c r="T145" s="1"/>
      <c r="U145" s="71"/>
    </row>
    <row r="146" spans="3:21" ht="12.75" customHeight="1" x14ac:dyDescent="0.3">
      <c r="C146" s="31" t="s">
        <v>34</v>
      </c>
      <c r="D146" s="124">
        <v>2020</v>
      </c>
      <c r="E146" s="1"/>
      <c r="F146" s="1"/>
      <c r="G146" s="72">
        <f t="shared" si="95"/>
        <v>6.7918497802637035E-3</v>
      </c>
      <c r="H146" s="1"/>
      <c r="I146" s="118"/>
      <c r="J146" s="36"/>
      <c r="K146" s="42">
        <v>2020</v>
      </c>
      <c r="L146" s="162">
        <f t="shared" ref="L146:M146" si="104">IF(L132=0,"",L133/L132-1)</f>
        <v>-1</v>
      </c>
      <c r="M146" s="73">
        <f t="shared" si="104"/>
        <v>-9.247282578524918E-3</v>
      </c>
      <c r="N146" s="1"/>
      <c r="O146" s="71"/>
      <c r="P146" s="90"/>
      <c r="Q146" s="124">
        <v>2020</v>
      </c>
      <c r="R146" s="163">
        <f t="shared" ref="R146:S146" si="105">IF(R132="","",IF(R132=0,"",R133/R132-1))</f>
        <v>-1</v>
      </c>
      <c r="S146" s="123">
        <f t="shared" si="105"/>
        <v>-1.5930931862717435E-2</v>
      </c>
      <c r="T146" s="1"/>
      <c r="U146" s="71"/>
    </row>
    <row r="147" spans="3:21" ht="12.75" customHeight="1" x14ac:dyDescent="0.3">
      <c r="C147" s="40" t="s">
        <v>36</v>
      </c>
      <c r="D147" s="124">
        <v>2021</v>
      </c>
      <c r="E147" s="1"/>
      <c r="F147" s="1"/>
      <c r="G147" s="72">
        <f t="shared" si="95"/>
        <v>7.5793650793651857E-3</v>
      </c>
      <c r="H147" s="1"/>
      <c r="I147" s="118"/>
      <c r="J147" s="36"/>
      <c r="K147" s="42">
        <v>2021</v>
      </c>
      <c r="L147" s="162" t="str">
        <f t="shared" ref="L147:M147" si="106">IF(L133=0,"",L134/L133-1)</f>
        <v/>
      </c>
      <c r="M147" s="73">
        <f t="shared" si="106"/>
        <v>-7.3318363350344251E-3</v>
      </c>
      <c r="N147" s="1"/>
      <c r="O147" s="71"/>
      <c r="P147" s="90"/>
      <c r="Q147" s="124">
        <v>2021</v>
      </c>
      <c r="R147" s="163" t="str">
        <f t="shared" ref="R147:S147" si="107">IF(R133="","",IF(R133=0,"",R134/R133-1))</f>
        <v/>
      </c>
      <c r="S147" s="123">
        <f t="shared" si="107"/>
        <v>-1.4799034131891875E-2</v>
      </c>
      <c r="T147" s="1"/>
      <c r="U147" s="71"/>
    </row>
    <row r="148" spans="3:21" ht="12.75" customHeight="1" x14ac:dyDescent="0.3">
      <c r="C148" s="40" t="s">
        <v>36</v>
      </c>
      <c r="D148" s="124">
        <v>2022</v>
      </c>
      <c r="E148" s="1"/>
      <c r="F148" s="1"/>
      <c r="G148" s="72">
        <f t="shared" si="95"/>
        <v>6.4195974951755108E-3</v>
      </c>
      <c r="H148" s="1"/>
      <c r="I148" s="118"/>
      <c r="J148" s="36"/>
      <c r="K148" s="42">
        <v>2022</v>
      </c>
      <c r="L148" s="162" t="str">
        <f t="shared" ref="L148:M148" si="108">IF(L134=0,"",L135/L134-1)</f>
        <v/>
      </c>
      <c r="M148" s="73">
        <f t="shared" si="108"/>
        <v>2.2338595533126782E-3</v>
      </c>
      <c r="N148" s="1"/>
      <c r="O148" s="71"/>
      <c r="P148" s="90"/>
      <c r="Q148" s="124">
        <v>2022</v>
      </c>
      <c r="R148" s="163" t="str">
        <f t="shared" ref="R148:S148" si="109">IF(R134="","",IF(R134=0,"",R135/R134-1))</f>
        <v/>
      </c>
      <c r="S148" s="123">
        <f t="shared" si="109"/>
        <v>-4.1590385881598024E-3</v>
      </c>
      <c r="T148" s="1"/>
      <c r="U148" s="71"/>
    </row>
    <row r="149" spans="3:21" ht="12.75" customHeight="1" x14ac:dyDescent="0.3">
      <c r="C149" s="40" t="s">
        <v>36</v>
      </c>
      <c r="D149" s="124">
        <v>2023</v>
      </c>
      <c r="E149" s="1"/>
      <c r="F149" s="1"/>
      <c r="G149" s="72">
        <f t="shared" si="95"/>
        <v>5.8699225170226743E-3</v>
      </c>
      <c r="H149" s="1"/>
      <c r="I149" s="118"/>
      <c r="J149" s="36"/>
      <c r="K149" s="42">
        <v>2023</v>
      </c>
      <c r="L149" s="162" t="str">
        <f t="shared" ref="L149:M149" si="110">IF(L135=0,"",L136/L135-1)</f>
        <v/>
      </c>
      <c r="M149" s="73">
        <f t="shared" si="110"/>
        <v>4.2324794219272821E-3</v>
      </c>
      <c r="N149" s="1"/>
      <c r="O149" s="71"/>
      <c r="P149" s="90"/>
      <c r="Q149" s="124">
        <v>2023</v>
      </c>
      <c r="R149" s="163" t="str">
        <f t="shared" ref="R149:S149" si="111">IF(R135="","",IF(R135=0,"",R136/R135-1))</f>
        <v/>
      </c>
      <c r="S149" s="123">
        <f t="shared" si="111"/>
        <v>-1.627887521478022E-3</v>
      </c>
      <c r="T149" s="1"/>
      <c r="U149" s="71"/>
    </row>
    <row r="150" spans="3:21" ht="12.75" customHeight="1" x14ac:dyDescent="0.3">
      <c r="C150" s="40" t="s">
        <v>36</v>
      </c>
      <c r="D150" s="116">
        <f t="shared" ref="D150:D151" si="112">D137</f>
        <v>2024</v>
      </c>
      <c r="E150" s="1"/>
      <c r="F150" s="1"/>
      <c r="G150" s="72">
        <f>IF(G132=0,"",G137/G132-1)</f>
        <v>3.2600878945265643E-2</v>
      </c>
      <c r="H150" s="1"/>
      <c r="I150" s="118"/>
      <c r="J150" s="36"/>
      <c r="K150" s="32">
        <f t="shared" ref="K150:K152" si="113">D150</f>
        <v>2024</v>
      </c>
      <c r="L150" s="162" t="str">
        <f t="shared" ref="L150:L152" si="114">IF(L136=0,"",L137/L136-1)</f>
        <v/>
      </c>
      <c r="M150" s="73">
        <f>IF(M132=0,"",M137/M132-1)</f>
        <v>-3.7652525342245502E-3</v>
      </c>
      <c r="N150" s="1"/>
      <c r="O150" s="71"/>
      <c r="P150" s="90"/>
      <c r="Q150" s="32">
        <f t="shared" ref="Q150:Q152" si="115">K150</f>
        <v>2024</v>
      </c>
      <c r="R150" s="163" t="str">
        <f t="shared" ref="R150:S150" si="116">IF(R136="","",IF(R136=0,"",R137/R136-1))</f>
        <v/>
      </c>
      <c r="S150" s="123">
        <f t="shared" si="116"/>
        <v>9.1306395863299805E-4</v>
      </c>
      <c r="T150" s="1"/>
      <c r="U150" s="71"/>
    </row>
    <row r="151" spans="3:21" ht="12.75" customHeight="1" x14ac:dyDescent="0.3">
      <c r="C151" s="44" t="s">
        <v>36</v>
      </c>
      <c r="D151" s="116">
        <f t="shared" si="112"/>
        <v>2025</v>
      </c>
      <c r="E151" s="1"/>
      <c r="F151" s="1"/>
      <c r="G151" s="72">
        <f>IF(G137=0,"",G138/G137-1)</f>
        <v>5.4553896154143633E-3</v>
      </c>
      <c r="H151" s="1"/>
      <c r="I151" s="125" t="str">
        <f>IF(I139=0,"",G138/I139-1)</f>
        <v/>
      </c>
      <c r="J151" s="36"/>
      <c r="K151" s="32">
        <f t="shared" si="113"/>
        <v>2025</v>
      </c>
      <c r="L151" s="162" t="str">
        <f t="shared" si="114"/>
        <v/>
      </c>
      <c r="M151" s="73">
        <f>IF(M137=0,"",M138/M137-1)</f>
        <v>2.1439825695193093E-3</v>
      </c>
      <c r="N151" s="1"/>
      <c r="O151" s="74" t="str">
        <f>IF(O139=0,"",M138/O139-1)</f>
        <v/>
      </c>
      <c r="P151" s="90"/>
      <c r="Q151" s="32">
        <f t="shared" si="115"/>
        <v>2025</v>
      </c>
      <c r="R151" s="163" t="str">
        <f t="shared" ref="R151:S151" si="117">IF(R137="","",IF(R137=0,"",R138/R137-1))</f>
        <v/>
      </c>
      <c r="S151" s="123">
        <f t="shared" si="117"/>
        <v>-3.293440047262286E-3</v>
      </c>
      <c r="T151" s="1"/>
      <c r="U151" s="74" t="str">
        <f>IF(U139=0,"",S138/U139-1)</f>
        <v/>
      </c>
    </row>
    <row r="152" spans="3:21" ht="12.75" customHeight="1" x14ac:dyDescent="0.25">
      <c r="C152" s="22"/>
      <c r="D152" s="126" t="s">
        <v>41</v>
      </c>
      <c r="E152" s="49"/>
      <c r="F152" s="49"/>
      <c r="G152" s="77">
        <f>IF(G128=0,"",(G138/G128)^(1/($D138-$D128-1))-1)</f>
        <v>7.0627357789818657E-3</v>
      </c>
      <c r="H152" s="49"/>
      <c r="I152" s="127" t="str">
        <f>IF(I139=0,"",(G138/I139)^(1/(#REF!-#REF!-1))-1)</f>
        <v/>
      </c>
      <c r="J152" s="50"/>
      <c r="K152" s="79" t="str">
        <f t="shared" si="113"/>
        <v>Geometric Mean</v>
      </c>
      <c r="L152" s="164" t="str">
        <f t="shared" si="114"/>
        <v/>
      </c>
      <c r="M152" s="80">
        <f>IF(M128=0,"",(M138/M128)^(1/($D138-$D128-1))-1)</f>
        <v>-4.7752275197243677E-4</v>
      </c>
      <c r="N152" s="49"/>
      <c r="O152" s="81" t="str">
        <f>IF(O139=0,"",(M138/O139)^(1/(#REF!-#REF!-1))-1)</f>
        <v/>
      </c>
      <c r="P152" s="22"/>
      <c r="Q152" s="79" t="str">
        <f t="shared" si="115"/>
        <v>Geometric Mean</v>
      </c>
      <c r="R152" s="165">
        <f>IF(R128="","",IF(R128=0,"",(R132/R128)^(1/($D132-$D128-1))-1))</f>
        <v>-8.1103739790635565E-3</v>
      </c>
      <c r="S152" s="80">
        <f>IF(S128="","",IF(S128=0,"",(S138/S128)^(1/($D138-$D128-1))-1))</f>
        <v>-7.4873771643647613E-3</v>
      </c>
      <c r="T152" s="49"/>
      <c r="U152" s="81" t="str">
        <f>IF(U139=0,"",(S138/U139)^(1/(#REF!-#REF!-1))-1)</f>
        <v/>
      </c>
    </row>
    <row r="153" spans="3:21" ht="12.75" customHeight="1" x14ac:dyDescent="0.25"/>
    <row r="154" spans="3:21" ht="12.75" customHeight="1" x14ac:dyDescent="0.25">
      <c r="Q154" s="49"/>
      <c r="R154" s="49"/>
      <c r="S154" s="49"/>
      <c r="T154" s="49"/>
      <c r="U154" s="49"/>
    </row>
    <row r="155" spans="3:21" ht="12.75" customHeight="1" x14ac:dyDescent="0.3">
      <c r="C155" s="17"/>
      <c r="D155" s="18" t="s">
        <v>27</v>
      </c>
      <c r="E155" s="18"/>
      <c r="F155" s="210" t="s">
        <v>14</v>
      </c>
      <c r="G155" s="211"/>
      <c r="H155" s="211"/>
      <c r="I155" s="212"/>
      <c r="K155" s="213" t="str">
        <f>IF(ISBLANK(Q124),"",CONCATENATE("Demand (",Q124,")"))</f>
        <v>Demand (kWh)</v>
      </c>
      <c r="L155" s="214"/>
      <c r="M155" s="214"/>
      <c r="N155" s="214"/>
      <c r="O155" s="215"/>
      <c r="Q155" s="216" t="str">
        <f>CONCATENATE("Demand (",Q124,") per ",LEFT(F126,LEN(F126)-1))</f>
        <v>Demand (kWh) per Customer</v>
      </c>
      <c r="R155" s="214"/>
      <c r="S155" s="214"/>
      <c r="T155" s="214"/>
      <c r="U155" s="215"/>
    </row>
    <row r="156" spans="3:21" ht="12.75" customHeight="1" x14ac:dyDescent="0.3">
      <c r="C156" s="22"/>
      <c r="D156" s="23" t="s">
        <v>29</v>
      </c>
      <c r="E156" s="31"/>
      <c r="F156" s="217"/>
      <c r="G156" s="218"/>
      <c r="H156" s="218"/>
      <c r="I156" s="129"/>
      <c r="K156" s="27"/>
      <c r="L156" s="28" t="s">
        <v>30</v>
      </c>
      <c r="M156" s="28" t="s">
        <v>31</v>
      </c>
      <c r="N156" s="29"/>
      <c r="O156" s="30" t="str">
        <f>M156</f>
        <v>Weather-normalized</v>
      </c>
      <c r="Q156" s="130"/>
      <c r="R156" s="28" t="str">
        <f t="shared" ref="R156:S156" si="118">L156</f>
        <v>Actual (Weather actual)</v>
      </c>
      <c r="S156" s="28" t="str">
        <f t="shared" si="118"/>
        <v>Weather-normalized</v>
      </c>
      <c r="T156" s="28"/>
      <c r="U156" s="131" t="str">
        <f>O156</f>
        <v>Weather-normalized</v>
      </c>
    </row>
    <row r="157" spans="3:21" ht="12.75" customHeight="1" x14ac:dyDescent="0.3">
      <c r="C157" s="31" t="s">
        <v>32</v>
      </c>
      <c r="D157" s="32">
        <v>2015</v>
      </c>
      <c r="E157" s="90"/>
      <c r="F157" s="91" t="s">
        <v>33</v>
      </c>
      <c r="G157" s="134">
        <v>20147318.539999999</v>
      </c>
      <c r="H157" s="1" t="str">
        <f t="shared" ref="H157:H167" si="119">IF(D157=$D$158,"OEB-approved","")</f>
        <v/>
      </c>
      <c r="I157" s="135"/>
      <c r="K157" s="93" t="s">
        <v>33</v>
      </c>
      <c r="L157" s="136"/>
      <c r="M157" s="136"/>
      <c r="N157" s="95" t="str">
        <f t="shared" ref="N157:N161" si="120">N128</f>
        <v/>
      </c>
      <c r="O157" s="71"/>
      <c r="Q157" s="93" t="s">
        <v>33</v>
      </c>
      <c r="R157" s="166">
        <f t="shared" ref="R157:R167" si="121">IF(G157=0,"",L157/G157)</f>
        <v>0</v>
      </c>
      <c r="S157" s="33">
        <f t="shared" ref="S157:S167" si="122">IF(G157=0,"",M157/G157)</f>
        <v>0</v>
      </c>
      <c r="T157" s="33" t="str">
        <f t="shared" ref="T157:T162" si="123">N157</f>
        <v/>
      </c>
      <c r="U157" s="90" t="str">
        <f t="shared" ref="U157:U162" si="124">IF(T157="","",IF(I157=0,"",O157/I157))</f>
        <v/>
      </c>
    </row>
    <row r="158" spans="3:21" ht="12.75" customHeight="1" x14ac:dyDescent="0.3">
      <c r="C158" s="31" t="s">
        <v>32</v>
      </c>
      <c r="D158" s="32">
        <v>2016</v>
      </c>
      <c r="E158" s="90"/>
      <c r="F158" s="93" t="s">
        <v>33</v>
      </c>
      <c r="G158" s="134">
        <v>21249334.629999999</v>
      </c>
      <c r="H158" s="1" t="str">
        <f t="shared" si="119"/>
        <v>OEB-approved</v>
      </c>
      <c r="I158" s="138"/>
      <c r="K158" s="93" t="s">
        <v>33</v>
      </c>
      <c r="L158" s="136"/>
      <c r="M158" s="136"/>
      <c r="N158" s="95" t="str">
        <f t="shared" si="120"/>
        <v>OEB-approved</v>
      </c>
      <c r="O158" s="71"/>
      <c r="Q158" s="93" t="s">
        <v>33</v>
      </c>
      <c r="R158" s="166">
        <f t="shared" si="121"/>
        <v>0</v>
      </c>
      <c r="S158" s="33">
        <f t="shared" si="122"/>
        <v>0</v>
      </c>
      <c r="T158" s="33" t="str">
        <f t="shared" si="123"/>
        <v>OEB-approved</v>
      </c>
      <c r="U158" s="90" t="str">
        <f t="shared" si="124"/>
        <v/>
      </c>
    </row>
    <row r="159" spans="3:21" ht="12.75" customHeight="1" x14ac:dyDescent="0.3">
      <c r="C159" s="31" t="s">
        <v>32</v>
      </c>
      <c r="D159" s="32">
        <v>2017</v>
      </c>
      <c r="E159" s="90"/>
      <c r="F159" s="93" t="s">
        <v>33</v>
      </c>
      <c r="G159" s="134">
        <v>21132352.530000001</v>
      </c>
      <c r="H159" s="1" t="str">
        <f t="shared" si="119"/>
        <v/>
      </c>
      <c r="I159" s="139"/>
      <c r="K159" s="93" t="s">
        <v>33</v>
      </c>
      <c r="L159" s="136"/>
      <c r="M159" s="136"/>
      <c r="N159" s="95" t="str">
        <f t="shared" si="120"/>
        <v/>
      </c>
      <c r="O159" s="140"/>
      <c r="Q159" s="93" t="s">
        <v>33</v>
      </c>
      <c r="R159" s="166">
        <f t="shared" si="121"/>
        <v>0</v>
      </c>
      <c r="S159" s="33">
        <f t="shared" si="122"/>
        <v>0</v>
      </c>
      <c r="T159" s="33" t="str">
        <f t="shared" si="123"/>
        <v/>
      </c>
      <c r="U159" s="90" t="str">
        <f t="shared" si="124"/>
        <v/>
      </c>
    </row>
    <row r="160" spans="3:21" ht="12.75" customHeight="1" x14ac:dyDescent="0.3">
      <c r="C160" s="31" t="s">
        <v>32</v>
      </c>
      <c r="D160" s="32">
        <v>2018</v>
      </c>
      <c r="E160" s="90"/>
      <c r="F160" s="93" t="s">
        <v>33</v>
      </c>
      <c r="G160" s="134">
        <v>22199693.289999999</v>
      </c>
      <c r="H160" s="1" t="str">
        <f t="shared" si="119"/>
        <v/>
      </c>
      <c r="I160" s="138"/>
      <c r="K160" s="93" t="s">
        <v>33</v>
      </c>
      <c r="L160" s="136"/>
      <c r="M160" s="136"/>
      <c r="N160" s="95" t="str">
        <f t="shared" si="120"/>
        <v/>
      </c>
      <c r="O160" s="71"/>
      <c r="Q160" s="93" t="s">
        <v>33</v>
      </c>
      <c r="R160" s="166">
        <f t="shared" si="121"/>
        <v>0</v>
      </c>
      <c r="S160" s="33">
        <f t="shared" si="122"/>
        <v>0</v>
      </c>
      <c r="T160" s="33" t="str">
        <f t="shared" si="123"/>
        <v/>
      </c>
      <c r="U160" s="90" t="str">
        <f t="shared" si="124"/>
        <v/>
      </c>
    </row>
    <row r="161" spans="3:21" ht="12.75" customHeight="1" x14ac:dyDescent="0.3">
      <c r="C161" s="31" t="s">
        <v>32</v>
      </c>
      <c r="D161" s="32">
        <v>2019</v>
      </c>
      <c r="E161" s="90"/>
      <c r="F161" s="93" t="s">
        <v>33</v>
      </c>
      <c r="G161" s="134">
        <v>25095042</v>
      </c>
      <c r="H161" s="1" t="str">
        <f t="shared" si="119"/>
        <v/>
      </c>
      <c r="I161" s="138"/>
      <c r="K161" s="93" t="s">
        <v>33</v>
      </c>
      <c r="L161" s="136"/>
      <c r="M161" s="136"/>
      <c r="N161" s="95" t="str">
        <f t="shared" si="120"/>
        <v/>
      </c>
      <c r="O161" s="71"/>
      <c r="Q161" s="93" t="s">
        <v>33</v>
      </c>
      <c r="R161" s="166">
        <f t="shared" si="121"/>
        <v>0</v>
      </c>
      <c r="S161" s="33">
        <f t="shared" si="122"/>
        <v>0</v>
      </c>
      <c r="T161" s="33" t="str">
        <f t="shared" si="123"/>
        <v/>
      </c>
      <c r="U161" s="90" t="str">
        <f t="shared" si="124"/>
        <v/>
      </c>
    </row>
    <row r="162" spans="3:21" ht="12.75" customHeight="1" x14ac:dyDescent="0.3">
      <c r="C162" s="31" t="s">
        <v>34</v>
      </c>
      <c r="D162" s="155">
        <v>2020</v>
      </c>
      <c r="E162" s="90"/>
      <c r="F162" s="93" t="s">
        <v>35</v>
      </c>
      <c r="G162" s="134">
        <v>23280095</v>
      </c>
      <c r="H162" s="1" t="str">
        <f t="shared" si="119"/>
        <v/>
      </c>
      <c r="I162" s="138"/>
      <c r="K162" s="93" t="s">
        <v>35</v>
      </c>
      <c r="L162" s="141"/>
      <c r="M162" s="142"/>
      <c r="N162" s="95" t="str">
        <f>N137</f>
        <v/>
      </c>
      <c r="O162" s="71"/>
      <c r="Q162" s="93" t="s">
        <v>35</v>
      </c>
      <c r="R162" s="166">
        <f t="shared" si="121"/>
        <v>0</v>
      </c>
      <c r="S162" s="33">
        <f t="shared" si="122"/>
        <v>0</v>
      </c>
      <c r="T162" s="33" t="str">
        <f t="shared" si="123"/>
        <v/>
      </c>
      <c r="U162" s="90" t="str">
        <f t="shared" si="124"/>
        <v/>
      </c>
    </row>
    <row r="163" spans="3:21" ht="12.75" customHeight="1" x14ac:dyDescent="0.3">
      <c r="C163" s="167" t="s">
        <v>36</v>
      </c>
      <c r="D163" s="42">
        <v>2021</v>
      </c>
      <c r="E163" s="90"/>
      <c r="F163" s="93" t="s">
        <v>35</v>
      </c>
      <c r="G163" s="168">
        <v>24425501</v>
      </c>
      <c r="H163" s="1" t="str">
        <f t="shared" si="119"/>
        <v/>
      </c>
      <c r="I163" s="169"/>
      <c r="K163" s="93" t="s">
        <v>35</v>
      </c>
      <c r="L163" s="170"/>
      <c r="M163" s="171"/>
      <c r="N163" s="95"/>
      <c r="O163" s="172"/>
      <c r="Q163" s="137" t="s">
        <v>35</v>
      </c>
      <c r="R163" s="166">
        <f t="shared" si="121"/>
        <v>0</v>
      </c>
      <c r="S163" s="33">
        <f t="shared" si="122"/>
        <v>0</v>
      </c>
      <c r="T163" s="33"/>
      <c r="U163" s="90"/>
    </row>
    <row r="164" spans="3:21" ht="12.75" customHeight="1" x14ac:dyDescent="0.3">
      <c r="C164" s="167" t="s">
        <v>36</v>
      </c>
      <c r="D164" s="42">
        <v>2022</v>
      </c>
      <c r="E164" s="90"/>
      <c r="F164" s="93" t="s">
        <v>35</v>
      </c>
      <c r="G164" s="168">
        <v>25673863</v>
      </c>
      <c r="H164" s="1" t="str">
        <f t="shared" si="119"/>
        <v/>
      </c>
      <c r="I164" s="169"/>
      <c r="K164" s="93" t="s">
        <v>35</v>
      </c>
      <c r="L164" s="170"/>
      <c r="M164" s="171"/>
      <c r="N164" s="95"/>
      <c r="O164" s="172"/>
      <c r="Q164" s="137" t="s">
        <v>35</v>
      </c>
      <c r="R164" s="166">
        <f t="shared" si="121"/>
        <v>0</v>
      </c>
      <c r="S164" s="33">
        <f t="shared" si="122"/>
        <v>0</v>
      </c>
      <c r="T164" s="33"/>
      <c r="U164" s="90"/>
    </row>
    <row r="165" spans="3:21" ht="12.75" customHeight="1" x14ac:dyDescent="0.3">
      <c r="C165" s="167" t="s">
        <v>36</v>
      </c>
      <c r="D165" s="42">
        <v>2023</v>
      </c>
      <c r="E165" s="90"/>
      <c r="F165" s="93" t="s">
        <v>35</v>
      </c>
      <c r="G165" s="168">
        <v>26767852</v>
      </c>
      <c r="H165" s="1" t="str">
        <f t="shared" si="119"/>
        <v/>
      </c>
      <c r="I165" s="169"/>
      <c r="K165" s="93" t="s">
        <v>35</v>
      </c>
      <c r="L165" s="170"/>
      <c r="M165" s="171"/>
      <c r="N165" s="95"/>
      <c r="O165" s="172"/>
      <c r="Q165" s="137" t="s">
        <v>35</v>
      </c>
      <c r="R165" s="166">
        <f t="shared" si="121"/>
        <v>0</v>
      </c>
      <c r="S165" s="33">
        <f t="shared" si="122"/>
        <v>0</v>
      </c>
      <c r="T165" s="33"/>
      <c r="U165" s="90"/>
    </row>
    <row r="166" spans="3:21" ht="12.75" customHeight="1" x14ac:dyDescent="0.3">
      <c r="C166" s="167" t="s">
        <v>36</v>
      </c>
      <c r="D166" s="173">
        <v>2024</v>
      </c>
      <c r="E166" s="90"/>
      <c r="F166" s="93" t="s">
        <v>35</v>
      </c>
      <c r="G166" s="168">
        <v>27408718</v>
      </c>
      <c r="H166" s="1" t="str">
        <f t="shared" si="119"/>
        <v/>
      </c>
      <c r="I166" s="169"/>
      <c r="K166" s="93" t="s">
        <v>35</v>
      </c>
      <c r="L166" s="170"/>
      <c r="M166" s="171"/>
      <c r="N166" s="95"/>
      <c r="O166" s="172"/>
      <c r="Q166" s="137" t="s">
        <v>35</v>
      </c>
      <c r="R166" s="166">
        <f t="shared" si="121"/>
        <v>0</v>
      </c>
      <c r="S166" s="33">
        <f t="shared" si="122"/>
        <v>0</v>
      </c>
      <c r="T166" s="33"/>
      <c r="U166" s="90"/>
    </row>
    <row r="167" spans="3:21" ht="12.75" customHeight="1" x14ac:dyDescent="0.3">
      <c r="C167" s="44" t="s">
        <v>36</v>
      </c>
      <c r="D167" s="174">
        <v>2025</v>
      </c>
      <c r="E167" s="22"/>
      <c r="F167" s="103" t="s">
        <v>35</v>
      </c>
      <c r="G167" s="144">
        <v>27724686</v>
      </c>
      <c r="H167" s="49" t="str">
        <f t="shared" si="119"/>
        <v/>
      </c>
      <c r="I167" s="145"/>
      <c r="K167" s="103" t="s">
        <v>35</v>
      </c>
      <c r="L167" s="146"/>
      <c r="M167" s="147"/>
      <c r="N167" s="106" t="str">
        <f>N138</f>
        <v/>
      </c>
      <c r="O167" s="148"/>
      <c r="Q167" s="149" t="s">
        <v>35</v>
      </c>
      <c r="R167" s="175">
        <f t="shared" si="121"/>
        <v>0</v>
      </c>
      <c r="S167" s="46">
        <f t="shared" si="122"/>
        <v>0</v>
      </c>
      <c r="T167" s="46" t="str">
        <f>N167</f>
        <v/>
      </c>
      <c r="U167" s="22" t="str">
        <f>IF(T167="","",IF(I167=0,"",O167/I167))</f>
        <v/>
      </c>
    </row>
    <row r="168" spans="3:21" ht="12.75" customHeight="1" x14ac:dyDescent="0.3">
      <c r="C168" s="111"/>
      <c r="I168" s="150">
        <f>SUM(I157:I162)</f>
        <v>0</v>
      </c>
      <c r="J168" s="1"/>
      <c r="O168" s="151">
        <f>SUM(O157:O162)</f>
        <v>0</v>
      </c>
      <c r="U168" s="151">
        <f>SUM(U157:U162)</f>
        <v>0</v>
      </c>
    </row>
    <row r="169" spans="3:21" ht="39" customHeight="1" x14ac:dyDescent="0.25">
      <c r="C169" s="159" t="s">
        <v>37</v>
      </c>
      <c r="D169" s="114" t="s">
        <v>38</v>
      </c>
      <c r="E169" s="64"/>
      <c r="F169" s="64"/>
      <c r="G169" s="64" t="s">
        <v>39</v>
      </c>
      <c r="H169" s="64"/>
      <c r="I169" s="66" t="str">
        <f>I140</f>
        <v>Test Year Versus OEB-approved</v>
      </c>
      <c r="J169" s="152"/>
      <c r="K169" s="63" t="s">
        <v>38</v>
      </c>
      <c r="L169" s="208" t="s">
        <v>39</v>
      </c>
      <c r="M169" s="209"/>
      <c r="N169" s="64"/>
      <c r="O169" s="66" t="str">
        <f>I169</f>
        <v>Test Year Versus OEB-approved</v>
      </c>
      <c r="P169" s="153"/>
      <c r="Q169" s="63" t="s">
        <v>38</v>
      </c>
      <c r="R169" s="208" t="s">
        <v>39</v>
      </c>
      <c r="S169" s="209"/>
      <c r="T169" s="64"/>
      <c r="U169" s="66" t="str">
        <f>O169</f>
        <v>Test Year Versus OEB-approved</v>
      </c>
    </row>
    <row r="170" spans="3:21" ht="12.75" customHeight="1" x14ac:dyDescent="0.3">
      <c r="C170" s="31" t="s">
        <v>32</v>
      </c>
      <c r="D170" s="154">
        <v>2015</v>
      </c>
      <c r="E170" s="59"/>
      <c r="F170" s="1"/>
      <c r="G170" s="117"/>
      <c r="H170" s="1"/>
      <c r="I170" s="118"/>
      <c r="J170" s="90"/>
      <c r="K170" s="32">
        <v>2015</v>
      </c>
      <c r="L170" s="70"/>
      <c r="M170" s="70"/>
      <c r="N170" s="1"/>
      <c r="O170" s="140"/>
      <c r="P170" s="90"/>
      <c r="Q170" s="32">
        <v>2015</v>
      </c>
      <c r="R170" s="122"/>
      <c r="S170" s="122"/>
      <c r="T170" s="1"/>
      <c r="U170" s="71"/>
    </row>
    <row r="171" spans="3:21" ht="12.75" customHeight="1" x14ac:dyDescent="0.3">
      <c r="C171" s="31" t="s">
        <v>32</v>
      </c>
      <c r="D171" s="116">
        <v>2016</v>
      </c>
      <c r="E171" s="1"/>
      <c r="F171" s="1"/>
      <c r="G171" s="72">
        <f t="shared" ref="G171:G180" si="125">IF(G157=0,"",G158/G157-1)</f>
        <v>5.4697903734042042E-2</v>
      </c>
      <c r="H171" s="1"/>
      <c r="I171" s="118"/>
      <c r="J171" s="90"/>
      <c r="K171" s="32">
        <v>2016</v>
      </c>
      <c r="L171" s="73" t="str">
        <f t="shared" ref="L171:M171" si="126">IF(L157=0,"",L158/L157-1)</f>
        <v/>
      </c>
      <c r="M171" s="73" t="str">
        <f t="shared" si="126"/>
        <v/>
      </c>
      <c r="N171" s="1"/>
      <c r="O171" s="140"/>
      <c r="P171" s="90"/>
      <c r="Q171" s="32">
        <v>2016</v>
      </c>
      <c r="R171" s="123" t="str">
        <f t="shared" ref="R171:S171" si="127">IF(R157="","",IF(R157=0,"",R158/R157-1))</f>
        <v/>
      </c>
      <c r="S171" s="123" t="str">
        <f t="shared" si="127"/>
        <v/>
      </c>
      <c r="T171" s="1"/>
      <c r="U171" s="71"/>
    </row>
    <row r="172" spans="3:21" ht="12.75" customHeight="1" x14ac:dyDescent="0.3">
      <c r="C172" s="31" t="s">
        <v>32</v>
      </c>
      <c r="D172" s="156">
        <v>2017</v>
      </c>
      <c r="E172" s="1"/>
      <c r="F172" s="1"/>
      <c r="G172" s="72">
        <f t="shared" si="125"/>
        <v>-5.5052123766191619E-3</v>
      </c>
      <c r="H172" s="1"/>
      <c r="I172" s="118"/>
      <c r="J172" s="90"/>
      <c r="K172" s="32">
        <v>2017</v>
      </c>
      <c r="L172" s="73" t="str">
        <f t="shared" ref="L172:M172" si="128">IF(L158=0,"",L159/L158-1)</f>
        <v/>
      </c>
      <c r="M172" s="73" t="str">
        <f t="shared" si="128"/>
        <v/>
      </c>
      <c r="N172" s="1"/>
      <c r="O172" s="140"/>
      <c r="P172" s="90"/>
      <c r="Q172" s="32">
        <v>2017</v>
      </c>
      <c r="R172" s="123" t="str">
        <f t="shared" ref="R172:S172" si="129">IF(R158="","",IF(R158=0,"",R159/R158-1))</f>
        <v/>
      </c>
      <c r="S172" s="123" t="str">
        <f t="shared" si="129"/>
        <v/>
      </c>
      <c r="T172" s="1"/>
      <c r="U172" s="71"/>
    </row>
    <row r="173" spans="3:21" ht="12.75" customHeight="1" x14ac:dyDescent="0.3">
      <c r="C173" s="31" t="s">
        <v>32</v>
      </c>
      <c r="D173" s="116">
        <v>2018</v>
      </c>
      <c r="E173" s="1"/>
      <c r="F173" s="1"/>
      <c r="G173" s="72">
        <f t="shared" si="125"/>
        <v>5.0507427343206457E-2</v>
      </c>
      <c r="H173" s="1"/>
      <c r="I173" s="118"/>
      <c r="J173" s="90"/>
      <c r="K173" s="32">
        <v>2018</v>
      </c>
      <c r="L173" s="73"/>
      <c r="M173" s="73"/>
      <c r="N173" s="1"/>
      <c r="O173" s="140"/>
      <c r="P173" s="90"/>
      <c r="Q173" s="32">
        <v>2018</v>
      </c>
      <c r="R173" s="123"/>
      <c r="S173" s="123"/>
      <c r="T173" s="1"/>
      <c r="U173" s="71"/>
    </row>
    <row r="174" spans="3:21" ht="12.75" customHeight="1" x14ac:dyDescent="0.3">
      <c r="C174" s="31" t="s">
        <v>32</v>
      </c>
      <c r="D174" s="116">
        <v>2019</v>
      </c>
      <c r="E174" s="1"/>
      <c r="F174" s="1"/>
      <c r="G174" s="72">
        <f t="shared" si="125"/>
        <v>0.13042291495550673</v>
      </c>
      <c r="H174" s="1"/>
      <c r="I174" s="118"/>
      <c r="J174" s="90"/>
      <c r="K174" s="32">
        <v>2019</v>
      </c>
      <c r="L174" s="73"/>
      <c r="M174" s="73"/>
      <c r="N174" s="1"/>
      <c r="O174" s="140"/>
      <c r="P174" s="90"/>
      <c r="Q174" s="32">
        <v>2019</v>
      </c>
      <c r="R174" s="123"/>
      <c r="S174" s="123"/>
      <c r="T174" s="1"/>
      <c r="U174" s="71"/>
    </row>
    <row r="175" spans="3:21" ht="12.75" customHeight="1" x14ac:dyDescent="0.3">
      <c r="C175" s="31" t="s">
        <v>34</v>
      </c>
      <c r="D175" s="176">
        <v>2020</v>
      </c>
      <c r="E175" s="1"/>
      <c r="F175" s="1"/>
      <c r="G175" s="72">
        <f t="shared" si="125"/>
        <v>-7.2322931358313691E-2</v>
      </c>
      <c r="H175" s="1"/>
      <c r="I175" s="118"/>
      <c r="J175" s="90"/>
      <c r="K175" s="155">
        <v>2020</v>
      </c>
      <c r="L175" s="73"/>
      <c r="M175" s="73"/>
      <c r="N175" s="1"/>
      <c r="O175" s="140"/>
      <c r="P175" s="90"/>
      <c r="Q175" s="155">
        <v>2020</v>
      </c>
      <c r="R175" s="123"/>
      <c r="S175" s="123"/>
      <c r="T175" s="1"/>
      <c r="U175" s="71"/>
    </row>
    <row r="176" spans="3:21" ht="12.75" customHeight="1" x14ac:dyDescent="0.3">
      <c r="C176" s="167" t="s">
        <v>36</v>
      </c>
      <c r="D176" s="176">
        <v>2021</v>
      </c>
      <c r="E176" s="1"/>
      <c r="F176" s="1"/>
      <c r="G176" s="72">
        <f t="shared" si="125"/>
        <v>4.920108788215849E-2</v>
      </c>
      <c r="H176" s="1"/>
      <c r="I176" s="118"/>
      <c r="J176" s="90"/>
      <c r="K176" s="155">
        <v>2021</v>
      </c>
      <c r="L176" s="73"/>
      <c r="M176" s="73"/>
      <c r="N176" s="1"/>
      <c r="O176" s="140"/>
      <c r="P176" s="90"/>
      <c r="Q176" s="155">
        <v>2021</v>
      </c>
      <c r="R176" s="123"/>
      <c r="S176" s="123"/>
      <c r="T176" s="1"/>
      <c r="U176" s="71"/>
    </row>
    <row r="177" spans="2:22" ht="12.75" customHeight="1" x14ac:dyDescent="0.3">
      <c r="C177" s="167" t="s">
        <v>36</v>
      </c>
      <c r="D177" s="176">
        <v>2022</v>
      </c>
      <c r="E177" s="1"/>
      <c r="F177" s="1"/>
      <c r="G177" s="72">
        <f t="shared" si="125"/>
        <v>5.1108961900105943E-2</v>
      </c>
      <c r="H177" s="1"/>
      <c r="I177" s="118"/>
      <c r="J177" s="90"/>
      <c r="K177" s="155">
        <v>2022</v>
      </c>
      <c r="L177" s="73" t="str">
        <f t="shared" ref="L177:M177" si="130">IF(L159=0,"",L160/L159-1)</f>
        <v/>
      </c>
      <c r="M177" s="73" t="str">
        <f t="shared" si="130"/>
        <v/>
      </c>
      <c r="N177" s="1"/>
      <c r="O177" s="140"/>
      <c r="P177" s="90"/>
      <c r="Q177" s="155">
        <v>2022</v>
      </c>
      <c r="R177" s="123" t="str">
        <f t="shared" ref="R177:S177" si="131">IF(R159="","",IF(R159=0,"",R160/R159-1))</f>
        <v/>
      </c>
      <c r="S177" s="123" t="str">
        <f t="shared" si="131"/>
        <v/>
      </c>
      <c r="T177" s="1"/>
      <c r="U177" s="71"/>
    </row>
    <row r="178" spans="2:22" ht="12.75" customHeight="1" x14ac:dyDescent="0.3">
      <c r="C178" s="167" t="s">
        <v>36</v>
      </c>
      <c r="D178" s="176">
        <v>2023</v>
      </c>
      <c r="E178" s="1"/>
      <c r="F178" s="1"/>
      <c r="G178" s="72">
        <f t="shared" si="125"/>
        <v>4.261100092339043E-2</v>
      </c>
      <c r="H178" s="1"/>
      <c r="I178" s="118"/>
      <c r="J178" s="90"/>
      <c r="K178" s="155">
        <v>2023</v>
      </c>
      <c r="L178" s="73" t="str">
        <f t="shared" ref="L178:M178" si="132">IF(L160=0,"",L161/L160-1)</f>
        <v/>
      </c>
      <c r="M178" s="73" t="str">
        <f t="shared" si="132"/>
        <v/>
      </c>
      <c r="N178" s="1"/>
      <c r="O178" s="140"/>
      <c r="P178" s="90"/>
      <c r="Q178" s="155">
        <v>2023</v>
      </c>
      <c r="R178" s="123" t="str">
        <f t="shared" ref="R178:S178" si="133">IF(R160="","",IF(R160=0,"",R161/R160-1))</f>
        <v/>
      </c>
      <c r="S178" s="123" t="str">
        <f t="shared" si="133"/>
        <v/>
      </c>
      <c r="T178" s="1"/>
      <c r="U178" s="71"/>
    </row>
    <row r="179" spans="2:22" ht="12.75" customHeight="1" x14ac:dyDescent="0.3">
      <c r="C179" s="167" t="s">
        <v>36</v>
      </c>
      <c r="D179" s="116">
        <v>2024</v>
      </c>
      <c r="E179" s="1"/>
      <c r="F179" s="1"/>
      <c r="G179" s="72">
        <f t="shared" si="125"/>
        <v>2.3941629683248422E-2</v>
      </c>
      <c r="H179" s="1"/>
      <c r="I179" s="118"/>
      <c r="J179" s="90"/>
      <c r="K179" s="32">
        <v>2024</v>
      </c>
      <c r="L179" s="73" t="str">
        <f>IF(K162="Forecast","",IF(L161=0,"",L162/L161-1))</f>
        <v/>
      </c>
      <c r="M179" s="73" t="str">
        <f>IF(M161=0,"",M162/M161-1)</f>
        <v/>
      </c>
      <c r="N179" s="1"/>
      <c r="O179" s="140"/>
      <c r="P179" s="90"/>
      <c r="Q179" s="32">
        <v>2024</v>
      </c>
      <c r="R179" s="123" t="str">
        <f>IF(Q162="Forecast","",IF(R161=0,"",R162/R161-1))</f>
        <v/>
      </c>
      <c r="S179" s="123" t="str">
        <f>IF(S161="","",IF(S161=0,"",S162/S161-1))</f>
        <v/>
      </c>
      <c r="T179" s="1"/>
      <c r="U179" s="71"/>
    </row>
    <row r="180" spans="2:22" ht="12.75" customHeight="1" x14ac:dyDescent="0.3">
      <c r="C180" s="31" t="s">
        <v>36</v>
      </c>
      <c r="D180" s="156">
        <v>2025</v>
      </c>
      <c r="E180" s="1"/>
      <c r="F180" s="1"/>
      <c r="G180" s="72">
        <f t="shared" si="125"/>
        <v>1.1528010905143438E-2</v>
      </c>
      <c r="H180" s="1"/>
      <c r="I180" s="125" t="str">
        <f>IF(I168=0,"",G167/I168-1)</f>
        <v/>
      </c>
      <c r="J180" s="90"/>
      <c r="K180" s="32">
        <v>2025</v>
      </c>
      <c r="L180" s="73" t="str">
        <f>IF(K167="Forecast","",IF(L162=0,"",L167/L162-1))</f>
        <v/>
      </c>
      <c r="M180" s="73" t="str">
        <f>IF(M162=0,"",M167/M162-1)</f>
        <v/>
      </c>
      <c r="N180" s="1"/>
      <c r="O180" s="157" t="str">
        <f>IF(O168=0,"",M167/O168-1)</f>
        <v/>
      </c>
      <c r="P180" s="90"/>
      <c r="Q180" s="32">
        <v>2025</v>
      </c>
      <c r="R180" s="123" t="str">
        <f>IF(Q167="Forecast","",IF(R162=0,"",R167/R162-1))</f>
        <v/>
      </c>
      <c r="S180" s="123" t="str">
        <f>IF(S162="","",IF(S162=0,"",S167/S162-1))</f>
        <v/>
      </c>
      <c r="T180" s="1"/>
      <c r="U180" s="74" t="str">
        <f>IF(U168=0,"",S167/U168-1)</f>
        <v/>
      </c>
    </row>
    <row r="181" spans="2:22" ht="12.75" customHeight="1" x14ac:dyDescent="0.25">
      <c r="C181" s="22"/>
      <c r="D181" s="126" t="s">
        <v>41</v>
      </c>
      <c r="E181" s="49"/>
      <c r="F181" s="49"/>
      <c r="G181" s="77">
        <f>IF(G157=0,"",(G167/G157)^(1/($D167-$D157-1))-1)</f>
        <v>3.6109097524534617E-2</v>
      </c>
      <c r="H181" s="49"/>
      <c r="I181" s="81" t="str">
        <f>IF(I168=0,"",(G167/I168)^(1/(#REF!-#REF!-1))-1)</f>
        <v/>
      </c>
      <c r="J181" s="90"/>
      <c r="K181" s="79" t="str">
        <f>D181</f>
        <v>Geometric Mean</v>
      </c>
      <c r="L181" s="80" t="str">
        <f>IF(L157=0,"",(L161/L157)^(1/($D161-$D157-1))-1)</f>
        <v/>
      </c>
      <c r="M181" s="80" t="str">
        <f>IF(M157=0,"",(M167/M157)^(1/($D167-$D157-1))-1)</f>
        <v/>
      </c>
      <c r="N181" s="49"/>
      <c r="O181" s="81" t="str">
        <f>IF(O168=0,"",(M167/O168)^(1/(#REF!-#REF!-1))-1)</f>
        <v/>
      </c>
      <c r="P181" s="22"/>
      <c r="Q181" s="79" t="str">
        <f>K181</f>
        <v>Geometric Mean</v>
      </c>
      <c r="R181" s="128" t="str">
        <f>IF(R157="","",IF(R157=0,"",(R161/R157)^(1/($D161-$D157-1))-1))</f>
        <v/>
      </c>
      <c r="S181" s="80" t="str">
        <f>IF(S157="","",IF(S157=0,"",(S167/S157)^(1/($D167-$D157-1))-1))</f>
        <v/>
      </c>
      <c r="T181" s="49"/>
      <c r="U181" s="81" t="str">
        <f>IF(U168=0,"",(S167/U168)^(1/(#REF!-#REF!-1))-1)</f>
        <v/>
      </c>
    </row>
    <row r="182" spans="2:22" ht="12.75" customHeight="1" x14ac:dyDescent="0.25">
      <c r="C182" s="1"/>
      <c r="D182" s="95"/>
      <c r="E182" s="1"/>
      <c r="F182" s="1"/>
      <c r="G182" s="72"/>
      <c r="H182" s="1"/>
      <c r="I182" s="123"/>
      <c r="J182" s="1"/>
      <c r="K182" s="95"/>
      <c r="L182" s="73"/>
      <c r="M182" s="73"/>
      <c r="N182" s="1"/>
      <c r="O182" s="123"/>
      <c r="P182" s="1"/>
      <c r="Q182" s="95"/>
      <c r="R182" s="123"/>
      <c r="S182" s="73"/>
      <c r="T182" s="1"/>
      <c r="U182" s="123"/>
    </row>
    <row r="183" spans="2:22" ht="12.75" customHeight="1" x14ac:dyDescent="0.3">
      <c r="B183" s="82">
        <v>3</v>
      </c>
      <c r="C183" s="2" t="s">
        <v>43</v>
      </c>
      <c r="D183" s="219" t="s">
        <v>53</v>
      </c>
      <c r="E183" s="220"/>
      <c r="F183" s="220"/>
      <c r="G183" s="220"/>
      <c r="H183" s="220"/>
      <c r="I183" s="221"/>
      <c r="K183" s="1" t="s">
        <v>45</v>
      </c>
      <c r="Q183" s="83" t="s">
        <v>46</v>
      </c>
      <c r="R183" s="1"/>
      <c r="S183" s="1"/>
      <c r="T183" s="1"/>
      <c r="U183" s="1"/>
    </row>
    <row r="184" spans="2:22" ht="12.75" customHeight="1" x14ac:dyDescent="0.25">
      <c r="Q184" s="49"/>
      <c r="R184" s="49"/>
      <c r="S184" s="49"/>
      <c r="T184" s="49"/>
      <c r="U184" s="49"/>
    </row>
    <row r="185" spans="2:22" ht="12.75" customHeight="1" x14ac:dyDescent="0.3">
      <c r="C185" s="17"/>
      <c r="D185" s="18" t="s">
        <v>27</v>
      </c>
      <c r="E185" s="18"/>
      <c r="F185" s="222" t="s">
        <v>47</v>
      </c>
      <c r="G185" s="223"/>
      <c r="H185" s="223"/>
      <c r="I185" s="224"/>
      <c r="J185" s="18"/>
      <c r="K185" s="213" t="s">
        <v>54</v>
      </c>
      <c r="L185" s="214"/>
      <c r="M185" s="214"/>
      <c r="N185" s="214"/>
      <c r="O185" s="215"/>
      <c r="P185" s="19"/>
      <c r="Q185" s="216" t="str">
        <f>CONCATENATE("Consumption (kWh) per ",LEFT(F185,LEN(F185)-1))</f>
        <v>Consumption (kWh) per Customer</v>
      </c>
      <c r="R185" s="214"/>
      <c r="S185" s="214"/>
      <c r="T185" s="214"/>
      <c r="U185" s="215"/>
      <c r="V185" s="84"/>
    </row>
    <row r="186" spans="2:22" ht="38.25" customHeight="1" x14ac:dyDescent="0.3">
      <c r="C186" s="22"/>
      <c r="D186" s="23" t="s">
        <v>29</v>
      </c>
      <c r="E186" s="31"/>
      <c r="F186" s="217"/>
      <c r="G186" s="218"/>
      <c r="H186" s="234"/>
      <c r="I186" s="85"/>
      <c r="J186" s="31"/>
      <c r="K186" s="27"/>
      <c r="L186" s="28" t="s">
        <v>30</v>
      </c>
      <c r="M186" s="28" t="s">
        <v>31</v>
      </c>
      <c r="N186" s="29"/>
      <c r="O186" s="30" t="s">
        <v>31</v>
      </c>
      <c r="P186" s="31"/>
      <c r="Q186" s="86"/>
      <c r="R186" s="87" t="str">
        <f t="shared" ref="R186:S186" si="134">L186</f>
        <v>Actual (Weather actual)</v>
      </c>
      <c r="S186" s="88" t="str">
        <f t="shared" si="134"/>
        <v>Weather-normalized</v>
      </c>
      <c r="T186" s="88"/>
      <c r="U186" s="89" t="str">
        <f>O186</f>
        <v>Weather-normalized</v>
      </c>
      <c r="V186" s="84"/>
    </row>
    <row r="187" spans="2:22" ht="12.75" customHeight="1" x14ac:dyDescent="0.3">
      <c r="C187" s="31" t="s">
        <v>32</v>
      </c>
      <c r="D187" s="32">
        <v>2015</v>
      </c>
      <c r="E187" s="90"/>
      <c r="F187" s="91" t="s">
        <v>33</v>
      </c>
      <c r="G187" s="92">
        <v>3326</v>
      </c>
      <c r="H187" s="36" t="str">
        <f t="shared" ref="H187:H197" si="135">IF(D187=$D$188,"OEB-approved","")</f>
        <v/>
      </c>
      <c r="I187" s="39"/>
      <c r="J187" s="90"/>
      <c r="K187" s="93" t="s">
        <v>33</v>
      </c>
      <c r="L187" s="94">
        <v>2949262003</v>
      </c>
      <c r="M187" s="94">
        <v>2945598000</v>
      </c>
      <c r="N187" s="95" t="str">
        <f t="shared" ref="N187:N190" si="136">H187</f>
        <v/>
      </c>
      <c r="O187" s="96"/>
      <c r="P187" s="90"/>
      <c r="Q187" s="93" t="s">
        <v>33</v>
      </c>
      <c r="R187" s="97">
        <f t="shared" ref="R187:R197" si="137">IF(G187=0,"",L187/G187)</f>
        <v>886729.40559230302</v>
      </c>
      <c r="S187" s="98">
        <f t="shared" ref="S187:S197" si="138">IF(G187=0,"",M187/G187)</f>
        <v>885627.78111846058</v>
      </c>
      <c r="T187" s="1" t="str">
        <f t="shared" ref="T187:T190" si="139">N187</f>
        <v/>
      </c>
      <c r="U187" s="99" t="str">
        <f t="shared" ref="U187:U190" si="140">IF(T187="","",IF(I187=0,"",O187/I187))</f>
        <v/>
      </c>
      <c r="V187" s="33"/>
    </row>
    <row r="188" spans="2:22" ht="12.75" customHeight="1" x14ac:dyDescent="0.3">
      <c r="C188" s="31" t="s">
        <v>32</v>
      </c>
      <c r="D188" s="32">
        <v>2016</v>
      </c>
      <c r="E188" s="90"/>
      <c r="F188" s="93" t="s">
        <v>33</v>
      </c>
      <c r="G188" s="92">
        <v>3207</v>
      </c>
      <c r="H188" s="36" t="str">
        <f t="shared" si="135"/>
        <v>OEB-approved</v>
      </c>
      <c r="I188" s="39"/>
      <c r="J188" s="90"/>
      <c r="K188" s="93" t="s">
        <v>33</v>
      </c>
      <c r="L188" s="94">
        <v>2958900804.9000001</v>
      </c>
      <c r="M188" s="94">
        <v>2890976000</v>
      </c>
      <c r="N188" s="95" t="str">
        <f t="shared" si="136"/>
        <v>OEB-approved</v>
      </c>
      <c r="O188" s="96"/>
      <c r="P188" s="90"/>
      <c r="Q188" s="93" t="s">
        <v>33</v>
      </c>
      <c r="R188" s="97">
        <f t="shared" si="137"/>
        <v>922638.23040224507</v>
      </c>
      <c r="S188" s="98">
        <f t="shared" si="138"/>
        <v>901458.06049267226</v>
      </c>
      <c r="T188" s="1" t="str">
        <f t="shared" si="139"/>
        <v>OEB-approved</v>
      </c>
      <c r="U188" s="99" t="str">
        <f t="shared" si="140"/>
        <v/>
      </c>
      <c r="V188" s="33"/>
    </row>
    <row r="189" spans="2:22" ht="12.75" customHeight="1" x14ac:dyDescent="0.3">
      <c r="C189" s="31" t="s">
        <v>32</v>
      </c>
      <c r="D189" s="32">
        <v>2017</v>
      </c>
      <c r="E189" s="90"/>
      <c r="F189" s="93" t="s">
        <v>33</v>
      </c>
      <c r="G189" s="92">
        <v>3215</v>
      </c>
      <c r="H189" s="36" t="str">
        <f t="shared" si="135"/>
        <v/>
      </c>
      <c r="I189" s="100"/>
      <c r="J189" s="90"/>
      <c r="K189" s="93" t="s">
        <v>33</v>
      </c>
      <c r="L189" s="94">
        <v>2907121740</v>
      </c>
      <c r="M189" s="94">
        <v>2899051000</v>
      </c>
      <c r="N189" s="95" t="str">
        <f t="shared" si="136"/>
        <v/>
      </c>
      <c r="O189" s="101"/>
      <c r="P189" s="90"/>
      <c r="Q189" s="93" t="s">
        <v>33</v>
      </c>
      <c r="R189" s="97">
        <f t="shared" si="137"/>
        <v>904236.93312597205</v>
      </c>
      <c r="S189" s="98">
        <f t="shared" si="138"/>
        <v>901726.59409020212</v>
      </c>
      <c r="T189" s="1" t="str">
        <f t="shared" si="139"/>
        <v/>
      </c>
      <c r="U189" s="99" t="str">
        <f t="shared" si="140"/>
        <v/>
      </c>
      <c r="V189" s="33"/>
    </row>
    <row r="190" spans="2:22" ht="12.75" customHeight="1" x14ac:dyDescent="0.3">
      <c r="C190" s="31" t="s">
        <v>32</v>
      </c>
      <c r="D190" s="32">
        <v>2018</v>
      </c>
      <c r="E190" s="90"/>
      <c r="F190" s="93" t="s">
        <v>33</v>
      </c>
      <c r="G190" s="92">
        <v>3224</v>
      </c>
      <c r="H190" s="36" t="str">
        <f t="shared" si="135"/>
        <v/>
      </c>
      <c r="I190" s="39"/>
      <c r="J190" s="90"/>
      <c r="K190" s="93" t="s">
        <v>33</v>
      </c>
      <c r="L190" s="94">
        <v>2971283949</v>
      </c>
      <c r="M190" s="94">
        <v>2882252000</v>
      </c>
      <c r="N190" s="95" t="str">
        <f t="shared" si="136"/>
        <v/>
      </c>
      <c r="O190" s="96"/>
      <c r="P190" s="90"/>
      <c r="Q190" s="93" t="s">
        <v>33</v>
      </c>
      <c r="R190" s="97">
        <f t="shared" si="137"/>
        <v>921614.12810173701</v>
      </c>
      <c r="S190" s="98">
        <f t="shared" si="138"/>
        <v>893998.7593052109</v>
      </c>
      <c r="T190" s="1" t="str">
        <f t="shared" si="139"/>
        <v/>
      </c>
      <c r="U190" s="99" t="str">
        <f t="shared" si="140"/>
        <v/>
      </c>
      <c r="V190" s="33"/>
    </row>
    <row r="191" spans="2:22" ht="12.75" customHeight="1" x14ac:dyDescent="0.3">
      <c r="C191" s="31" t="s">
        <v>32</v>
      </c>
      <c r="D191" s="32">
        <v>2019</v>
      </c>
      <c r="E191" s="90"/>
      <c r="F191" s="93" t="s">
        <v>33</v>
      </c>
      <c r="G191" s="92">
        <v>3181</v>
      </c>
      <c r="H191" s="36" t="str">
        <f t="shared" si="135"/>
        <v/>
      </c>
      <c r="I191" s="39"/>
      <c r="J191" s="90"/>
      <c r="K191" s="93" t="s">
        <v>33</v>
      </c>
      <c r="L191" s="94">
        <v>2913690983</v>
      </c>
      <c r="M191" s="94">
        <v>2870031000</v>
      </c>
      <c r="N191" s="95"/>
      <c r="O191" s="96"/>
      <c r="P191" s="90"/>
      <c r="Q191" s="93" t="s">
        <v>33</v>
      </c>
      <c r="R191" s="97">
        <f t="shared" si="137"/>
        <v>915966.98616787174</v>
      </c>
      <c r="S191" s="98">
        <f t="shared" si="138"/>
        <v>902241.74787802575</v>
      </c>
      <c r="T191" s="1"/>
      <c r="U191" s="99"/>
      <c r="V191" s="33"/>
    </row>
    <row r="192" spans="2:22" ht="12.75" customHeight="1" x14ac:dyDescent="0.3">
      <c r="C192" s="31" t="s">
        <v>34</v>
      </c>
      <c r="D192" s="155">
        <v>2020</v>
      </c>
      <c r="E192" s="90"/>
      <c r="F192" s="93" t="s">
        <v>35</v>
      </c>
      <c r="G192" s="92">
        <v>3146</v>
      </c>
      <c r="H192" s="36" t="str">
        <f t="shared" si="135"/>
        <v/>
      </c>
      <c r="I192" s="39"/>
      <c r="J192" s="90"/>
      <c r="K192" s="93" t="s">
        <v>35</v>
      </c>
      <c r="L192" s="102"/>
      <c r="M192" s="94">
        <v>2848955000</v>
      </c>
      <c r="N192" s="95"/>
      <c r="O192" s="96"/>
      <c r="P192" s="90"/>
      <c r="Q192" s="93" t="s">
        <v>35</v>
      </c>
      <c r="R192" s="97">
        <f t="shared" si="137"/>
        <v>0</v>
      </c>
      <c r="S192" s="98">
        <f t="shared" si="138"/>
        <v>905580.10171646532</v>
      </c>
      <c r="T192" s="1"/>
      <c r="U192" s="99"/>
      <c r="V192" s="33"/>
    </row>
    <row r="193" spans="2:22" ht="12.75" customHeight="1" x14ac:dyDescent="0.3">
      <c r="C193" s="167" t="s">
        <v>36</v>
      </c>
      <c r="D193" s="155">
        <v>2021</v>
      </c>
      <c r="E193" s="90"/>
      <c r="F193" s="93" t="s">
        <v>35</v>
      </c>
      <c r="G193" s="92">
        <v>3120</v>
      </c>
      <c r="H193" s="36" t="str">
        <f t="shared" si="135"/>
        <v/>
      </c>
      <c r="I193" s="39"/>
      <c r="J193" s="90"/>
      <c r="K193" s="93" t="s">
        <v>35</v>
      </c>
      <c r="L193" s="102"/>
      <c r="M193" s="94">
        <v>2845259000</v>
      </c>
      <c r="N193" s="95"/>
      <c r="O193" s="96"/>
      <c r="P193" s="90"/>
      <c r="Q193" s="93" t="s">
        <v>35</v>
      </c>
      <c r="R193" s="97">
        <f t="shared" si="137"/>
        <v>0</v>
      </c>
      <c r="S193" s="98">
        <f t="shared" si="138"/>
        <v>911941.98717948713</v>
      </c>
      <c r="T193" s="1"/>
      <c r="U193" s="99"/>
      <c r="V193" s="33"/>
    </row>
    <row r="194" spans="2:22" ht="12.75" customHeight="1" x14ac:dyDescent="0.3">
      <c r="C194" s="167" t="s">
        <v>36</v>
      </c>
      <c r="D194" s="155">
        <v>2022</v>
      </c>
      <c r="E194" s="90"/>
      <c r="F194" s="93" t="s">
        <v>35</v>
      </c>
      <c r="G194" s="92">
        <v>3087</v>
      </c>
      <c r="H194" s="36" t="str">
        <f t="shared" si="135"/>
        <v/>
      </c>
      <c r="I194" s="39"/>
      <c r="J194" s="90"/>
      <c r="K194" s="93" t="s">
        <v>35</v>
      </c>
      <c r="L194" s="102"/>
      <c r="M194" s="94">
        <v>2862639000</v>
      </c>
      <c r="N194" s="95"/>
      <c r="O194" s="96"/>
      <c r="P194" s="90"/>
      <c r="Q194" s="93" t="s">
        <v>35</v>
      </c>
      <c r="R194" s="97">
        <f t="shared" si="137"/>
        <v>0</v>
      </c>
      <c r="S194" s="98">
        <f t="shared" si="138"/>
        <v>927320.69970845478</v>
      </c>
      <c r="T194" s="1"/>
      <c r="U194" s="99"/>
      <c r="V194" s="33"/>
    </row>
    <row r="195" spans="2:22" ht="12.75" customHeight="1" x14ac:dyDescent="0.3">
      <c r="C195" s="167" t="s">
        <v>36</v>
      </c>
      <c r="D195" s="155">
        <v>2023</v>
      </c>
      <c r="E195" s="90"/>
      <c r="F195" s="93" t="s">
        <v>35</v>
      </c>
      <c r="G195" s="92">
        <v>3055</v>
      </c>
      <c r="H195" s="36" t="str">
        <f t="shared" si="135"/>
        <v/>
      </c>
      <c r="I195" s="39"/>
      <c r="J195" s="90"/>
      <c r="K195" s="93" t="s">
        <v>35</v>
      </c>
      <c r="L195" s="102"/>
      <c r="M195" s="94">
        <v>2880207000</v>
      </c>
      <c r="N195" s="95" t="str">
        <f t="shared" ref="N195:N197" si="141">H195</f>
        <v/>
      </c>
      <c r="O195" s="96"/>
      <c r="P195" s="90"/>
      <c r="Q195" s="93" t="s">
        <v>35</v>
      </c>
      <c r="R195" s="97">
        <f t="shared" si="137"/>
        <v>0</v>
      </c>
      <c r="S195" s="98">
        <f t="shared" si="138"/>
        <v>942784.61538461538</v>
      </c>
      <c r="T195" s="1" t="str">
        <f t="shared" ref="T195:T197" si="142">N195</f>
        <v/>
      </c>
      <c r="U195" s="99" t="str">
        <f t="shared" ref="U195:U197" si="143">IF(T195="","",IF(I195=0,"",O195/I195))</f>
        <v/>
      </c>
      <c r="V195" s="33"/>
    </row>
    <row r="196" spans="2:22" ht="12.75" customHeight="1" x14ac:dyDescent="0.3">
      <c r="C196" s="167" t="s">
        <v>36</v>
      </c>
      <c r="D196" s="32">
        <v>2024</v>
      </c>
      <c r="E196" s="90"/>
      <c r="F196" s="93" t="s">
        <v>35</v>
      </c>
      <c r="G196" s="92">
        <v>3023</v>
      </c>
      <c r="H196" s="36" t="str">
        <f t="shared" si="135"/>
        <v/>
      </c>
      <c r="I196" s="39"/>
      <c r="J196" s="90"/>
      <c r="K196" s="93" t="s">
        <v>35</v>
      </c>
      <c r="L196" s="102"/>
      <c r="M196" s="94">
        <v>2904475000</v>
      </c>
      <c r="N196" s="95" t="str">
        <f t="shared" si="141"/>
        <v/>
      </c>
      <c r="O196" s="96"/>
      <c r="P196" s="90"/>
      <c r="Q196" s="93" t="s">
        <v>35</v>
      </c>
      <c r="R196" s="97">
        <f t="shared" si="137"/>
        <v>0</v>
      </c>
      <c r="S196" s="98">
        <f t="shared" si="138"/>
        <v>960792.25934502145</v>
      </c>
      <c r="T196" s="1" t="str">
        <f t="shared" si="142"/>
        <v/>
      </c>
      <c r="U196" s="99" t="str">
        <f t="shared" si="143"/>
        <v/>
      </c>
      <c r="V196" s="33"/>
    </row>
    <row r="197" spans="2:22" ht="12.75" customHeight="1" x14ac:dyDescent="0.3">
      <c r="C197" s="44" t="s">
        <v>36</v>
      </c>
      <c r="D197" s="177">
        <v>2025</v>
      </c>
      <c r="E197" s="22"/>
      <c r="F197" s="103" t="s">
        <v>35</v>
      </c>
      <c r="G197" s="104">
        <v>2992</v>
      </c>
      <c r="H197" s="50" t="str">
        <f t="shared" si="135"/>
        <v/>
      </c>
      <c r="I197" s="54"/>
      <c r="J197" s="22"/>
      <c r="K197" s="103" t="s">
        <v>35</v>
      </c>
      <c r="L197" s="105"/>
      <c r="M197" s="53">
        <v>2915967000</v>
      </c>
      <c r="N197" s="106" t="str">
        <f t="shared" si="141"/>
        <v/>
      </c>
      <c r="O197" s="107"/>
      <c r="P197" s="22"/>
      <c r="Q197" s="103" t="s">
        <v>35</v>
      </c>
      <c r="R197" s="108">
        <f t="shared" si="137"/>
        <v>0</v>
      </c>
      <c r="S197" s="109">
        <f t="shared" si="138"/>
        <v>974587.90106951876</v>
      </c>
      <c r="T197" s="49" t="str">
        <f t="shared" si="142"/>
        <v/>
      </c>
      <c r="U197" s="110" t="str">
        <f t="shared" si="143"/>
        <v/>
      </c>
      <c r="V197" s="33"/>
    </row>
    <row r="198" spans="2:22" ht="12.75" customHeight="1" x14ac:dyDescent="0.3">
      <c r="B198" s="1"/>
      <c r="C198" s="111"/>
      <c r="I198" s="57">
        <f>SUM(I187:I196)</f>
        <v>0</v>
      </c>
      <c r="O198" s="112">
        <f>SUM(O187:O196)</f>
        <v>0</v>
      </c>
      <c r="U198" s="112">
        <f>SUM(U187:U196)</f>
        <v>0</v>
      </c>
    </row>
    <row r="199" spans="2:22" ht="12.75" customHeight="1" x14ac:dyDescent="0.25">
      <c r="C199" s="159" t="s">
        <v>37</v>
      </c>
      <c r="D199" s="114" t="s">
        <v>38</v>
      </c>
      <c r="E199" s="115"/>
      <c r="F199" s="115"/>
      <c r="G199" s="64" t="s">
        <v>39</v>
      </c>
      <c r="H199" s="115"/>
      <c r="I199" s="66" t="s">
        <v>49</v>
      </c>
      <c r="J199" s="62"/>
      <c r="K199" s="63" t="s">
        <v>38</v>
      </c>
      <c r="L199" s="208" t="s">
        <v>39</v>
      </c>
      <c r="M199" s="209"/>
      <c r="N199" s="115"/>
      <c r="O199" s="66" t="str">
        <f>I199</f>
        <v>Test Year Versus OEB-approved</v>
      </c>
      <c r="P199" s="17"/>
      <c r="Q199" s="63" t="s">
        <v>38</v>
      </c>
      <c r="R199" s="208" t="s">
        <v>39</v>
      </c>
      <c r="S199" s="209"/>
      <c r="T199" s="115"/>
      <c r="U199" s="66" t="str">
        <f>O199</f>
        <v>Test Year Versus OEB-approved</v>
      </c>
    </row>
    <row r="200" spans="2:22" ht="12.75" customHeight="1" x14ac:dyDescent="0.3">
      <c r="C200" s="31" t="s">
        <v>32</v>
      </c>
      <c r="D200" s="116">
        <v>2015</v>
      </c>
      <c r="E200" s="1"/>
      <c r="F200" s="1" t="s">
        <v>33</v>
      </c>
      <c r="G200" s="117"/>
      <c r="H200" s="1"/>
      <c r="I200" s="118"/>
      <c r="J200" s="36"/>
      <c r="K200" s="32">
        <v>2015</v>
      </c>
      <c r="L200" s="70"/>
      <c r="M200" s="70"/>
      <c r="N200" s="1"/>
      <c r="O200" s="71"/>
      <c r="P200" s="90"/>
      <c r="Q200" s="32">
        <v>2015</v>
      </c>
      <c r="R200" s="122"/>
      <c r="S200" s="122"/>
      <c r="T200" s="1"/>
      <c r="U200" s="71"/>
    </row>
    <row r="201" spans="2:22" ht="12.75" customHeight="1" x14ac:dyDescent="0.3">
      <c r="C201" s="31" t="s">
        <v>32</v>
      </c>
      <c r="D201" s="116">
        <v>2016</v>
      </c>
      <c r="E201" s="1"/>
      <c r="F201" s="1" t="s">
        <v>33</v>
      </c>
      <c r="G201" s="72">
        <f t="shared" ref="G201:G210" si="144">IF(G187=0,"",G188/G187-1)</f>
        <v>-3.5778713168971743E-2</v>
      </c>
      <c r="H201" s="1"/>
      <c r="I201" s="118"/>
      <c r="J201" s="36"/>
      <c r="K201" s="32">
        <v>2016</v>
      </c>
      <c r="L201" s="73">
        <f t="shared" ref="L201:M201" si="145">IF(L187=0,"",L188/L187-1)</f>
        <v>3.2682080772055144E-3</v>
      </c>
      <c r="M201" s="73">
        <f t="shared" si="145"/>
        <v>-1.8543603030691913E-2</v>
      </c>
      <c r="N201" s="1"/>
      <c r="O201" s="71"/>
      <c r="P201" s="90"/>
      <c r="Q201" s="32">
        <v>2016</v>
      </c>
      <c r="R201" s="123">
        <f t="shared" ref="R201:S201" si="146">IF(R187="","",IF(R187=0,"",R188/R187-1))</f>
        <v>4.0495809187647502E-2</v>
      </c>
      <c r="S201" s="123">
        <f t="shared" si="146"/>
        <v>1.7874641820991188E-2</v>
      </c>
      <c r="T201" s="1"/>
      <c r="U201" s="71"/>
    </row>
    <row r="202" spans="2:22" ht="12.75" customHeight="1" x14ac:dyDescent="0.3">
      <c r="C202" s="31" t="s">
        <v>32</v>
      </c>
      <c r="D202" s="116">
        <v>2017</v>
      </c>
      <c r="E202" s="1"/>
      <c r="F202" s="1" t="s">
        <v>33</v>
      </c>
      <c r="G202" s="72">
        <f t="shared" si="144"/>
        <v>2.4945431867788859E-3</v>
      </c>
      <c r="H202" s="1"/>
      <c r="I202" s="118"/>
      <c r="J202" s="36"/>
      <c r="K202" s="32">
        <v>2017</v>
      </c>
      <c r="L202" s="73">
        <f t="shared" ref="L202:M202" si="147">IF(L188=0,"",L189/L188-1)</f>
        <v>-1.7499425737507956E-2</v>
      </c>
      <c r="M202" s="73">
        <f t="shared" si="147"/>
        <v>2.7931743466567127E-3</v>
      </c>
      <c r="N202" s="1"/>
      <c r="O202" s="71"/>
      <c r="P202" s="90"/>
      <c r="Q202" s="32">
        <v>2017</v>
      </c>
      <c r="R202" s="123">
        <f t="shared" ref="R202:S202" si="148">IF(R188="","",IF(R188=0,"",R189/R188-1))</f>
        <v>-1.9944217213122117E-2</v>
      </c>
      <c r="S202" s="123">
        <f t="shared" si="148"/>
        <v>2.9788806523423084E-4</v>
      </c>
      <c r="T202" s="1"/>
      <c r="U202" s="71"/>
    </row>
    <row r="203" spans="2:22" ht="12.75" customHeight="1" x14ac:dyDescent="0.3">
      <c r="C203" s="31" t="s">
        <v>32</v>
      </c>
      <c r="D203" s="116">
        <v>2018</v>
      </c>
      <c r="E203" s="1"/>
      <c r="F203" s="1" t="s">
        <v>33</v>
      </c>
      <c r="G203" s="72">
        <f t="shared" si="144"/>
        <v>2.7993779160186971E-3</v>
      </c>
      <c r="H203" s="1"/>
      <c r="I203" s="118"/>
      <c r="J203" s="36"/>
      <c r="K203" s="32">
        <v>2018</v>
      </c>
      <c r="L203" s="73">
        <f t="shared" ref="L203:M203" si="149">IF(L189=0,"",L190/L189-1)</f>
        <v>2.2070699041313535E-2</v>
      </c>
      <c r="M203" s="73">
        <f t="shared" si="149"/>
        <v>-5.794654871542404E-3</v>
      </c>
      <c r="N203" s="1"/>
      <c r="O203" s="71"/>
      <c r="P203" s="90"/>
      <c r="Q203" s="32">
        <v>2018</v>
      </c>
      <c r="R203" s="123">
        <f t="shared" ref="R203:S203" si="150">IF(R189="","",IF(R189=0,"",R190/R189-1))</f>
        <v>1.9217524012972387E-2</v>
      </c>
      <c r="S203" s="123">
        <f t="shared" si="150"/>
        <v>-8.5700420012434497E-3</v>
      </c>
      <c r="T203" s="1"/>
      <c r="U203" s="71"/>
    </row>
    <row r="204" spans="2:22" ht="12.75" customHeight="1" x14ac:dyDescent="0.3">
      <c r="C204" s="31" t="s">
        <v>32</v>
      </c>
      <c r="D204" s="116">
        <v>2019</v>
      </c>
      <c r="E204" s="1"/>
      <c r="F204" s="1" t="s">
        <v>33</v>
      </c>
      <c r="G204" s="72">
        <f t="shared" si="144"/>
        <v>-1.3337468982630218E-2</v>
      </c>
      <c r="H204" s="1"/>
      <c r="I204" s="118"/>
      <c r="J204" s="36"/>
      <c r="K204" s="32">
        <v>2019</v>
      </c>
      <c r="L204" s="73">
        <f t="shared" ref="L204:M204" si="151">IF(L190=0,"",L191/L190-1)</f>
        <v>-1.9383191572580283E-2</v>
      </c>
      <c r="M204" s="73">
        <f t="shared" si="151"/>
        <v>-4.2400872650968369E-3</v>
      </c>
      <c r="N204" s="1"/>
      <c r="O204" s="71"/>
      <c r="P204" s="90"/>
      <c r="Q204" s="32">
        <v>2019</v>
      </c>
      <c r="R204" s="123">
        <f t="shared" ref="R204:S204" si="152">IF(R190="","",IF(R190=0,"",R191/R190-1))</f>
        <v>-6.1274472272867531E-3</v>
      </c>
      <c r="S204" s="123">
        <f t="shared" si="152"/>
        <v>9.2203579557772475E-3</v>
      </c>
      <c r="T204" s="1"/>
      <c r="U204" s="71"/>
    </row>
    <row r="205" spans="2:22" ht="12.75" customHeight="1" x14ac:dyDescent="0.3">
      <c r="C205" s="31" t="s">
        <v>34</v>
      </c>
      <c r="D205" s="176">
        <v>2020</v>
      </c>
      <c r="E205" s="1"/>
      <c r="F205" s="1" t="s">
        <v>35</v>
      </c>
      <c r="G205" s="72">
        <f t="shared" si="144"/>
        <v>-1.1002829298962569E-2</v>
      </c>
      <c r="H205" s="1"/>
      <c r="I205" s="118"/>
      <c r="J205" s="36"/>
      <c r="K205" s="155">
        <v>2020</v>
      </c>
      <c r="L205" s="73">
        <f t="shared" ref="L205:M205" si="153">IF(L191=0,"",L192/L191-1)</f>
        <v>-1</v>
      </c>
      <c r="M205" s="73">
        <f t="shared" si="153"/>
        <v>-7.3434746872071965E-3</v>
      </c>
      <c r="N205" s="1"/>
      <c r="O205" s="71"/>
      <c r="P205" s="90"/>
      <c r="Q205" s="155">
        <v>2020</v>
      </c>
      <c r="R205" s="123">
        <f t="shared" ref="R205:S205" si="154">IF(R191="","",IF(R191=0,"",R192/R191-1))</f>
        <v>-1</v>
      </c>
      <c r="S205" s="123">
        <f t="shared" si="154"/>
        <v>3.7000658041939083E-3</v>
      </c>
      <c r="T205" s="1"/>
      <c r="U205" s="71"/>
    </row>
    <row r="206" spans="2:22" ht="12.75" customHeight="1" x14ac:dyDescent="0.3">
      <c r="C206" s="167" t="s">
        <v>36</v>
      </c>
      <c r="D206" s="176">
        <v>2021</v>
      </c>
      <c r="E206" s="1"/>
      <c r="F206" s="1" t="s">
        <v>35</v>
      </c>
      <c r="G206" s="72">
        <f t="shared" si="144"/>
        <v>-8.2644628099173278E-3</v>
      </c>
      <c r="H206" s="1"/>
      <c r="I206" s="118"/>
      <c r="J206" s="36"/>
      <c r="K206" s="155">
        <v>2021</v>
      </c>
      <c r="L206" s="73" t="str">
        <f t="shared" ref="L206:L208" si="155">IF(L192=0,"",L197/L192-1)</f>
        <v/>
      </c>
      <c r="M206" s="73">
        <f t="shared" ref="M206:M210" si="156">IF(M192=0,"",M193/M192-1)</f>
        <v>-1.2973177884522125E-3</v>
      </c>
      <c r="N206" s="1"/>
      <c r="O206" s="71"/>
      <c r="P206" s="90"/>
      <c r="Q206" s="155">
        <v>2021</v>
      </c>
      <c r="R206" s="123" t="str">
        <f t="shared" ref="R206:R208" si="157">IF(R192="","",IF(R192=0,"",R197/R192-1))</f>
        <v/>
      </c>
      <c r="S206" s="123">
        <f t="shared" ref="S206:S210" si="158">IF(S192="","",IF(S192=0,"",S193/S192-1))</f>
        <v>7.025204563310572E-3</v>
      </c>
      <c r="T206" s="1"/>
      <c r="U206" s="71"/>
    </row>
    <row r="207" spans="2:22" ht="12.75" customHeight="1" x14ac:dyDescent="0.3">
      <c r="C207" s="167" t="s">
        <v>36</v>
      </c>
      <c r="D207" s="176">
        <v>2022</v>
      </c>
      <c r="E207" s="1"/>
      <c r="F207" s="1" t="s">
        <v>35</v>
      </c>
      <c r="G207" s="72">
        <f t="shared" si="144"/>
        <v>-1.0576923076923039E-2</v>
      </c>
      <c r="H207" s="1"/>
      <c r="I207" s="118"/>
      <c r="J207" s="36"/>
      <c r="K207" s="155">
        <v>2022</v>
      </c>
      <c r="L207" s="73" t="str">
        <f t="shared" si="155"/>
        <v/>
      </c>
      <c r="M207" s="73">
        <f t="shared" si="156"/>
        <v>6.1084070026664605E-3</v>
      </c>
      <c r="N207" s="1"/>
      <c r="O207" s="71"/>
      <c r="P207" s="90"/>
      <c r="Q207" s="155">
        <v>2022</v>
      </c>
      <c r="R207" s="123" t="str">
        <f t="shared" si="157"/>
        <v/>
      </c>
      <c r="S207" s="123">
        <f t="shared" si="158"/>
        <v>1.6863696095989589E-2</v>
      </c>
      <c r="T207" s="1"/>
      <c r="U207" s="71"/>
    </row>
    <row r="208" spans="2:22" ht="12.75" customHeight="1" x14ac:dyDescent="0.3">
      <c r="C208" s="167" t="s">
        <v>36</v>
      </c>
      <c r="D208" s="176">
        <v>2023</v>
      </c>
      <c r="E208" s="1"/>
      <c r="F208" s="1" t="s">
        <v>35</v>
      </c>
      <c r="G208" s="72">
        <f t="shared" si="144"/>
        <v>-1.0366051182377767E-2</v>
      </c>
      <c r="H208" s="1"/>
      <c r="I208" s="118"/>
      <c r="J208" s="36"/>
      <c r="K208" s="155">
        <v>2023</v>
      </c>
      <c r="L208" s="73" t="str">
        <f t="shared" si="155"/>
        <v/>
      </c>
      <c r="M208" s="73">
        <f t="shared" si="156"/>
        <v>6.1369945703946271E-3</v>
      </c>
      <c r="N208" s="1"/>
      <c r="O208" s="71"/>
      <c r="P208" s="90"/>
      <c r="Q208" s="155">
        <v>2023</v>
      </c>
      <c r="R208" s="123" t="str">
        <f t="shared" si="157"/>
        <v/>
      </c>
      <c r="S208" s="123">
        <f t="shared" si="158"/>
        <v>1.6675909079806317E-2</v>
      </c>
      <c r="T208" s="1"/>
      <c r="U208" s="71"/>
    </row>
    <row r="209" spans="3:21" ht="12.75" customHeight="1" x14ac:dyDescent="0.3">
      <c r="C209" s="167" t="s">
        <v>36</v>
      </c>
      <c r="D209" s="116">
        <v>2024</v>
      </c>
      <c r="E209" s="1"/>
      <c r="F209" s="1" t="s">
        <v>35</v>
      </c>
      <c r="G209" s="72">
        <f t="shared" si="144"/>
        <v>-1.0474631751227537E-2</v>
      </c>
      <c r="H209" s="1"/>
      <c r="I209" s="118"/>
      <c r="J209" s="36"/>
      <c r="K209" s="32">
        <v>2024</v>
      </c>
      <c r="L209" s="73" t="str">
        <f t="shared" ref="L209:L210" si="159">IF(K196="Forecast","",IF(L195=0,"",L196/L195-1))</f>
        <v/>
      </c>
      <c r="M209" s="73">
        <f t="shared" si="156"/>
        <v>8.4257832857153048E-3</v>
      </c>
      <c r="N209" s="1"/>
      <c r="O209" s="71"/>
      <c r="P209" s="90"/>
      <c r="Q209" s="32">
        <v>2024</v>
      </c>
      <c r="R209" s="123" t="str">
        <f t="shared" ref="R209:R210" si="160">IF(Q196="Forecast","",IF(R195=0,"",R196/R195-1))</f>
        <v/>
      </c>
      <c r="S209" s="123">
        <f t="shared" si="158"/>
        <v>1.9100485589765182E-2</v>
      </c>
      <c r="T209" s="1"/>
      <c r="U209" s="71"/>
    </row>
    <row r="210" spans="3:21" ht="12.75" customHeight="1" x14ac:dyDescent="0.3">
      <c r="C210" s="31" t="s">
        <v>36</v>
      </c>
      <c r="D210" s="116">
        <v>2025</v>
      </c>
      <c r="E210" s="1"/>
      <c r="F210" s="1" t="s">
        <v>35</v>
      </c>
      <c r="G210" s="72">
        <f t="shared" si="144"/>
        <v>-1.0254713860403553E-2</v>
      </c>
      <c r="H210" s="1"/>
      <c r="I210" s="125" t="str">
        <f>IF(I198=0,"",G197/I198-1)</f>
        <v/>
      </c>
      <c r="J210" s="36"/>
      <c r="K210" s="32">
        <v>2025</v>
      </c>
      <c r="L210" s="73" t="str">
        <f t="shared" si="159"/>
        <v/>
      </c>
      <c r="M210" s="73">
        <f t="shared" si="156"/>
        <v>3.9566530956540724E-3</v>
      </c>
      <c r="N210" s="1"/>
      <c r="O210" s="74" t="str">
        <f>IF(O198=0,"",M197/O198-1)</f>
        <v/>
      </c>
      <c r="P210" s="90"/>
      <c r="Q210" s="32">
        <v>2025</v>
      </c>
      <c r="R210" s="123" t="str">
        <f t="shared" si="160"/>
        <v/>
      </c>
      <c r="S210" s="123">
        <f t="shared" si="158"/>
        <v>1.435861039711317E-2</v>
      </c>
      <c r="T210" s="1"/>
      <c r="U210" s="74" t="str">
        <f>IF(U198=0,"",S197/U198-1)</f>
        <v/>
      </c>
    </row>
    <row r="211" spans="3:21" ht="12.75" customHeight="1" x14ac:dyDescent="0.25">
      <c r="C211" s="22"/>
      <c r="D211" s="126" t="s">
        <v>41</v>
      </c>
      <c r="E211" s="49"/>
      <c r="F211" s="49"/>
      <c r="G211" s="77">
        <f>IF(G187=0,"",(G197/G187)^(1/($D197-$D187-1))-1)</f>
        <v>-1.1689838934420105E-2</v>
      </c>
      <c r="H211" s="49"/>
      <c r="I211" s="127" t="str">
        <f>IF(I198=0,"",(G197/I198)^(1/(#REF!-#REF!-1))-1)</f>
        <v/>
      </c>
      <c r="J211" s="50"/>
      <c r="K211" s="79" t="str">
        <f>D211</f>
        <v>Geometric Mean</v>
      </c>
      <c r="L211" s="80">
        <f>IF(L187=0,"",(L195/L187)^(1/($D195-$D187-1))-1)</f>
        <v>-1</v>
      </c>
      <c r="M211" s="80">
        <f>IF(M187=0,"",(M197/M187)^(1/($D197-$D187-1))-1)</f>
        <v>-1.1227420649375652E-3</v>
      </c>
      <c r="N211" s="49"/>
      <c r="O211" s="81" t="str">
        <f>IF(O198=0,"",(M197/O198)^(1/(#REF!-#REF!-1))-1)</f>
        <v/>
      </c>
      <c r="P211" s="22"/>
      <c r="Q211" s="79" t="str">
        <f>K211</f>
        <v>Geometric Mean</v>
      </c>
      <c r="R211" s="128">
        <f>IF(R187="","",IF(R187=0,"",(R195/R187)^(1/($D195-$D187-1))-1))</f>
        <v>-1</v>
      </c>
      <c r="S211" s="80">
        <f>IF(S187="","",IF(S187=0,"",(S197/S187)^(1/($D197-$D187-1))-1))</f>
        <v>1.0692085628351E-2</v>
      </c>
      <c r="T211" s="49"/>
      <c r="U211" s="81" t="str">
        <f>IF(U198=0,"",(S197/U198)^(1/(#REF!-#REF!-1))-1)</f>
        <v/>
      </c>
    </row>
    <row r="212" spans="3:21" ht="12.75" customHeight="1" x14ac:dyDescent="0.25"/>
    <row r="213" spans="3:21" ht="12.75" customHeight="1" x14ac:dyDescent="0.25">
      <c r="Q213" s="1"/>
      <c r="R213" s="1"/>
      <c r="S213" s="1"/>
      <c r="T213" s="1"/>
      <c r="U213" s="1"/>
    </row>
    <row r="214" spans="3:21" ht="12.75" customHeight="1" x14ac:dyDescent="0.3">
      <c r="C214" s="17"/>
      <c r="D214" s="18" t="s">
        <v>27</v>
      </c>
      <c r="E214" s="18"/>
      <c r="F214" s="210" t="s">
        <v>14</v>
      </c>
      <c r="G214" s="211"/>
      <c r="H214" s="211"/>
      <c r="I214" s="212"/>
      <c r="K214" s="213" t="str">
        <f>IF(ISBLANK(Q183),"",CONCATENATE("Demand (",Q183,")"))</f>
        <v>Demand (kW)</v>
      </c>
      <c r="L214" s="214"/>
      <c r="M214" s="214"/>
      <c r="N214" s="214"/>
      <c r="O214" s="215"/>
      <c r="Q214" s="216" t="str">
        <f>CONCATENATE("Demand (",Q183,") per ",LEFT(F185,LEN(F185)-1))</f>
        <v>Demand (kW) per Customer</v>
      </c>
      <c r="R214" s="214"/>
      <c r="S214" s="214"/>
      <c r="T214" s="214"/>
      <c r="U214" s="215"/>
    </row>
    <row r="215" spans="3:21" ht="12.75" customHeight="1" x14ac:dyDescent="0.3">
      <c r="C215" s="22"/>
      <c r="D215" s="23" t="s">
        <v>29</v>
      </c>
      <c r="E215" s="31"/>
      <c r="F215" s="217"/>
      <c r="G215" s="218"/>
      <c r="H215" s="218"/>
      <c r="I215" s="129"/>
      <c r="K215" s="27"/>
      <c r="L215" s="28" t="s">
        <v>30</v>
      </c>
      <c r="M215" s="28" t="s">
        <v>31</v>
      </c>
      <c r="N215" s="29"/>
      <c r="O215" s="30" t="str">
        <f>M215</f>
        <v>Weather-normalized</v>
      </c>
      <c r="Q215" s="130"/>
      <c r="R215" s="28" t="str">
        <f t="shared" ref="R215:S215" si="161">L215</f>
        <v>Actual (Weather actual)</v>
      </c>
      <c r="S215" s="28" t="str">
        <f t="shared" si="161"/>
        <v>Weather-normalized</v>
      </c>
      <c r="T215" s="28"/>
      <c r="U215" s="131" t="str">
        <f>O215</f>
        <v>Weather-normalized</v>
      </c>
    </row>
    <row r="216" spans="3:21" ht="12.75" customHeight="1" x14ac:dyDescent="0.3">
      <c r="C216" s="31" t="s">
        <v>32</v>
      </c>
      <c r="D216" s="32">
        <v>2015</v>
      </c>
      <c r="E216" s="90"/>
      <c r="F216" s="91" t="s">
        <v>33</v>
      </c>
      <c r="G216" s="134">
        <v>35899654.719999999</v>
      </c>
      <c r="H216" s="1" t="str">
        <f t="shared" ref="H216:H226" si="162">IF(D216=$D$217,"OEB-approved","")</f>
        <v/>
      </c>
      <c r="I216" s="135"/>
      <c r="K216" s="93" t="s">
        <v>33</v>
      </c>
      <c r="L216" s="94">
        <v>7203146</v>
      </c>
      <c r="M216" s="94">
        <v>7172939</v>
      </c>
      <c r="N216" s="95" t="str">
        <f t="shared" ref="N216:N218" si="163">N187</f>
        <v/>
      </c>
      <c r="O216" s="71"/>
      <c r="Q216" s="137" t="s">
        <v>33</v>
      </c>
      <c r="R216" s="178">
        <f t="shared" ref="R216:R222" si="164">IF(G187=0,"",L216/G187)</f>
        <v>2165.7083583884546</v>
      </c>
      <c r="S216" s="179">
        <f t="shared" ref="S216:S226" si="165">IF(G187=0,"",M216/G187)</f>
        <v>2156.6262778111845</v>
      </c>
      <c r="T216" s="33" t="str">
        <f t="shared" ref="T216:T218" si="166">N216</f>
        <v/>
      </c>
      <c r="U216" s="90" t="str">
        <f t="shared" ref="U216:U218" si="167">IF(T216="","",IF(I216=0,"",O216/I216))</f>
        <v/>
      </c>
    </row>
    <row r="217" spans="3:21" ht="12.75" customHeight="1" x14ac:dyDescent="0.3">
      <c r="C217" s="31" t="s">
        <v>32</v>
      </c>
      <c r="D217" s="32">
        <v>2016</v>
      </c>
      <c r="E217" s="90"/>
      <c r="F217" s="93" t="s">
        <v>33</v>
      </c>
      <c r="G217" s="134">
        <v>36179928.789999999</v>
      </c>
      <c r="H217" s="1" t="str">
        <f t="shared" si="162"/>
        <v>OEB-approved</v>
      </c>
      <c r="I217" s="138"/>
      <c r="K217" s="93" t="s">
        <v>33</v>
      </c>
      <c r="L217" s="94">
        <v>7075314.4000000004</v>
      </c>
      <c r="M217" s="94">
        <v>7020354</v>
      </c>
      <c r="N217" s="95" t="str">
        <f t="shared" si="163"/>
        <v>OEB-approved</v>
      </c>
      <c r="O217" s="71"/>
      <c r="Q217" s="137" t="s">
        <v>33</v>
      </c>
      <c r="R217" s="180">
        <f t="shared" si="164"/>
        <v>2206.2096663548491</v>
      </c>
      <c r="S217" s="179">
        <f t="shared" si="165"/>
        <v>2189.0720299345185</v>
      </c>
      <c r="T217" s="33" t="str">
        <f t="shared" si="166"/>
        <v>OEB-approved</v>
      </c>
      <c r="U217" s="90" t="str">
        <f t="shared" si="167"/>
        <v/>
      </c>
    </row>
    <row r="218" spans="3:21" ht="12.75" customHeight="1" x14ac:dyDescent="0.3">
      <c r="C218" s="31" t="s">
        <v>32</v>
      </c>
      <c r="D218" s="32">
        <v>2017</v>
      </c>
      <c r="E218" s="90"/>
      <c r="F218" s="93" t="s">
        <v>33</v>
      </c>
      <c r="G218" s="134">
        <v>37626285.630000003</v>
      </c>
      <c r="H218" s="1" t="str">
        <f t="shared" si="162"/>
        <v/>
      </c>
      <c r="I218" s="139"/>
      <c r="K218" s="93" t="s">
        <v>33</v>
      </c>
      <c r="L218" s="94">
        <v>6985551</v>
      </c>
      <c r="M218" s="94">
        <v>7028949</v>
      </c>
      <c r="N218" s="95" t="str">
        <f t="shared" si="163"/>
        <v/>
      </c>
      <c r="O218" s="140"/>
      <c r="Q218" s="137" t="s">
        <v>33</v>
      </c>
      <c r="R218" s="180">
        <f t="shared" si="164"/>
        <v>2172.7996889580095</v>
      </c>
      <c r="S218" s="179">
        <f t="shared" si="165"/>
        <v>2186.2982892690511</v>
      </c>
      <c r="T218" s="33" t="str">
        <f t="shared" si="166"/>
        <v/>
      </c>
      <c r="U218" s="90" t="str">
        <f t="shared" si="167"/>
        <v/>
      </c>
    </row>
    <row r="219" spans="3:21" ht="12.75" customHeight="1" x14ac:dyDescent="0.3">
      <c r="C219" s="31" t="s">
        <v>32</v>
      </c>
      <c r="D219" s="173">
        <v>2018</v>
      </c>
      <c r="E219" s="90"/>
      <c r="F219" s="93" t="s">
        <v>33</v>
      </c>
      <c r="G219" s="134">
        <v>39429376.280000001</v>
      </c>
      <c r="H219" s="1" t="str">
        <f t="shared" si="162"/>
        <v/>
      </c>
      <c r="I219" s="138"/>
      <c r="K219" s="93" t="s">
        <v>33</v>
      </c>
      <c r="L219" s="94">
        <v>7171762</v>
      </c>
      <c r="M219" s="94">
        <v>6973449</v>
      </c>
      <c r="N219" s="95"/>
      <c r="O219" s="71"/>
      <c r="Q219" s="137" t="s">
        <v>33</v>
      </c>
      <c r="R219" s="180">
        <f t="shared" si="164"/>
        <v>2224.4919354838707</v>
      </c>
      <c r="S219" s="179">
        <f t="shared" si="165"/>
        <v>2162.980459057072</v>
      </c>
      <c r="T219" s="33"/>
      <c r="U219" s="90"/>
    </row>
    <row r="220" spans="3:21" ht="12.75" customHeight="1" x14ac:dyDescent="0.3">
      <c r="C220" s="31" t="s">
        <v>32</v>
      </c>
      <c r="D220" s="173">
        <v>2019</v>
      </c>
      <c r="E220" s="90"/>
      <c r="F220" s="93" t="s">
        <v>33</v>
      </c>
      <c r="G220" s="134">
        <v>38803030.460000001</v>
      </c>
      <c r="H220" s="1" t="str">
        <f t="shared" si="162"/>
        <v/>
      </c>
      <c r="I220" s="138"/>
      <c r="K220" s="93" t="s">
        <v>33</v>
      </c>
      <c r="L220" s="94">
        <v>6890079.7699999996</v>
      </c>
      <c r="M220" s="94">
        <v>6937927</v>
      </c>
      <c r="N220" s="95"/>
      <c r="O220" s="71"/>
      <c r="Q220" s="137" t="s">
        <v>33</v>
      </c>
      <c r="R220" s="180">
        <f t="shared" si="164"/>
        <v>2166.0106161584408</v>
      </c>
      <c r="S220" s="179">
        <f t="shared" si="165"/>
        <v>2181.0521848475323</v>
      </c>
      <c r="T220" s="33"/>
      <c r="U220" s="90"/>
    </row>
    <row r="221" spans="3:21" ht="12.75" customHeight="1" x14ac:dyDescent="0.3">
      <c r="C221" s="31" t="s">
        <v>34</v>
      </c>
      <c r="D221" s="42">
        <v>2020</v>
      </c>
      <c r="E221" s="90"/>
      <c r="F221" s="93" t="s">
        <v>35</v>
      </c>
      <c r="G221" s="134">
        <v>40904860</v>
      </c>
      <c r="H221" s="1" t="str">
        <f t="shared" si="162"/>
        <v/>
      </c>
      <c r="I221" s="138"/>
      <c r="K221" s="93" t="s">
        <v>35</v>
      </c>
      <c r="L221" s="141"/>
      <c r="M221" s="94">
        <v>6888627</v>
      </c>
      <c r="N221" s="95"/>
      <c r="O221" s="71"/>
      <c r="Q221" s="137" t="s">
        <v>35</v>
      </c>
      <c r="R221" s="180">
        <f t="shared" si="164"/>
        <v>0</v>
      </c>
      <c r="S221" s="179">
        <f t="shared" si="165"/>
        <v>2189.6462174189446</v>
      </c>
      <c r="T221" s="33"/>
      <c r="U221" s="90"/>
    </row>
    <row r="222" spans="3:21" ht="12.75" customHeight="1" x14ac:dyDescent="0.3">
      <c r="C222" s="167" t="s">
        <v>36</v>
      </c>
      <c r="D222" s="42">
        <v>2021</v>
      </c>
      <c r="E222" s="90"/>
      <c r="F222" s="93" t="s">
        <v>35</v>
      </c>
      <c r="G222" s="134">
        <v>44256185</v>
      </c>
      <c r="H222" s="1" t="str">
        <f t="shared" si="162"/>
        <v/>
      </c>
      <c r="I222" s="138"/>
      <c r="K222" s="93" t="s">
        <v>35</v>
      </c>
      <c r="L222" s="141"/>
      <c r="M222" s="94">
        <v>6871921</v>
      </c>
      <c r="N222" s="95"/>
      <c r="O222" s="71"/>
      <c r="Q222" s="137" t="s">
        <v>35</v>
      </c>
      <c r="R222" s="180">
        <f t="shared" si="164"/>
        <v>0</v>
      </c>
      <c r="S222" s="179">
        <f t="shared" si="165"/>
        <v>2202.5387820512819</v>
      </c>
      <c r="T222" s="33"/>
      <c r="U222" s="90"/>
    </row>
    <row r="223" spans="3:21" ht="12.75" customHeight="1" x14ac:dyDescent="0.3">
      <c r="C223" s="167" t="s">
        <v>36</v>
      </c>
      <c r="D223" s="42">
        <v>2022</v>
      </c>
      <c r="E223" s="90"/>
      <c r="F223" s="93" t="s">
        <v>35</v>
      </c>
      <c r="G223" s="134">
        <v>46483958</v>
      </c>
      <c r="H223" s="1" t="str">
        <f t="shared" si="162"/>
        <v/>
      </c>
      <c r="I223" s="138"/>
      <c r="K223" s="93" t="s">
        <v>35</v>
      </c>
      <c r="L223" s="141"/>
      <c r="M223" s="94">
        <v>6898741</v>
      </c>
      <c r="N223" s="95" t="str">
        <f>N190</f>
        <v/>
      </c>
      <c r="O223" s="71"/>
      <c r="Q223" s="137" t="s">
        <v>35</v>
      </c>
      <c r="R223" s="180">
        <f t="shared" ref="R223:R226" si="168">IF(G223=0,"",L223/G223)</f>
        <v>0</v>
      </c>
      <c r="S223" s="179">
        <f t="shared" si="165"/>
        <v>2234.7719468739879</v>
      </c>
      <c r="T223" s="33" t="str">
        <f t="shared" ref="T223:T226" si="169">N223</f>
        <v/>
      </c>
      <c r="U223" s="90" t="str">
        <f t="shared" ref="U223:U226" si="170">IF(T223="","",IF(I223=0,"",O223/I223))</f>
        <v/>
      </c>
    </row>
    <row r="224" spans="3:21" ht="12.75" customHeight="1" x14ac:dyDescent="0.3">
      <c r="C224" s="167" t="s">
        <v>36</v>
      </c>
      <c r="D224" s="42">
        <v>2023</v>
      </c>
      <c r="E224" s="90"/>
      <c r="F224" s="93" t="s">
        <v>35</v>
      </c>
      <c r="G224" s="134">
        <v>48495280</v>
      </c>
      <c r="H224" s="1" t="str">
        <f t="shared" si="162"/>
        <v/>
      </c>
      <c r="I224" s="138"/>
      <c r="K224" s="93" t="s">
        <v>35</v>
      </c>
      <c r="L224" s="141"/>
      <c r="M224" s="94">
        <v>6925846</v>
      </c>
      <c r="N224" s="95" t="str">
        <f t="shared" ref="N224:N226" si="171">N195</f>
        <v/>
      </c>
      <c r="O224" s="71"/>
      <c r="Q224" s="137" t="s">
        <v>35</v>
      </c>
      <c r="R224" s="180">
        <f t="shared" si="168"/>
        <v>0</v>
      </c>
      <c r="S224" s="179">
        <f t="shared" si="165"/>
        <v>2267.0527004909982</v>
      </c>
      <c r="T224" s="33" t="str">
        <f t="shared" si="169"/>
        <v/>
      </c>
      <c r="U224" s="90" t="str">
        <f t="shared" si="170"/>
        <v/>
      </c>
    </row>
    <row r="225" spans="3:21" ht="12.75" customHeight="1" x14ac:dyDescent="0.3">
      <c r="C225" s="167" t="s">
        <v>36</v>
      </c>
      <c r="D225" s="32">
        <v>2024</v>
      </c>
      <c r="E225" s="90"/>
      <c r="F225" s="93" t="s">
        <v>35</v>
      </c>
      <c r="G225" s="134">
        <v>49711448</v>
      </c>
      <c r="H225" s="1" t="str">
        <f t="shared" si="162"/>
        <v/>
      </c>
      <c r="I225" s="138"/>
      <c r="K225" s="93" t="s">
        <v>35</v>
      </c>
      <c r="L225" s="141"/>
      <c r="M225" s="94">
        <v>6966627</v>
      </c>
      <c r="N225" s="95" t="str">
        <f t="shared" si="171"/>
        <v/>
      </c>
      <c r="O225" s="71"/>
      <c r="Q225" s="137" t="s">
        <v>35</v>
      </c>
      <c r="R225" s="180">
        <f t="shared" si="168"/>
        <v>0</v>
      </c>
      <c r="S225" s="179">
        <f t="shared" si="165"/>
        <v>2304.540853456831</v>
      </c>
      <c r="T225" s="33" t="str">
        <f t="shared" si="169"/>
        <v/>
      </c>
      <c r="U225" s="90" t="str">
        <f t="shared" si="170"/>
        <v/>
      </c>
    </row>
    <row r="226" spans="3:21" ht="12.75" customHeight="1" x14ac:dyDescent="0.3">
      <c r="C226" s="44" t="s">
        <v>36</v>
      </c>
      <c r="D226" s="177">
        <v>2025</v>
      </c>
      <c r="E226" s="22"/>
      <c r="F226" s="103" t="s">
        <v>35</v>
      </c>
      <c r="G226" s="144">
        <v>50260182</v>
      </c>
      <c r="H226" s="49" t="str">
        <f t="shared" si="162"/>
        <v/>
      </c>
      <c r="I226" s="145"/>
      <c r="K226" s="103" t="s">
        <v>35</v>
      </c>
      <c r="L226" s="146"/>
      <c r="M226" s="53">
        <v>6980998</v>
      </c>
      <c r="N226" s="106" t="str">
        <f t="shared" si="171"/>
        <v/>
      </c>
      <c r="O226" s="148"/>
      <c r="Q226" s="149" t="s">
        <v>35</v>
      </c>
      <c r="R226" s="181">
        <f t="shared" si="168"/>
        <v>0</v>
      </c>
      <c r="S226" s="182">
        <f t="shared" si="165"/>
        <v>2333.2212566844919</v>
      </c>
      <c r="T226" s="46" t="str">
        <f t="shared" si="169"/>
        <v/>
      </c>
      <c r="U226" s="22" t="str">
        <f t="shared" si="170"/>
        <v/>
      </c>
    </row>
    <row r="227" spans="3:21" ht="12.75" customHeight="1" x14ac:dyDescent="0.3">
      <c r="C227" s="111"/>
      <c r="I227" s="150">
        <f>SUM(I216:I225)</f>
        <v>0</v>
      </c>
      <c r="J227" s="1"/>
      <c r="O227" s="151">
        <f>SUM(O216:O225)</f>
        <v>0</v>
      </c>
      <c r="U227" s="151">
        <f>SUM(U216:U225)</f>
        <v>0</v>
      </c>
    </row>
    <row r="228" spans="3:21" ht="39" customHeight="1" x14ac:dyDescent="0.25">
      <c r="C228" s="159" t="s">
        <v>37</v>
      </c>
      <c r="D228" s="114" t="s">
        <v>38</v>
      </c>
      <c r="E228" s="64"/>
      <c r="F228" s="64"/>
      <c r="G228" s="64" t="s">
        <v>39</v>
      </c>
      <c r="H228" s="64"/>
      <c r="I228" s="66" t="str">
        <f>I199</f>
        <v>Test Year Versus OEB-approved</v>
      </c>
      <c r="J228" s="152"/>
      <c r="K228" s="63" t="s">
        <v>38</v>
      </c>
      <c r="L228" s="208" t="s">
        <v>39</v>
      </c>
      <c r="M228" s="209"/>
      <c r="N228" s="64"/>
      <c r="O228" s="66" t="str">
        <f>I228</f>
        <v>Test Year Versus OEB-approved</v>
      </c>
      <c r="P228" s="153"/>
      <c r="Q228" s="63" t="s">
        <v>38</v>
      </c>
      <c r="R228" s="208" t="s">
        <v>39</v>
      </c>
      <c r="S228" s="209"/>
      <c r="T228" s="64"/>
      <c r="U228" s="66" t="str">
        <f>O228</f>
        <v>Test Year Versus OEB-approved</v>
      </c>
    </row>
    <row r="229" spans="3:21" ht="12.75" customHeight="1" x14ac:dyDescent="0.3">
      <c r="C229" s="31" t="s">
        <v>32</v>
      </c>
      <c r="D229" s="154">
        <v>2015</v>
      </c>
      <c r="E229" s="59"/>
      <c r="F229" s="1"/>
      <c r="G229" s="117"/>
      <c r="H229" s="1"/>
      <c r="I229" s="118"/>
      <c r="J229" s="90"/>
      <c r="K229" s="32">
        <v>2015</v>
      </c>
      <c r="L229" s="70"/>
      <c r="M229" s="70"/>
      <c r="N229" s="1"/>
      <c r="O229" s="140"/>
      <c r="P229" s="90"/>
      <c r="Q229" s="32">
        <v>2015</v>
      </c>
      <c r="R229" s="122"/>
      <c r="S229" s="122"/>
      <c r="T229" s="1"/>
      <c r="U229" s="71"/>
    </row>
    <row r="230" spans="3:21" ht="12.75" customHeight="1" x14ac:dyDescent="0.3">
      <c r="C230" s="31" t="s">
        <v>32</v>
      </c>
      <c r="D230" s="116">
        <v>2016</v>
      </c>
      <c r="E230" s="1"/>
      <c r="F230" s="1"/>
      <c r="G230" s="72">
        <f t="shared" ref="G230:G239" si="172">IF(G216=0,"",G217/G216-1)</f>
        <v>7.8071522466163223E-3</v>
      </c>
      <c r="H230" s="1"/>
      <c r="I230" s="118"/>
      <c r="J230" s="90"/>
      <c r="K230" s="32">
        <v>2016</v>
      </c>
      <c r="L230" s="73">
        <f t="shared" ref="L230:M230" si="173">IF(L216=0,"",L217/L216-1)</f>
        <v>-1.7746634595494748E-2</v>
      </c>
      <c r="M230" s="73">
        <f t="shared" si="173"/>
        <v>-2.1272312506770197E-2</v>
      </c>
      <c r="N230" s="1"/>
      <c r="O230" s="140"/>
      <c r="P230" s="90"/>
      <c r="Q230" s="32">
        <v>2016</v>
      </c>
      <c r="R230" s="123">
        <f t="shared" ref="R230:S230" si="174">IF(R216="","",IF(R216=0,"",R217/R216-1))</f>
        <v>1.8701182829867324E-2</v>
      </c>
      <c r="S230" s="123">
        <f t="shared" si="174"/>
        <v>1.5044679950883211E-2</v>
      </c>
      <c r="T230" s="1"/>
      <c r="U230" s="71"/>
    </row>
    <row r="231" spans="3:21" ht="12.75" customHeight="1" x14ac:dyDescent="0.3">
      <c r="C231" s="31" t="s">
        <v>32</v>
      </c>
      <c r="D231" s="156">
        <v>2017</v>
      </c>
      <c r="E231" s="1"/>
      <c r="F231" s="1"/>
      <c r="G231" s="72">
        <f t="shared" si="172"/>
        <v>3.9976774094695688E-2</v>
      </c>
      <c r="H231" s="1"/>
      <c r="I231" s="118"/>
      <c r="J231" s="90"/>
      <c r="K231" s="32">
        <v>2017</v>
      </c>
      <c r="L231" s="73">
        <f t="shared" ref="L231:M231" si="175">IF(L217=0,"",L218/L217-1)</f>
        <v>-1.2686842580451274E-2</v>
      </c>
      <c r="M231" s="73">
        <f t="shared" si="175"/>
        <v>1.224297236293248E-3</v>
      </c>
      <c r="N231" s="1"/>
      <c r="O231" s="140"/>
      <c r="P231" s="90"/>
      <c r="Q231" s="32">
        <v>2017</v>
      </c>
      <c r="R231" s="123">
        <f t="shared" ref="R231:S231" si="176">IF(R217="","",IF(R217=0,"",R218/R217-1))</f>
        <v>-1.5143609379629108E-2</v>
      </c>
      <c r="S231" s="123">
        <f t="shared" si="176"/>
        <v>-1.2670851518532533E-3</v>
      </c>
      <c r="T231" s="1"/>
      <c r="U231" s="71"/>
    </row>
    <row r="232" spans="3:21" ht="12.75" customHeight="1" x14ac:dyDescent="0.3">
      <c r="C232" s="31" t="s">
        <v>32</v>
      </c>
      <c r="D232" s="116">
        <v>2018</v>
      </c>
      <c r="E232" s="1"/>
      <c r="F232" s="1"/>
      <c r="G232" s="72">
        <f t="shared" si="172"/>
        <v>4.7921037641897035E-2</v>
      </c>
      <c r="H232" s="1"/>
      <c r="I232" s="118"/>
      <c r="J232" s="90"/>
      <c r="K232" s="32">
        <v>2018</v>
      </c>
      <c r="L232" s="73">
        <f t="shared" ref="L232:M232" si="177">IF(L218=0,"",L219/L218-1)</f>
        <v>2.6656594447596271E-2</v>
      </c>
      <c r="M232" s="73">
        <f t="shared" si="177"/>
        <v>-7.8959172985890724E-3</v>
      </c>
      <c r="N232" s="1"/>
      <c r="O232" s="140"/>
      <c r="P232" s="90"/>
      <c r="Q232" s="32">
        <v>2018</v>
      </c>
      <c r="R232" s="123">
        <f t="shared" ref="R232:S232" si="178">IF(R218="","",IF(R218=0,"",R219/R218-1))</f>
        <v>2.3790617602053699E-2</v>
      </c>
      <c r="S232" s="123">
        <f t="shared" si="178"/>
        <v>-1.0665438621266565E-2</v>
      </c>
      <c r="T232" s="1"/>
      <c r="U232" s="71"/>
    </row>
    <row r="233" spans="3:21" ht="12.75" customHeight="1" x14ac:dyDescent="0.3">
      <c r="C233" s="31" t="s">
        <v>32</v>
      </c>
      <c r="D233" s="116">
        <v>2019</v>
      </c>
      <c r="E233" s="1"/>
      <c r="F233" s="1"/>
      <c r="G233" s="72">
        <f t="shared" si="172"/>
        <v>-1.5885258127141699E-2</v>
      </c>
      <c r="H233" s="1"/>
      <c r="I233" s="118"/>
      <c r="J233" s="90"/>
      <c r="K233" s="32">
        <v>2019</v>
      </c>
      <c r="L233" s="73">
        <f t="shared" ref="L233:M233" si="179">IF(L219=0,"",L220/L219-1)</f>
        <v>-3.9276572479677974E-2</v>
      </c>
      <c r="M233" s="73">
        <f t="shared" si="179"/>
        <v>-5.0938925630631404E-3</v>
      </c>
      <c r="N233" s="1"/>
      <c r="O233" s="140"/>
      <c r="P233" s="90"/>
      <c r="Q233" s="32">
        <v>2019</v>
      </c>
      <c r="R233" s="123">
        <f t="shared" ref="R233:S233" si="180">IF(R219="","",IF(R219=0,"",R220/R219-1))</f>
        <v>-2.6289742117095671E-2</v>
      </c>
      <c r="S233" s="123">
        <f t="shared" si="180"/>
        <v>8.3550111212462586E-3</v>
      </c>
      <c r="T233" s="1"/>
      <c r="U233" s="71"/>
    </row>
    <row r="234" spans="3:21" ht="12.75" customHeight="1" x14ac:dyDescent="0.3">
      <c r="C234" s="31" t="s">
        <v>34</v>
      </c>
      <c r="D234" s="176">
        <v>2020</v>
      </c>
      <c r="E234" s="1"/>
      <c r="F234" s="1"/>
      <c r="G234" s="72">
        <f t="shared" si="172"/>
        <v>5.4166633767603889E-2</v>
      </c>
      <c r="H234" s="1"/>
      <c r="I234" s="118"/>
      <c r="J234" s="90"/>
      <c r="K234" s="155">
        <v>2020</v>
      </c>
      <c r="L234" s="73">
        <f t="shared" ref="L234:M234" si="181">IF(L220=0,"",L221/L220-1)</f>
        <v>-1</v>
      </c>
      <c r="M234" s="73">
        <f t="shared" si="181"/>
        <v>-7.1058689432736966E-3</v>
      </c>
      <c r="N234" s="1"/>
      <c r="O234" s="140"/>
      <c r="P234" s="90"/>
      <c r="Q234" s="155">
        <v>2020</v>
      </c>
      <c r="R234" s="123">
        <f t="shared" ref="R234:S234" si="182">IF(R220="","",IF(R220=0,"",R221/R220-1))</f>
        <v>-1</v>
      </c>
      <c r="S234" s="123">
        <f t="shared" si="182"/>
        <v>3.9403149686731975E-3</v>
      </c>
      <c r="T234" s="1"/>
      <c r="U234" s="71"/>
    </row>
    <row r="235" spans="3:21" ht="12.75" customHeight="1" x14ac:dyDescent="0.3">
      <c r="C235" s="167" t="s">
        <v>36</v>
      </c>
      <c r="D235" s="176">
        <v>2021</v>
      </c>
      <c r="E235" s="1"/>
      <c r="F235" s="1"/>
      <c r="G235" s="72">
        <f t="shared" si="172"/>
        <v>8.1929751134706352E-2</v>
      </c>
      <c r="H235" s="1"/>
      <c r="I235" s="118"/>
      <c r="J235" s="90"/>
      <c r="K235" s="155">
        <v>2021</v>
      </c>
      <c r="L235" s="73" t="str">
        <f t="shared" ref="L235:M235" si="183">IF(L221=0,"",L222/L221-1)</f>
        <v/>
      </c>
      <c r="M235" s="73">
        <f t="shared" si="183"/>
        <v>-2.4251567111994721E-3</v>
      </c>
      <c r="N235" s="1"/>
      <c r="O235" s="140"/>
      <c r="P235" s="90"/>
      <c r="Q235" s="155">
        <v>2021</v>
      </c>
      <c r="R235" s="123" t="str">
        <f t="shared" ref="R235:S235" si="184">IF(R221="","",IF(R221=0,"",R222/R221-1))</f>
        <v/>
      </c>
      <c r="S235" s="123">
        <f t="shared" si="184"/>
        <v>5.8879669828737491E-3</v>
      </c>
      <c r="T235" s="1"/>
      <c r="U235" s="71"/>
    </row>
    <row r="236" spans="3:21" ht="12.75" customHeight="1" x14ac:dyDescent="0.3">
      <c r="C236" s="167" t="s">
        <v>36</v>
      </c>
      <c r="D236" s="176">
        <v>2022</v>
      </c>
      <c r="E236" s="1"/>
      <c r="F236" s="1"/>
      <c r="G236" s="72">
        <f t="shared" si="172"/>
        <v>5.0338116581897019E-2</v>
      </c>
      <c r="H236" s="1"/>
      <c r="I236" s="118"/>
      <c r="J236" s="90"/>
      <c r="K236" s="155">
        <v>2022</v>
      </c>
      <c r="L236" s="73" t="str">
        <f t="shared" ref="L236:M236" si="185">IF(L222=0,"",L223/L222-1)</f>
        <v/>
      </c>
      <c r="M236" s="73">
        <f t="shared" si="185"/>
        <v>3.9028388131936431E-3</v>
      </c>
      <c r="N236" s="1"/>
      <c r="O236" s="140"/>
      <c r="P236" s="90"/>
      <c r="Q236" s="155">
        <v>2022</v>
      </c>
      <c r="R236" s="123" t="str">
        <f t="shared" ref="R236:S236" si="186">IF(R222="","",IF(R222=0,"",R223/R222-1))</f>
        <v/>
      </c>
      <c r="S236" s="123">
        <f t="shared" si="186"/>
        <v>1.4634550404005298E-2</v>
      </c>
      <c r="T236" s="1"/>
      <c r="U236" s="71"/>
    </row>
    <row r="237" spans="3:21" ht="12.75" customHeight="1" x14ac:dyDescent="0.3">
      <c r="C237" s="167" t="s">
        <v>36</v>
      </c>
      <c r="D237" s="176">
        <v>2023</v>
      </c>
      <c r="E237" s="1"/>
      <c r="F237" s="1"/>
      <c r="G237" s="72">
        <f t="shared" si="172"/>
        <v>4.3269163955444556E-2</v>
      </c>
      <c r="H237" s="1"/>
      <c r="I237" s="118"/>
      <c r="J237" s="90"/>
      <c r="K237" s="155">
        <v>2023</v>
      </c>
      <c r="L237" s="73" t="str">
        <f t="shared" ref="L237:M237" si="187">IF(L223=0,"",L224/L223-1)</f>
        <v/>
      </c>
      <c r="M237" s="73">
        <f t="shared" si="187"/>
        <v>3.9289777656532632E-3</v>
      </c>
      <c r="N237" s="1"/>
      <c r="O237" s="140"/>
      <c r="P237" s="90"/>
      <c r="Q237" s="155">
        <v>2023</v>
      </c>
      <c r="R237" s="123" t="str">
        <f t="shared" ref="R237:S237" si="188">IF(R223="","",IF(R223=0,"",R224/R223-1))</f>
        <v/>
      </c>
      <c r="S237" s="123">
        <f t="shared" si="188"/>
        <v>1.4444764112134578E-2</v>
      </c>
      <c r="T237" s="1"/>
      <c r="U237" s="71"/>
    </row>
    <row r="238" spans="3:21" ht="12.75" customHeight="1" x14ac:dyDescent="0.3">
      <c r="C238" s="167" t="s">
        <v>36</v>
      </c>
      <c r="D238" s="116">
        <v>2024</v>
      </c>
      <c r="E238" s="1"/>
      <c r="F238" s="1"/>
      <c r="G238" s="72">
        <f t="shared" si="172"/>
        <v>2.5078069453356999E-2</v>
      </c>
      <c r="H238" s="1"/>
      <c r="I238" s="118"/>
      <c r="J238" s="90"/>
      <c r="K238" s="32">
        <v>2024</v>
      </c>
      <c r="L238" s="73" t="str">
        <f t="shared" ref="L238:M238" si="189">IF(L224=0,"",L225/L224-1)</f>
        <v/>
      </c>
      <c r="M238" s="73">
        <f t="shared" si="189"/>
        <v>5.8882337262480267E-3</v>
      </c>
      <c r="N238" s="1"/>
      <c r="O238" s="140"/>
      <c r="P238" s="90"/>
      <c r="Q238" s="32">
        <v>2024</v>
      </c>
      <c r="R238" s="123" t="str">
        <f t="shared" ref="R238:S238" si="190">IF(R224="","",IF(R224=0,"",R225/R224-1))</f>
        <v/>
      </c>
      <c r="S238" s="123">
        <f t="shared" si="190"/>
        <v>1.6536074771315912E-2</v>
      </c>
      <c r="T238" s="1"/>
      <c r="U238" s="71"/>
    </row>
    <row r="239" spans="3:21" ht="12.75" customHeight="1" x14ac:dyDescent="0.3">
      <c r="C239" s="31" t="s">
        <v>36</v>
      </c>
      <c r="D239" s="156">
        <v>2025</v>
      </c>
      <c r="E239" s="1"/>
      <c r="F239" s="1"/>
      <c r="G239" s="72">
        <f t="shared" si="172"/>
        <v>1.1038382949537073E-2</v>
      </c>
      <c r="H239" s="1"/>
      <c r="I239" s="125" t="str">
        <f>IF(I227=0,"",G226/I227-1)</f>
        <v/>
      </c>
      <c r="J239" s="90"/>
      <c r="K239" s="32">
        <v>2025</v>
      </c>
      <c r="L239" s="73" t="str">
        <f t="shared" ref="L239:M239" si="191">IF(L225=0,"",L226/L225-1)</f>
        <v/>
      </c>
      <c r="M239" s="73">
        <f t="shared" si="191"/>
        <v>2.0628347118341051E-3</v>
      </c>
      <c r="N239" s="1"/>
      <c r="O239" s="157" t="str">
        <f>IF(O227=0,"",M226/O227-1)</f>
        <v/>
      </c>
      <c r="P239" s="90"/>
      <c r="Q239" s="32">
        <v>2025</v>
      </c>
      <c r="R239" s="123" t="str">
        <f t="shared" ref="R239:S239" si="192">IF(R225="","",IF(R225=0,"",R226/R225-1))</f>
        <v/>
      </c>
      <c r="S239" s="123">
        <f t="shared" si="192"/>
        <v>1.2445170231909719E-2</v>
      </c>
      <c r="T239" s="1"/>
      <c r="U239" s="74" t="str">
        <f>IF(U227=0,"",S226/U227-1)</f>
        <v/>
      </c>
    </row>
    <row r="240" spans="3:21" ht="12.75" customHeight="1" x14ac:dyDescent="0.25">
      <c r="C240" s="22"/>
      <c r="D240" s="126" t="s">
        <v>41</v>
      </c>
      <c r="E240" s="49"/>
      <c r="F240" s="49"/>
      <c r="G240" s="77">
        <f>IF(G216=0,"",(G226/G216)^(1/($D226-$D216-1))-1)</f>
        <v>3.8094971306357861E-2</v>
      </c>
      <c r="H240" s="49"/>
      <c r="I240" s="81" t="str">
        <f>IF(I227=0,"",(G226/I227)^(1/(#REF!-#REF!-1))-1)</f>
        <v/>
      </c>
      <c r="J240" s="90"/>
      <c r="K240" s="79" t="str">
        <f>D240</f>
        <v>Geometric Mean</v>
      </c>
      <c r="L240" s="80">
        <f>IF(L216=0,"",(L224/L216)^(1/($D224-$D216-1))-1)</f>
        <v>-1</v>
      </c>
      <c r="M240" s="80">
        <f>IF(M216=0,"",(M226/M216)^(1/($D226-$D216-1))-1)</f>
        <v>-3.009195102101736E-3</v>
      </c>
      <c r="N240" s="49"/>
      <c r="O240" s="81" t="str">
        <f>IF(O227=0,"",(M226/O227)^(1/(#REF!-#REF!-1))-1)</f>
        <v/>
      </c>
      <c r="P240" s="22"/>
      <c r="Q240" s="79" t="str">
        <f>K240</f>
        <v>Geometric Mean</v>
      </c>
      <c r="R240" s="128">
        <f>IF(R216="","",IF(R216=0,"",(R224/R216)^(1/($D224-$D216-1))-1))</f>
        <v>-1</v>
      </c>
      <c r="S240" s="80">
        <f>IF(S216="","",IF(S216=0,"",(S226/S216)^(1/($D226-$D216-1))-1))</f>
        <v>8.7833194216671018E-3</v>
      </c>
      <c r="T240" s="49"/>
      <c r="U240" s="81" t="str">
        <f>IF(U227=0,"",(S226/U227)^(1/(#REF!-#REF!-1))-1)</f>
        <v/>
      </c>
    </row>
    <row r="241" spans="2:22" ht="12.75" customHeight="1" x14ac:dyDescent="0.25"/>
    <row r="242" spans="2:22" ht="12.75" customHeight="1" x14ac:dyDescent="0.3">
      <c r="B242" s="82">
        <v>4</v>
      </c>
      <c r="C242" s="2" t="s">
        <v>43</v>
      </c>
      <c r="D242" s="219" t="s">
        <v>55</v>
      </c>
      <c r="E242" s="220"/>
      <c r="F242" s="220"/>
      <c r="G242" s="220"/>
      <c r="H242" s="220"/>
      <c r="I242" s="221"/>
      <c r="K242" s="1" t="s">
        <v>45</v>
      </c>
      <c r="Q242" s="83" t="s">
        <v>46</v>
      </c>
      <c r="R242" s="1"/>
      <c r="S242" s="1"/>
      <c r="T242" s="1"/>
      <c r="U242" s="1"/>
    </row>
    <row r="243" spans="2:22" ht="12.75" customHeight="1" x14ac:dyDescent="0.25">
      <c r="Q243" s="49"/>
      <c r="R243" s="49"/>
      <c r="S243" s="49"/>
      <c r="T243" s="49"/>
      <c r="U243" s="49"/>
    </row>
    <row r="244" spans="2:22" ht="12.75" customHeight="1" x14ac:dyDescent="0.3">
      <c r="C244" s="17"/>
      <c r="D244" s="18" t="s">
        <v>27</v>
      </c>
      <c r="E244" s="18"/>
      <c r="F244" s="222" t="s">
        <v>47</v>
      </c>
      <c r="G244" s="223"/>
      <c r="H244" s="223"/>
      <c r="I244" s="224"/>
      <c r="J244" s="18"/>
      <c r="K244" s="213" t="s">
        <v>56</v>
      </c>
      <c r="L244" s="214"/>
      <c r="M244" s="214"/>
      <c r="N244" s="214"/>
      <c r="O244" s="215"/>
      <c r="P244" s="19"/>
      <c r="Q244" s="216" t="str">
        <f>CONCATENATE("Consumption (kWh) per ",LEFT(F244,LEN(F244)-1))</f>
        <v>Consumption (kWh) per Customer</v>
      </c>
      <c r="R244" s="214"/>
      <c r="S244" s="214"/>
      <c r="T244" s="214"/>
      <c r="U244" s="215"/>
      <c r="V244" s="84"/>
    </row>
    <row r="245" spans="2:22" ht="38.25" customHeight="1" x14ac:dyDescent="0.3">
      <c r="C245" s="22"/>
      <c r="D245" s="23" t="s">
        <v>29</v>
      </c>
      <c r="E245" s="31"/>
      <c r="F245" s="217"/>
      <c r="G245" s="218"/>
      <c r="H245" s="234"/>
      <c r="I245" s="85"/>
      <c r="J245" s="31"/>
      <c r="K245" s="27"/>
      <c r="L245" s="28" t="s">
        <v>30</v>
      </c>
      <c r="M245" s="28" t="s">
        <v>31</v>
      </c>
      <c r="N245" s="29"/>
      <c r="O245" s="30" t="s">
        <v>31</v>
      </c>
      <c r="P245" s="31"/>
      <c r="Q245" s="86"/>
      <c r="R245" s="87" t="str">
        <f t="shared" ref="R245:S245" si="193">L245</f>
        <v>Actual (Weather actual)</v>
      </c>
      <c r="S245" s="88" t="str">
        <f t="shared" si="193"/>
        <v>Weather-normalized</v>
      </c>
      <c r="T245" s="88"/>
      <c r="U245" s="89" t="str">
        <f>O245</f>
        <v>Weather-normalized</v>
      </c>
      <c r="V245" s="84"/>
    </row>
    <row r="246" spans="2:22" ht="12.75" customHeight="1" x14ac:dyDescent="0.3">
      <c r="C246" s="31" t="s">
        <v>32</v>
      </c>
      <c r="D246" s="32">
        <v>2015</v>
      </c>
      <c r="E246" s="90"/>
      <c r="F246" s="91" t="s">
        <v>33</v>
      </c>
      <c r="G246" s="92">
        <v>79</v>
      </c>
      <c r="H246" s="36" t="str">
        <f t="shared" ref="H246:H256" si="194">IF(D246=2016,"OEB-approved","")</f>
        <v/>
      </c>
      <c r="I246" s="39"/>
      <c r="J246" s="90"/>
      <c r="K246" s="93" t="s">
        <v>33</v>
      </c>
      <c r="L246" s="94">
        <v>867663053</v>
      </c>
      <c r="M246" s="94">
        <v>868325000</v>
      </c>
      <c r="N246" s="95" t="str">
        <f t="shared" ref="N246:N250" si="195">H246</f>
        <v/>
      </c>
      <c r="O246" s="96"/>
      <c r="P246" s="90"/>
      <c r="Q246" s="93" t="s">
        <v>33</v>
      </c>
      <c r="R246" s="97">
        <f t="shared" ref="R246:R256" si="196">IF(G246=0,"",L246/G246)</f>
        <v>10983076.620253164</v>
      </c>
      <c r="S246" s="98">
        <f t="shared" ref="S246:S256" si="197">IF(G246=0,"",M246/G246)</f>
        <v>10991455.696202531</v>
      </c>
      <c r="T246" s="1" t="str">
        <f t="shared" ref="T246:T250" si="198">N246</f>
        <v/>
      </c>
      <c r="U246" s="99" t="str">
        <f t="shared" ref="U246:U250" si="199">IF(T246="","",IF(I246=0,"",O246/I246))</f>
        <v/>
      </c>
      <c r="V246" s="33"/>
    </row>
    <row r="247" spans="2:22" ht="12.75" customHeight="1" x14ac:dyDescent="0.3">
      <c r="C247" s="31" t="s">
        <v>32</v>
      </c>
      <c r="D247" s="32">
        <v>2016</v>
      </c>
      <c r="E247" s="90"/>
      <c r="F247" s="93" t="s">
        <v>33</v>
      </c>
      <c r="G247" s="92">
        <v>72</v>
      </c>
      <c r="H247" s="36" t="str">
        <f t="shared" si="194"/>
        <v>OEB-approved</v>
      </c>
      <c r="I247" s="39"/>
      <c r="J247" s="90"/>
      <c r="K247" s="93" t="s">
        <v>33</v>
      </c>
      <c r="L247" s="94">
        <v>805583760.70000005</v>
      </c>
      <c r="M247" s="94">
        <v>797370000</v>
      </c>
      <c r="N247" s="95" t="str">
        <f t="shared" si="195"/>
        <v>OEB-approved</v>
      </c>
      <c r="O247" s="96"/>
      <c r="P247" s="90"/>
      <c r="Q247" s="93" t="s">
        <v>33</v>
      </c>
      <c r="R247" s="97">
        <f t="shared" si="196"/>
        <v>11188663.343055556</v>
      </c>
      <c r="S247" s="98">
        <f t="shared" si="197"/>
        <v>11074583.333333334</v>
      </c>
      <c r="T247" s="1" t="str">
        <f t="shared" si="198"/>
        <v>OEB-approved</v>
      </c>
      <c r="U247" s="99" t="str">
        <f t="shared" si="199"/>
        <v/>
      </c>
      <c r="V247" s="33"/>
    </row>
    <row r="248" spans="2:22" ht="12.75" customHeight="1" x14ac:dyDescent="0.3">
      <c r="C248" s="31" t="s">
        <v>32</v>
      </c>
      <c r="D248" s="32">
        <v>2017</v>
      </c>
      <c r="E248" s="90"/>
      <c r="F248" s="93" t="s">
        <v>33</v>
      </c>
      <c r="G248" s="92">
        <v>74</v>
      </c>
      <c r="H248" s="36" t="str">
        <f t="shared" si="194"/>
        <v/>
      </c>
      <c r="I248" s="100"/>
      <c r="J248" s="90"/>
      <c r="K248" s="93" t="s">
        <v>33</v>
      </c>
      <c r="L248" s="94">
        <v>753196270</v>
      </c>
      <c r="M248" s="94">
        <v>759004000</v>
      </c>
      <c r="N248" s="95" t="str">
        <f t="shared" si="195"/>
        <v/>
      </c>
      <c r="O248" s="101"/>
      <c r="P248" s="90"/>
      <c r="Q248" s="93" t="s">
        <v>33</v>
      </c>
      <c r="R248" s="97">
        <f t="shared" si="196"/>
        <v>10178327.972972972</v>
      </c>
      <c r="S248" s="98">
        <f t="shared" si="197"/>
        <v>10256810.81081081</v>
      </c>
      <c r="T248" s="1" t="str">
        <f t="shared" si="198"/>
        <v/>
      </c>
      <c r="U248" s="99" t="str">
        <f t="shared" si="199"/>
        <v/>
      </c>
      <c r="V248" s="33"/>
    </row>
    <row r="249" spans="2:22" ht="12.75" customHeight="1" x14ac:dyDescent="0.3">
      <c r="C249" s="31" t="s">
        <v>32</v>
      </c>
      <c r="D249" s="32">
        <v>2018</v>
      </c>
      <c r="E249" s="90"/>
      <c r="F249" s="93" t="s">
        <v>33</v>
      </c>
      <c r="G249" s="92">
        <v>68</v>
      </c>
      <c r="H249" s="36" t="str">
        <f t="shared" si="194"/>
        <v/>
      </c>
      <c r="I249" s="39"/>
      <c r="J249" s="90"/>
      <c r="K249" s="93" t="s">
        <v>33</v>
      </c>
      <c r="L249" s="94">
        <v>723849223</v>
      </c>
      <c r="M249" s="94">
        <v>712925000</v>
      </c>
      <c r="N249" s="95" t="str">
        <f t="shared" si="195"/>
        <v/>
      </c>
      <c r="O249" s="96"/>
      <c r="P249" s="90"/>
      <c r="Q249" s="93" t="s">
        <v>33</v>
      </c>
      <c r="R249" s="97">
        <f t="shared" si="196"/>
        <v>10644841.514705881</v>
      </c>
      <c r="S249" s="98">
        <f t="shared" si="197"/>
        <v>10484191.176470589</v>
      </c>
      <c r="T249" s="1" t="str">
        <f t="shared" si="198"/>
        <v/>
      </c>
      <c r="U249" s="99" t="str">
        <f t="shared" si="199"/>
        <v/>
      </c>
      <c r="V249" s="33"/>
    </row>
    <row r="250" spans="2:22" ht="12.75" customHeight="1" x14ac:dyDescent="0.3">
      <c r="C250" s="31" t="s">
        <v>32</v>
      </c>
      <c r="D250" s="32">
        <v>2019</v>
      </c>
      <c r="E250" s="90"/>
      <c r="F250" s="93" t="s">
        <v>33</v>
      </c>
      <c r="G250" s="92">
        <v>67</v>
      </c>
      <c r="H250" s="36" t="str">
        <f t="shared" si="194"/>
        <v/>
      </c>
      <c r="I250" s="39"/>
      <c r="J250" s="90"/>
      <c r="K250" s="93" t="s">
        <v>33</v>
      </c>
      <c r="L250" s="94">
        <v>723713557</v>
      </c>
      <c r="M250" s="94">
        <v>724066000</v>
      </c>
      <c r="N250" s="95" t="str">
        <f t="shared" si="195"/>
        <v/>
      </c>
      <c r="O250" s="96"/>
      <c r="P250" s="90"/>
      <c r="Q250" s="93" t="s">
        <v>33</v>
      </c>
      <c r="R250" s="97">
        <f t="shared" si="196"/>
        <v>10801694.880597016</v>
      </c>
      <c r="S250" s="98">
        <f t="shared" si="197"/>
        <v>10806955.223880596</v>
      </c>
      <c r="T250" s="1" t="str">
        <f t="shared" si="198"/>
        <v/>
      </c>
      <c r="U250" s="99" t="str">
        <f t="shared" si="199"/>
        <v/>
      </c>
      <c r="V250" s="33"/>
    </row>
    <row r="251" spans="2:22" ht="12.75" customHeight="1" x14ac:dyDescent="0.3">
      <c r="C251" s="31" t="s">
        <v>34</v>
      </c>
      <c r="D251" s="155">
        <v>2020</v>
      </c>
      <c r="E251" s="90"/>
      <c r="F251" s="93" t="s">
        <v>35</v>
      </c>
      <c r="G251" s="92">
        <v>68</v>
      </c>
      <c r="H251" s="36" t="str">
        <f t="shared" si="194"/>
        <v/>
      </c>
      <c r="I251" s="39"/>
      <c r="J251" s="90"/>
      <c r="K251" s="93" t="s">
        <v>35</v>
      </c>
      <c r="L251" s="102"/>
      <c r="M251" s="94">
        <v>706647000</v>
      </c>
      <c r="N251" s="95"/>
      <c r="O251" s="96"/>
      <c r="P251" s="90"/>
      <c r="Q251" s="93" t="s">
        <v>35</v>
      </c>
      <c r="R251" s="97">
        <f t="shared" si="196"/>
        <v>0</v>
      </c>
      <c r="S251" s="98">
        <f t="shared" si="197"/>
        <v>10391867.647058824</v>
      </c>
      <c r="T251" s="1"/>
      <c r="U251" s="99"/>
      <c r="V251" s="33"/>
    </row>
    <row r="252" spans="2:22" ht="12.75" customHeight="1" x14ac:dyDescent="0.3">
      <c r="C252" s="167" t="s">
        <v>36</v>
      </c>
      <c r="D252" s="155">
        <v>2021</v>
      </c>
      <c r="E252" s="90"/>
      <c r="F252" s="93" t="s">
        <v>35</v>
      </c>
      <c r="G252" s="92">
        <v>68</v>
      </c>
      <c r="H252" s="36" t="str">
        <f t="shared" si="194"/>
        <v/>
      </c>
      <c r="I252" s="39"/>
      <c r="J252" s="90"/>
      <c r="K252" s="93" t="s">
        <v>35</v>
      </c>
      <c r="L252" s="102"/>
      <c r="M252" s="94">
        <v>693934000</v>
      </c>
      <c r="N252" s="95"/>
      <c r="O252" s="96"/>
      <c r="P252" s="90"/>
      <c r="Q252" s="93" t="s">
        <v>35</v>
      </c>
      <c r="R252" s="97">
        <f t="shared" si="196"/>
        <v>0</v>
      </c>
      <c r="S252" s="98">
        <f t="shared" si="197"/>
        <v>10204911.764705881</v>
      </c>
      <c r="T252" s="1"/>
      <c r="U252" s="99"/>
      <c r="V252" s="33"/>
    </row>
    <row r="253" spans="2:22" ht="12.75" customHeight="1" x14ac:dyDescent="0.3">
      <c r="C253" s="167" t="s">
        <v>36</v>
      </c>
      <c r="D253" s="155">
        <v>2022</v>
      </c>
      <c r="E253" s="90"/>
      <c r="F253" s="93" t="s">
        <v>35</v>
      </c>
      <c r="G253" s="92">
        <v>68</v>
      </c>
      <c r="H253" s="36" t="str">
        <f t="shared" si="194"/>
        <v/>
      </c>
      <c r="I253" s="39"/>
      <c r="J253" s="90"/>
      <c r="K253" s="93" t="s">
        <v>35</v>
      </c>
      <c r="L253" s="102"/>
      <c r="M253" s="94">
        <v>698365000</v>
      </c>
      <c r="N253" s="95"/>
      <c r="O253" s="96"/>
      <c r="P253" s="90"/>
      <c r="Q253" s="93" t="s">
        <v>35</v>
      </c>
      <c r="R253" s="97">
        <f t="shared" si="196"/>
        <v>0</v>
      </c>
      <c r="S253" s="98">
        <f t="shared" si="197"/>
        <v>10270073.529411765</v>
      </c>
      <c r="T253" s="1"/>
      <c r="U253" s="99"/>
      <c r="V253" s="33"/>
    </row>
    <row r="254" spans="2:22" ht="12.75" customHeight="1" x14ac:dyDescent="0.3">
      <c r="C254" s="167" t="s">
        <v>36</v>
      </c>
      <c r="D254" s="155">
        <v>2023</v>
      </c>
      <c r="E254" s="90"/>
      <c r="F254" s="93" t="s">
        <v>35</v>
      </c>
      <c r="G254" s="92">
        <v>68</v>
      </c>
      <c r="H254" s="36" t="str">
        <f t="shared" si="194"/>
        <v/>
      </c>
      <c r="I254" s="39"/>
      <c r="J254" s="90"/>
      <c r="K254" s="93" t="s">
        <v>35</v>
      </c>
      <c r="L254" s="102"/>
      <c r="M254" s="94">
        <v>703557000</v>
      </c>
      <c r="N254" s="95"/>
      <c r="O254" s="96"/>
      <c r="P254" s="90"/>
      <c r="Q254" s="93" t="s">
        <v>35</v>
      </c>
      <c r="R254" s="97">
        <f t="shared" si="196"/>
        <v>0</v>
      </c>
      <c r="S254" s="98">
        <f t="shared" si="197"/>
        <v>10346426.470588235</v>
      </c>
      <c r="T254" s="1"/>
      <c r="U254" s="99"/>
      <c r="V254" s="33"/>
    </row>
    <row r="255" spans="2:22" ht="12.75" customHeight="1" x14ac:dyDescent="0.3">
      <c r="C255" s="167" t="s">
        <v>36</v>
      </c>
      <c r="D255" s="32">
        <v>2024</v>
      </c>
      <c r="E255" s="90"/>
      <c r="F255" s="93" t="s">
        <v>35</v>
      </c>
      <c r="G255" s="92">
        <v>68</v>
      </c>
      <c r="H255" s="36" t="str">
        <f t="shared" si="194"/>
        <v/>
      </c>
      <c r="I255" s="39"/>
      <c r="J255" s="90"/>
      <c r="K255" s="93" t="s">
        <v>35</v>
      </c>
      <c r="L255" s="102"/>
      <c r="M255" s="94">
        <v>710450000</v>
      </c>
      <c r="N255" s="95" t="str">
        <f t="shared" ref="N255:N256" si="200">H255</f>
        <v/>
      </c>
      <c r="O255" s="96"/>
      <c r="P255" s="90"/>
      <c r="Q255" s="93" t="s">
        <v>35</v>
      </c>
      <c r="R255" s="97">
        <f t="shared" si="196"/>
        <v>0</v>
      </c>
      <c r="S255" s="98">
        <f t="shared" si="197"/>
        <v>10447794.117647059</v>
      </c>
      <c r="T255" s="1" t="str">
        <f t="shared" ref="T255:T256" si="201">N255</f>
        <v/>
      </c>
      <c r="U255" s="99" t="str">
        <f t="shared" ref="U255:U256" si="202">IF(T255="","",IF(I255=0,"",O255/I255))</f>
        <v/>
      </c>
      <c r="V255" s="33"/>
    </row>
    <row r="256" spans="2:22" ht="12.75" customHeight="1" x14ac:dyDescent="0.3">
      <c r="C256" s="44" t="s">
        <v>36</v>
      </c>
      <c r="D256" s="177">
        <v>2025</v>
      </c>
      <c r="E256" s="22"/>
      <c r="F256" s="103" t="s">
        <v>35</v>
      </c>
      <c r="G256" s="104">
        <v>68</v>
      </c>
      <c r="H256" s="50" t="str">
        <f t="shared" si="194"/>
        <v/>
      </c>
      <c r="I256" s="54"/>
      <c r="J256" s="22"/>
      <c r="K256" s="103" t="s">
        <v>35</v>
      </c>
      <c r="L256" s="105"/>
      <c r="M256" s="53">
        <v>714171000</v>
      </c>
      <c r="N256" s="106" t="str">
        <f t="shared" si="200"/>
        <v/>
      </c>
      <c r="O256" s="107"/>
      <c r="P256" s="22"/>
      <c r="Q256" s="103" t="s">
        <v>35</v>
      </c>
      <c r="R256" s="108">
        <f t="shared" si="196"/>
        <v>0</v>
      </c>
      <c r="S256" s="109">
        <f t="shared" si="197"/>
        <v>10502514.705882354</v>
      </c>
      <c r="T256" s="49" t="str">
        <f t="shared" si="201"/>
        <v/>
      </c>
      <c r="U256" s="110" t="str">
        <f t="shared" si="202"/>
        <v/>
      </c>
      <c r="V256" s="33"/>
    </row>
    <row r="257" spans="2:21" ht="12.75" customHeight="1" x14ac:dyDescent="0.3">
      <c r="B257" s="1"/>
      <c r="C257" s="111"/>
      <c r="I257" s="57">
        <f>SUM(I246:I255)</f>
        <v>0</v>
      </c>
      <c r="O257" s="112">
        <f>SUM(O246:O255)</f>
        <v>0</v>
      </c>
      <c r="U257" s="112">
        <f>SUM(U246:U255)</f>
        <v>0</v>
      </c>
    </row>
    <row r="258" spans="2:21" ht="12.75" customHeight="1" x14ac:dyDescent="0.25">
      <c r="C258" s="159" t="s">
        <v>37</v>
      </c>
      <c r="D258" s="114" t="s">
        <v>38</v>
      </c>
      <c r="E258" s="115"/>
      <c r="F258" s="115"/>
      <c r="G258" s="64" t="s">
        <v>39</v>
      </c>
      <c r="H258" s="115"/>
      <c r="I258" s="66" t="s">
        <v>49</v>
      </c>
      <c r="J258" s="62"/>
      <c r="K258" s="63" t="s">
        <v>38</v>
      </c>
      <c r="L258" s="208" t="s">
        <v>39</v>
      </c>
      <c r="M258" s="209"/>
      <c r="N258" s="115"/>
      <c r="O258" s="66" t="str">
        <f>I258</f>
        <v>Test Year Versus OEB-approved</v>
      </c>
      <c r="P258" s="17"/>
      <c r="Q258" s="63" t="s">
        <v>38</v>
      </c>
      <c r="R258" s="208" t="s">
        <v>39</v>
      </c>
      <c r="S258" s="209"/>
      <c r="T258" s="115"/>
      <c r="U258" s="66" t="str">
        <f>O258</f>
        <v>Test Year Versus OEB-approved</v>
      </c>
    </row>
    <row r="259" spans="2:21" ht="12.75" customHeight="1" x14ac:dyDescent="0.3">
      <c r="C259" s="31" t="s">
        <v>32</v>
      </c>
      <c r="D259" s="116">
        <v>2015</v>
      </c>
      <c r="E259" s="1"/>
      <c r="F259" s="1"/>
      <c r="G259" s="117"/>
      <c r="H259" s="1"/>
      <c r="I259" s="118"/>
      <c r="J259" s="36"/>
      <c r="K259" s="32">
        <v>2015</v>
      </c>
      <c r="L259" s="70"/>
      <c r="M259" s="70"/>
      <c r="N259" s="1"/>
      <c r="O259" s="71"/>
      <c r="P259" s="90"/>
      <c r="Q259" s="32">
        <v>2015</v>
      </c>
      <c r="R259" s="122"/>
      <c r="S259" s="122"/>
      <c r="T259" s="1"/>
      <c r="U259" s="71"/>
    </row>
    <row r="260" spans="2:21" ht="12.75" customHeight="1" x14ac:dyDescent="0.3">
      <c r="C260" s="31" t="s">
        <v>32</v>
      </c>
      <c r="D260" s="116">
        <v>2016</v>
      </c>
      <c r="E260" s="1"/>
      <c r="F260" s="1"/>
      <c r="G260" s="72">
        <f t="shared" ref="G260:G264" si="203">IF(G246=0,"",G247/G246-1)</f>
        <v>-8.8607594936708889E-2</v>
      </c>
      <c r="H260" s="1"/>
      <c r="I260" s="118"/>
      <c r="J260" s="36"/>
      <c r="K260" s="32">
        <v>2016</v>
      </c>
      <c r="L260" s="73">
        <f t="shared" ref="L260:M260" si="204">IF(L246=0,"",L247/L246-1)</f>
        <v>-7.1547695946435508E-2</v>
      </c>
      <c r="M260" s="73">
        <f t="shared" si="204"/>
        <v>-8.1714795727406253E-2</v>
      </c>
      <c r="N260" s="1"/>
      <c r="O260" s="71"/>
      <c r="P260" s="90"/>
      <c r="Q260" s="32">
        <v>2016</v>
      </c>
      <c r="R260" s="123">
        <f t="shared" ref="R260:S260" si="205">IF(R246="","",IF(R246=0,"",R247/R246-1))</f>
        <v>1.8718500280994421E-2</v>
      </c>
      <c r="S260" s="123">
        <f t="shared" si="205"/>
        <v>7.5629324657626729E-3</v>
      </c>
      <c r="T260" s="1"/>
      <c r="U260" s="71"/>
    </row>
    <row r="261" spans="2:21" ht="12.75" customHeight="1" x14ac:dyDescent="0.3">
      <c r="C261" s="31" t="s">
        <v>32</v>
      </c>
      <c r="D261" s="116">
        <v>2017</v>
      </c>
      <c r="E261" s="1"/>
      <c r="F261" s="1"/>
      <c r="G261" s="72">
        <f t="shared" si="203"/>
        <v>2.7777777777777679E-2</v>
      </c>
      <c r="H261" s="1"/>
      <c r="I261" s="118"/>
      <c r="J261" s="36"/>
      <c r="K261" s="32">
        <v>2017</v>
      </c>
      <c r="L261" s="73">
        <f t="shared" ref="L261:M261" si="206">IF(L247=0,"",L248/L247-1)</f>
        <v>-6.5030470145623021E-2</v>
      </c>
      <c r="M261" s="73">
        <f t="shared" si="206"/>
        <v>-4.8115680298982944E-2</v>
      </c>
      <c r="N261" s="1"/>
      <c r="O261" s="71"/>
      <c r="P261" s="90"/>
      <c r="Q261" s="32">
        <v>2017</v>
      </c>
      <c r="R261" s="123">
        <f t="shared" ref="R261:S261" si="207">IF(R247="","",IF(R247=0,"",R248/R247-1))</f>
        <v>-9.0299916898443966E-2</v>
      </c>
      <c r="S261" s="123">
        <f t="shared" si="207"/>
        <v>-7.3842283534145681E-2</v>
      </c>
      <c r="T261" s="1"/>
      <c r="U261" s="71"/>
    </row>
    <row r="262" spans="2:21" ht="12.75" customHeight="1" x14ac:dyDescent="0.3">
      <c r="C262" s="31" t="s">
        <v>32</v>
      </c>
      <c r="D262" s="116">
        <v>2018</v>
      </c>
      <c r="E262" s="1"/>
      <c r="F262" s="1"/>
      <c r="G262" s="72">
        <f t="shared" si="203"/>
        <v>-8.108108108108103E-2</v>
      </c>
      <c r="H262" s="1"/>
      <c r="I262" s="118"/>
      <c r="J262" s="36"/>
      <c r="K262" s="32">
        <v>2018</v>
      </c>
      <c r="L262" s="73">
        <f t="shared" ref="L262:M262" si="208">IF(L248=0,"",L249/L248-1)</f>
        <v>-3.8963346167394053E-2</v>
      </c>
      <c r="M262" s="73">
        <f t="shared" si="208"/>
        <v>-6.070982498115951E-2</v>
      </c>
      <c r="N262" s="1"/>
      <c r="O262" s="71"/>
      <c r="P262" s="90"/>
      <c r="Q262" s="32">
        <v>2018</v>
      </c>
      <c r="R262" s="123">
        <f t="shared" ref="R262:S262" si="209">IF(R248="","",IF(R248=0,"",R249/R248-1))</f>
        <v>4.5834005641365305E-2</v>
      </c>
      <c r="S262" s="123">
        <f t="shared" si="209"/>
        <v>2.2168719873444154E-2</v>
      </c>
      <c r="T262" s="1"/>
      <c r="U262" s="71"/>
    </row>
    <row r="263" spans="2:21" ht="12.75" customHeight="1" x14ac:dyDescent="0.3">
      <c r="C263" s="31" t="s">
        <v>32</v>
      </c>
      <c r="D263" s="116">
        <v>2019</v>
      </c>
      <c r="E263" s="1"/>
      <c r="F263" s="1"/>
      <c r="G263" s="72">
        <f t="shared" si="203"/>
        <v>-1.4705882352941124E-2</v>
      </c>
      <c r="H263" s="1"/>
      <c r="I263" s="118"/>
      <c r="J263" s="36"/>
      <c r="K263" s="32">
        <v>2019</v>
      </c>
      <c r="L263" s="73">
        <f t="shared" ref="L263:M263" si="210">IF(L249=0,"",L250/L249-1)</f>
        <v>-1.8742300977780957E-4</v>
      </c>
      <c r="M263" s="73">
        <f t="shared" si="210"/>
        <v>1.5627169758389625E-2</v>
      </c>
      <c r="N263" s="1"/>
      <c r="O263" s="71"/>
      <c r="P263" s="90"/>
      <c r="Q263" s="32">
        <v>2019</v>
      </c>
      <c r="R263" s="123">
        <f t="shared" ref="R263:S263" si="211">IF(R249="","",IF(R249=0,"",R250/R249-1))</f>
        <v>1.4735152766195858E-2</v>
      </c>
      <c r="S263" s="123">
        <f t="shared" si="211"/>
        <v>3.078578423239553E-2</v>
      </c>
      <c r="T263" s="1"/>
      <c r="U263" s="71"/>
    </row>
    <row r="264" spans="2:21" ht="12.75" customHeight="1" x14ac:dyDescent="0.3">
      <c r="C264" s="31" t="s">
        <v>34</v>
      </c>
      <c r="D264" s="176">
        <v>2020</v>
      </c>
      <c r="E264" s="1"/>
      <c r="F264" s="1"/>
      <c r="G264" s="72">
        <f t="shared" si="203"/>
        <v>1.4925373134328401E-2</v>
      </c>
      <c r="H264" s="1"/>
      <c r="I264" s="118"/>
      <c r="J264" s="36"/>
      <c r="K264" s="155">
        <v>2020</v>
      </c>
      <c r="L264" s="73">
        <f t="shared" ref="L264:M264" si="212">IF(L250=0,"",L251/L250-1)</f>
        <v>-1</v>
      </c>
      <c r="M264" s="73">
        <f t="shared" si="212"/>
        <v>-2.4057199205597235E-2</v>
      </c>
      <c r="N264" s="1"/>
      <c r="O264" s="71"/>
      <c r="P264" s="90"/>
      <c r="Q264" s="155">
        <v>2020</v>
      </c>
      <c r="R264" s="123">
        <f t="shared" ref="R264:S264" si="213">IF(R250="","",IF(R250=0,"",R251/R250-1))</f>
        <v>-1</v>
      </c>
      <c r="S264" s="123">
        <f t="shared" si="213"/>
        <v>-3.8409299217279536E-2</v>
      </c>
      <c r="T264" s="1"/>
      <c r="U264" s="71"/>
    </row>
    <row r="265" spans="2:21" ht="12.75" customHeight="1" x14ac:dyDescent="0.3">
      <c r="C265" s="167" t="s">
        <v>36</v>
      </c>
      <c r="D265" s="176">
        <v>2021</v>
      </c>
      <c r="E265" s="1"/>
      <c r="F265" s="1"/>
      <c r="G265" s="72">
        <f t="shared" ref="G265:G266" si="214">IF(G248=0,"",G249/G248-1)</f>
        <v>-8.108108108108103E-2</v>
      </c>
      <c r="H265" s="1"/>
      <c r="I265" s="118"/>
      <c r="J265" s="36"/>
      <c r="K265" s="155">
        <v>2021</v>
      </c>
      <c r="L265" s="73" t="str">
        <f t="shared" ref="L265:M265" si="215">IF(L251=0,"",L252/L251-1)</f>
        <v/>
      </c>
      <c r="M265" s="73">
        <f t="shared" si="215"/>
        <v>-1.7990595021276534E-2</v>
      </c>
      <c r="N265" s="1"/>
      <c r="O265" s="71"/>
      <c r="P265" s="90"/>
      <c r="Q265" s="155">
        <v>2021</v>
      </c>
      <c r="R265" s="123" t="str">
        <f t="shared" ref="R265:R268" si="216">IF(R251="","",IF(R251=0,"",R252/R251-1))</f>
        <v/>
      </c>
      <c r="S265" s="123">
        <f t="shared" ref="S265:S266" si="217">IF(S248="","",IF(S248=0,"",S249/S248-1))</f>
        <v>2.2168719873444154E-2</v>
      </c>
      <c r="T265" s="1"/>
      <c r="U265" s="71"/>
    </row>
    <row r="266" spans="2:21" ht="12.75" customHeight="1" x14ac:dyDescent="0.3">
      <c r="C266" s="167" t="s">
        <v>36</v>
      </c>
      <c r="D266" s="176">
        <v>2022</v>
      </c>
      <c r="E266" s="1"/>
      <c r="F266" s="1"/>
      <c r="G266" s="72">
        <f t="shared" si="214"/>
        <v>-1.4705882352941124E-2</v>
      </c>
      <c r="H266" s="1"/>
      <c r="I266" s="118"/>
      <c r="J266" s="36"/>
      <c r="K266" s="155">
        <v>2022</v>
      </c>
      <c r="L266" s="73" t="str">
        <f t="shared" ref="L266:L269" si="218">IF(L252=0,"",L253/L252-1)</f>
        <v/>
      </c>
      <c r="M266" s="73">
        <f>IF(M249=0,"",M250/M249-1)</f>
        <v>1.5627169758389625E-2</v>
      </c>
      <c r="N266" s="1"/>
      <c r="O266" s="71"/>
      <c r="P266" s="90"/>
      <c r="Q266" s="155">
        <v>2022</v>
      </c>
      <c r="R266" s="123" t="str">
        <f t="shared" si="216"/>
        <v/>
      </c>
      <c r="S266" s="123">
        <f t="shared" si="217"/>
        <v>3.078578423239553E-2</v>
      </c>
      <c r="T266" s="1"/>
      <c r="U266" s="71"/>
    </row>
    <row r="267" spans="2:21" ht="12.75" customHeight="1" x14ac:dyDescent="0.3">
      <c r="C267" s="167" t="s">
        <v>36</v>
      </c>
      <c r="D267" s="176">
        <v>2023</v>
      </c>
      <c r="E267" s="1"/>
      <c r="F267" s="1"/>
      <c r="G267" s="72">
        <f t="shared" ref="G267:G268" si="219">IF(G250=0,"",G255/G250-1)</f>
        <v>1.4925373134328401E-2</v>
      </c>
      <c r="H267" s="1"/>
      <c r="I267" s="118"/>
      <c r="J267" s="36"/>
      <c r="K267" s="155">
        <v>2023</v>
      </c>
      <c r="L267" s="73" t="str">
        <f t="shared" si="218"/>
        <v/>
      </c>
      <c r="M267" s="73">
        <f t="shared" ref="M267:M268" si="220">IF(M250=0,"",M255/M250-1)</f>
        <v>-1.8804915573994663E-2</v>
      </c>
      <c r="N267" s="1"/>
      <c r="O267" s="71"/>
      <c r="P267" s="90"/>
      <c r="Q267" s="155">
        <v>2023</v>
      </c>
      <c r="R267" s="123" t="str">
        <f t="shared" si="216"/>
        <v/>
      </c>
      <c r="S267" s="123">
        <f t="shared" ref="S267:S268" si="221">IF(S250="","",IF(S250=0,"",S255/S250-1))</f>
        <v>-3.3234255050847539E-2</v>
      </c>
      <c r="T267" s="1"/>
      <c r="U267" s="71"/>
    </row>
    <row r="268" spans="2:21" ht="12.75" customHeight="1" x14ac:dyDescent="0.3">
      <c r="C268" s="167" t="s">
        <v>36</v>
      </c>
      <c r="D268" s="116">
        <v>2024</v>
      </c>
      <c r="E268" s="1"/>
      <c r="F268" s="1"/>
      <c r="G268" s="72">
        <f t="shared" si="219"/>
        <v>0</v>
      </c>
      <c r="H268" s="1"/>
      <c r="I268" s="125"/>
      <c r="J268" s="36"/>
      <c r="K268" s="32">
        <v>2024</v>
      </c>
      <c r="L268" s="73" t="str">
        <f t="shared" si="218"/>
        <v/>
      </c>
      <c r="M268" s="73">
        <f t="shared" si="220"/>
        <v>1.0647466132312156E-2</v>
      </c>
      <c r="N268" s="1"/>
      <c r="O268" s="74"/>
      <c r="P268" s="90"/>
      <c r="Q268" s="32">
        <v>2024</v>
      </c>
      <c r="R268" s="123" t="str">
        <f t="shared" si="216"/>
        <v/>
      </c>
      <c r="S268" s="123">
        <f t="shared" si="221"/>
        <v>1.0647466132312156E-2</v>
      </c>
      <c r="T268" s="1"/>
      <c r="U268" s="74"/>
    </row>
    <row r="269" spans="2:21" ht="12.75" customHeight="1" x14ac:dyDescent="0.3">
      <c r="C269" s="31" t="s">
        <v>36</v>
      </c>
      <c r="D269" s="124">
        <v>2025</v>
      </c>
      <c r="E269" s="1"/>
      <c r="F269" s="1"/>
      <c r="G269" s="72">
        <f>IF(G255=0,"",G256/G255-1)</f>
        <v>0</v>
      </c>
      <c r="H269" s="1"/>
      <c r="I269" s="125" t="str">
        <f>IF(I257=0,"",G256/I257-1)</f>
        <v/>
      </c>
      <c r="J269" s="36"/>
      <c r="K269" s="155">
        <v>2025</v>
      </c>
      <c r="L269" s="73" t="str">
        <f t="shared" si="218"/>
        <v/>
      </c>
      <c r="M269" s="73">
        <f>IF(M255=0,"",M256/M255-1)</f>
        <v>5.237525511999408E-3</v>
      </c>
      <c r="N269" s="1"/>
      <c r="O269" s="74" t="str">
        <f>IF(O257=0,"",M256/O257-1)</f>
        <v/>
      </c>
      <c r="P269" s="90"/>
      <c r="Q269" s="155">
        <v>2025</v>
      </c>
      <c r="R269" s="123" t="str">
        <f>IF(Q256="Forecast","",IF(R255=0,"",R256/R255-1))</f>
        <v/>
      </c>
      <c r="S269" s="123">
        <f>IF(S255="","",IF(S255=0,"",S256/S255-1))</f>
        <v>5.237525511999408E-3</v>
      </c>
      <c r="T269" s="1"/>
      <c r="U269" s="74" t="str">
        <f>IF(U257=0,"",S256/U257-1)</f>
        <v/>
      </c>
    </row>
    <row r="270" spans="2:21" ht="12.75" customHeight="1" x14ac:dyDescent="0.25">
      <c r="C270" s="22"/>
      <c r="D270" s="126" t="s">
        <v>41</v>
      </c>
      <c r="E270" s="49"/>
      <c r="F270" s="49"/>
      <c r="G270" s="77">
        <f>IF(G246=0,"",(G256/G246)^(1/($D256-$D246-1))-1)</f>
        <v>-1.6522005775432613E-2</v>
      </c>
      <c r="H270" s="49"/>
      <c r="I270" s="127" t="str">
        <f>IF(I257=0,"",(G256/I257)^(1/(#REF!-#REF!-1))-1)</f>
        <v/>
      </c>
      <c r="J270" s="50"/>
      <c r="K270" s="79" t="str">
        <f>D270</f>
        <v>Geometric Mean</v>
      </c>
      <c r="L270" s="80">
        <f>IF(L246=0,"",(L250/L246)^(1/($D250-$D246-1))-1)</f>
        <v>-5.8677294197129748E-2</v>
      </c>
      <c r="M270" s="80">
        <f>IF(M246=0,"",(M256/M246)^(1/($D256-$D246-1))-1)</f>
        <v>-2.1481866027181939E-2</v>
      </c>
      <c r="N270" s="49"/>
      <c r="O270" s="81" t="str">
        <f>IF(O257=0,"",(M256/O257)^(1/(#REF!-#REF!-1))-1)</f>
        <v/>
      </c>
      <c r="P270" s="22"/>
      <c r="Q270" s="79" t="str">
        <f>K270</f>
        <v>Geometric Mean</v>
      </c>
      <c r="R270" s="128">
        <f>IF(R246="","",IF(R246=0,"",(R250/R246)^(1/($D250-$D246-1))-1))</f>
        <v>-5.5354704543717492E-3</v>
      </c>
      <c r="S270" s="80">
        <f>IF(S246="","",IF(S246=0,"",(S256/S246)^(1/($D256-$D246-1))-1))</f>
        <v>-5.0431837630082743E-3</v>
      </c>
      <c r="T270" s="49"/>
      <c r="U270" s="81" t="str">
        <f>IF(U257=0,"",(S256/U257)^(1/(#REF!-#REF!-1))-1)</f>
        <v/>
      </c>
    </row>
    <row r="271" spans="2:21" ht="12.75" customHeight="1" x14ac:dyDescent="0.25"/>
    <row r="272" spans="2:21" ht="12.75" customHeight="1" x14ac:dyDescent="0.25">
      <c r="Q272" s="49"/>
      <c r="R272" s="49"/>
      <c r="S272" s="49"/>
      <c r="T272" s="49"/>
      <c r="U272" s="49"/>
    </row>
    <row r="273" spans="3:21" ht="12.75" customHeight="1" x14ac:dyDescent="0.3">
      <c r="C273" s="17"/>
      <c r="D273" s="18" t="s">
        <v>27</v>
      </c>
      <c r="E273" s="18"/>
      <c r="F273" s="210" t="s">
        <v>14</v>
      </c>
      <c r="G273" s="211"/>
      <c r="H273" s="211"/>
      <c r="I273" s="212"/>
      <c r="K273" s="213" t="str">
        <f>IF(ISBLANK(Q242),"",CONCATENATE("Demand (",Q242,")"))</f>
        <v>Demand (kW)</v>
      </c>
      <c r="L273" s="214"/>
      <c r="M273" s="214"/>
      <c r="N273" s="214"/>
      <c r="O273" s="215"/>
      <c r="Q273" s="216" t="str">
        <f>CONCATENATE("Demand (",Q242,") per ",LEFT(F244,LEN(F244)-1))</f>
        <v>Demand (kW) per Customer</v>
      </c>
      <c r="R273" s="214"/>
      <c r="S273" s="214"/>
      <c r="T273" s="214"/>
      <c r="U273" s="215"/>
    </row>
    <row r="274" spans="3:21" ht="12.75" customHeight="1" x14ac:dyDescent="0.3">
      <c r="C274" s="22"/>
      <c r="D274" s="23" t="s">
        <v>29</v>
      </c>
      <c r="E274" s="31"/>
      <c r="F274" s="217"/>
      <c r="G274" s="218"/>
      <c r="H274" s="218"/>
      <c r="I274" s="129"/>
      <c r="K274" s="27"/>
      <c r="L274" s="28" t="s">
        <v>30</v>
      </c>
      <c r="M274" s="28" t="s">
        <v>31</v>
      </c>
      <c r="N274" s="29"/>
      <c r="O274" s="30" t="str">
        <f>M274</f>
        <v>Weather-normalized</v>
      </c>
      <c r="Q274" s="130"/>
      <c r="R274" s="28" t="str">
        <f t="shared" ref="R274:S274" si="222">L274</f>
        <v>Actual (Weather actual)</v>
      </c>
      <c r="S274" s="28" t="str">
        <f t="shared" si="222"/>
        <v>Weather-normalized</v>
      </c>
      <c r="T274" s="28"/>
      <c r="U274" s="131" t="str">
        <f>O274</f>
        <v>Weather-normalized</v>
      </c>
    </row>
    <row r="275" spans="3:21" ht="12.75" customHeight="1" x14ac:dyDescent="0.3">
      <c r="C275" s="31" t="s">
        <v>32</v>
      </c>
      <c r="D275" s="32">
        <v>2015</v>
      </c>
      <c r="E275" s="90"/>
      <c r="F275" s="91" t="s">
        <v>33</v>
      </c>
      <c r="G275" s="134">
        <v>9361879.9000000004</v>
      </c>
      <c r="H275" s="1" t="str">
        <f t="shared" ref="H275:H285" si="223">IF(D275=2016,"OEB-approved","")</f>
        <v/>
      </c>
      <c r="I275" s="135"/>
      <c r="K275" s="93" t="s">
        <v>33</v>
      </c>
      <c r="L275" s="94">
        <v>1848869</v>
      </c>
      <c r="M275" s="94">
        <v>1885572</v>
      </c>
      <c r="N275" s="95" t="str">
        <f t="shared" ref="N275:N277" si="224">N246</f>
        <v/>
      </c>
      <c r="O275" s="71"/>
      <c r="Q275" s="137" t="s">
        <v>33</v>
      </c>
      <c r="R275" s="178">
        <f t="shared" ref="R275:R281" si="225">IF(G246=0,"",L275/G246)</f>
        <v>23403.405063291139</v>
      </c>
      <c r="S275" s="178">
        <f t="shared" ref="S275:S285" si="226">IF(G246=0,"",M275/G246)</f>
        <v>23868</v>
      </c>
      <c r="T275" s="33" t="str">
        <f t="shared" ref="T275:T277" si="227">N275</f>
        <v/>
      </c>
      <c r="U275" s="90" t="str">
        <f t="shared" ref="U275:U277" si="228">IF(T275="","",IF(I275=0,"",O275/I275))</f>
        <v/>
      </c>
    </row>
    <row r="276" spans="3:21" ht="12.75" customHeight="1" x14ac:dyDescent="0.3">
      <c r="C276" s="31" t="s">
        <v>32</v>
      </c>
      <c r="D276" s="32">
        <v>2016</v>
      </c>
      <c r="E276" s="90"/>
      <c r="F276" s="93" t="s">
        <v>33</v>
      </c>
      <c r="G276" s="134">
        <v>9521452.6999999993</v>
      </c>
      <c r="H276" s="1" t="str">
        <f t="shared" si="223"/>
        <v>OEB-approved</v>
      </c>
      <c r="I276" s="138"/>
      <c r="K276" s="93" t="s">
        <v>33</v>
      </c>
      <c r="L276" s="94">
        <v>1726981</v>
      </c>
      <c r="M276" s="94">
        <v>1731827</v>
      </c>
      <c r="N276" s="95" t="str">
        <f t="shared" si="224"/>
        <v>OEB-approved</v>
      </c>
      <c r="O276" s="71"/>
      <c r="Q276" s="137" t="s">
        <v>33</v>
      </c>
      <c r="R276" s="180">
        <f t="shared" si="225"/>
        <v>23985.847222222223</v>
      </c>
      <c r="S276" s="180">
        <f t="shared" si="226"/>
        <v>24053.152777777777</v>
      </c>
      <c r="T276" s="33" t="str">
        <f t="shared" si="227"/>
        <v>OEB-approved</v>
      </c>
      <c r="U276" s="90" t="str">
        <f t="shared" si="228"/>
        <v/>
      </c>
    </row>
    <row r="277" spans="3:21" ht="12.75" customHeight="1" x14ac:dyDescent="0.3">
      <c r="C277" s="31" t="s">
        <v>32</v>
      </c>
      <c r="D277" s="32">
        <v>2017</v>
      </c>
      <c r="E277" s="90"/>
      <c r="F277" s="93" t="s">
        <v>33</v>
      </c>
      <c r="G277" s="134">
        <v>9754448.9900000002</v>
      </c>
      <c r="H277" s="1" t="str">
        <f t="shared" si="223"/>
        <v/>
      </c>
      <c r="I277" s="139"/>
      <c r="K277" s="93" t="s">
        <v>33</v>
      </c>
      <c r="L277" s="94">
        <v>1649388</v>
      </c>
      <c r="M277" s="94">
        <v>1650012</v>
      </c>
      <c r="N277" s="95" t="str">
        <f t="shared" si="224"/>
        <v/>
      </c>
      <c r="O277" s="140"/>
      <c r="Q277" s="137" t="s">
        <v>33</v>
      </c>
      <c r="R277" s="180">
        <f t="shared" si="225"/>
        <v>22289.027027027027</v>
      </c>
      <c r="S277" s="180">
        <f t="shared" si="226"/>
        <v>22297.45945945946</v>
      </c>
      <c r="T277" s="33" t="str">
        <f t="shared" si="227"/>
        <v/>
      </c>
      <c r="U277" s="90" t="str">
        <f t="shared" si="228"/>
        <v/>
      </c>
    </row>
    <row r="278" spans="3:21" ht="12.75" customHeight="1" x14ac:dyDescent="0.3">
      <c r="C278" s="31" t="s">
        <v>32</v>
      </c>
      <c r="D278" s="32">
        <v>2018</v>
      </c>
      <c r="E278" s="90"/>
      <c r="F278" s="93" t="s">
        <v>33</v>
      </c>
      <c r="G278" s="134">
        <v>9406664.4600000009</v>
      </c>
      <c r="H278" s="1" t="str">
        <f t="shared" si="223"/>
        <v/>
      </c>
      <c r="I278" s="138"/>
      <c r="K278" s="93" t="s">
        <v>33</v>
      </c>
      <c r="L278" s="94">
        <v>1580852</v>
      </c>
      <c r="M278" s="94">
        <v>1548930</v>
      </c>
      <c r="N278" s="95"/>
      <c r="O278" s="71"/>
      <c r="Q278" s="137" t="s">
        <v>33</v>
      </c>
      <c r="R278" s="180">
        <f t="shared" si="225"/>
        <v>23247.823529411766</v>
      </c>
      <c r="S278" s="180">
        <f t="shared" si="226"/>
        <v>22778.382352941175</v>
      </c>
      <c r="T278" s="33"/>
      <c r="U278" s="90"/>
    </row>
    <row r="279" spans="3:21" ht="12.75" customHeight="1" x14ac:dyDescent="0.3">
      <c r="C279" s="31" t="s">
        <v>32</v>
      </c>
      <c r="D279" s="32">
        <v>2019</v>
      </c>
      <c r="E279" s="90"/>
      <c r="F279" s="93" t="s">
        <v>33</v>
      </c>
      <c r="G279" s="134">
        <v>10535253</v>
      </c>
      <c r="H279" s="1" t="str">
        <f t="shared" si="223"/>
        <v/>
      </c>
      <c r="I279" s="138"/>
      <c r="K279" s="93" t="s">
        <v>33</v>
      </c>
      <c r="L279" s="94">
        <v>1604681</v>
      </c>
      <c r="M279" s="94">
        <v>1573758</v>
      </c>
      <c r="N279" s="95"/>
      <c r="O279" s="71"/>
      <c r="Q279" s="137" t="s">
        <v>33</v>
      </c>
      <c r="R279" s="180">
        <f t="shared" si="225"/>
        <v>23950.462686567163</v>
      </c>
      <c r="S279" s="180">
        <f t="shared" si="226"/>
        <v>23488.925373134327</v>
      </c>
      <c r="T279" s="33"/>
      <c r="U279" s="90"/>
    </row>
    <row r="280" spans="3:21" ht="12.75" customHeight="1" x14ac:dyDescent="0.3">
      <c r="C280" s="31" t="s">
        <v>34</v>
      </c>
      <c r="D280" s="155">
        <v>2020</v>
      </c>
      <c r="E280" s="90"/>
      <c r="F280" s="93" t="s">
        <v>35</v>
      </c>
      <c r="G280" s="134">
        <v>12744060</v>
      </c>
      <c r="H280" s="1" t="str">
        <f t="shared" si="223"/>
        <v/>
      </c>
      <c r="I280" s="138"/>
      <c r="K280" s="93" t="s">
        <v>35</v>
      </c>
      <c r="L280" s="141"/>
      <c r="M280" s="94">
        <v>1560713</v>
      </c>
      <c r="N280" s="95"/>
      <c r="O280" s="71"/>
      <c r="Q280" s="137" t="s">
        <v>35</v>
      </c>
      <c r="R280" s="183">
        <f t="shared" si="225"/>
        <v>0</v>
      </c>
      <c r="S280" s="180">
        <f t="shared" si="226"/>
        <v>22951.661764705881</v>
      </c>
      <c r="T280" s="33"/>
      <c r="U280" s="90"/>
    </row>
    <row r="281" spans="3:21" ht="12.75" customHeight="1" x14ac:dyDescent="0.3">
      <c r="C281" s="167" t="s">
        <v>36</v>
      </c>
      <c r="D281" s="155">
        <v>2021</v>
      </c>
      <c r="E281" s="90"/>
      <c r="F281" s="93" t="s">
        <v>35</v>
      </c>
      <c r="G281" s="134">
        <v>10924814</v>
      </c>
      <c r="H281" s="1" t="str">
        <f t="shared" si="223"/>
        <v/>
      </c>
      <c r="I281" s="138"/>
      <c r="K281" s="93" t="s">
        <v>35</v>
      </c>
      <c r="L281" s="141"/>
      <c r="M281" s="94">
        <v>1537380</v>
      </c>
      <c r="N281" s="95"/>
      <c r="O281" s="71"/>
      <c r="Q281" s="137" t="s">
        <v>35</v>
      </c>
      <c r="R281" s="183">
        <f t="shared" si="225"/>
        <v>0</v>
      </c>
      <c r="S281" s="180">
        <f t="shared" si="226"/>
        <v>22608.529411764706</v>
      </c>
      <c r="T281" s="33"/>
      <c r="U281" s="90"/>
    </row>
    <row r="282" spans="3:21" ht="12.75" customHeight="1" x14ac:dyDescent="0.3">
      <c r="C282" s="167" t="s">
        <v>36</v>
      </c>
      <c r="D282" s="155">
        <v>2022</v>
      </c>
      <c r="E282" s="90"/>
      <c r="F282" s="93" t="s">
        <v>35</v>
      </c>
      <c r="G282" s="134">
        <v>11456288</v>
      </c>
      <c r="H282" s="1" t="str">
        <f t="shared" si="223"/>
        <v/>
      </c>
      <c r="I282" s="138"/>
      <c r="K282" s="93" t="s">
        <v>35</v>
      </c>
      <c r="L282" s="141"/>
      <c r="M282" s="94">
        <v>1545513</v>
      </c>
      <c r="N282" s="95" t="str">
        <f>N249</f>
        <v/>
      </c>
      <c r="O282" s="71"/>
      <c r="Q282" s="137" t="s">
        <v>35</v>
      </c>
      <c r="R282" s="183">
        <f t="shared" ref="R282:R285" si="229">IF(G282=0,"",L282/G282)</f>
        <v>0</v>
      </c>
      <c r="S282" s="180">
        <f t="shared" si="226"/>
        <v>22728.132352941175</v>
      </c>
      <c r="T282" s="33" t="str">
        <f t="shared" ref="T282:T285" si="230">N282</f>
        <v/>
      </c>
      <c r="U282" s="90" t="str">
        <f t="shared" ref="U282:U285" si="231">IF(T282="","",IF(I282=0,"",O282/I282))</f>
        <v/>
      </c>
    </row>
    <row r="283" spans="3:21" ht="12.75" customHeight="1" x14ac:dyDescent="0.3">
      <c r="C283" s="167" t="s">
        <v>36</v>
      </c>
      <c r="D283" s="155">
        <v>2023</v>
      </c>
      <c r="E283" s="90"/>
      <c r="F283" s="93" t="s">
        <v>35</v>
      </c>
      <c r="G283" s="134">
        <v>11940089</v>
      </c>
      <c r="H283" s="1" t="str">
        <f t="shared" si="223"/>
        <v/>
      </c>
      <c r="I283" s="138"/>
      <c r="K283" s="93" t="s">
        <v>35</v>
      </c>
      <c r="L283" s="141"/>
      <c r="M283" s="94">
        <v>1555042</v>
      </c>
      <c r="N283" s="95"/>
      <c r="O283" s="71"/>
      <c r="Q283" s="137" t="s">
        <v>35</v>
      </c>
      <c r="R283" s="183">
        <f t="shared" si="229"/>
        <v>0</v>
      </c>
      <c r="S283" s="180">
        <f t="shared" si="226"/>
        <v>22868.264705882353</v>
      </c>
      <c r="T283" s="33">
        <f t="shared" si="230"/>
        <v>0</v>
      </c>
      <c r="U283" s="90" t="str">
        <f t="shared" si="231"/>
        <v/>
      </c>
    </row>
    <row r="284" spans="3:21" ht="12.75" customHeight="1" x14ac:dyDescent="0.3">
      <c r="C284" s="167" t="s">
        <v>36</v>
      </c>
      <c r="D284" s="32">
        <v>2024</v>
      </c>
      <c r="E284" s="90"/>
      <c r="F284" s="93" t="s">
        <v>35</v>
      </c>
      <c r="G284" s="134">
        <v>12234516</v>
      </c>
      <c r="H284" s="1" t="str">
        <f t="shared" si="223"/>
        <v/>
      </c>
      <c r="I284" s="138"/>
      <c r="K284" s="93" t="s">
        <v>35</v>
      </c>
      <c r="L284" s="141"/>
      <c r="M284" s="184">
        <v>1567693</v>
      </c>
      <c r="N284" s="95" t="str">
        <f t="shared" ref="N284:N285" si="232">N255</f>
        <v/>
      </c>
      <c r="O284" s="71"/>
      <c r="Q284" s="137" t="s">
        <v>35</v>
      </c>
      <c r="R284" s="183">
        <f t="shared" si="229"/>
        <v>0</v>
      </c>
      <c r="S284" s="180">
        <f t="shared" si="226"/>
        <v>23054.308823529413</v>
      </c>
      <c r="T284" s="33" t="str">
        <f t="shared" si="230"/>
        <v/>
      </c>
      <c r="U284" s="90" t="str">
        <f t="shared" si="231"/>
        <v/>
      </c>
    </row>
    <row r="285" spans="3:21" ht="12.75" customHeight="1" x14ac:dyDescent="0.3">
      <c r="C285" s="44" t="s">
        <v>36</v>
      </c>
      <c r="D285" s="185">
        <v>2025</v>
      </c>
      <c r="E285" s="22"/>
      <c r="F285" s="103" t="s">
        <v>35</v>
      </c>
      <c r="G285" s="144">
        <v>12314367</v>
      </c>
      <c r="H285" s="49" t="str">
        <f t="shared" si="223"/>
        <v/>
      </c>
      <c r="I285" s="145"/>
      <c r="K285" s="103" t="s">
        <v>35</v>
      </c>
      <c r="L285" s="146"/>
      <c r="M285" s="186">
        <v>1574524</v>
      </c>
      <c r="N285" s="106" t="str">
        <f t="shared" si="232"/>
        <v/>
      </c>
      <c r="O285" s="148"/>
      <c r="Q285" s="149" t="s">
        <v>35</v>
      </c>
      <c r="R285" s="187">
        <f t="shared" si="229"/>
        <v>0</v>
      </c>
      <c r="S285" s="181">
        <f t="shared" si="226"/>
        <v>23154.764705882353</v>
      </c>
      <c r="T285" s="46" t="str">
        <f t="shared" si="230"/>
        <v/>
      </c>
      <c r="U285" s="22" t="str">
        <f t="shared" si="231"/>
        <v/>
      </c>
    </row>
    <row r="286" spans="3:21" ht="12.75" customHeight="1" x14ac:dyDescent="0.3">
      <c r="C286" s="111"/>
      <c r="I286" s="150">
        <f>SUM(I275:I284)</f>
        <v>0</v>
      </c>
      <c r="J286" s="1"/>
      <c r="O286" s="151">
        <f>SUM(O275:O284)</f>
        <v>0</v>
      </c>
      <c r="U286" s="151">
        <f>SUM(U275:U284)</f>
        <v>0</v>
      </c>
    </row>
    <row r="287" spans="3:21" ht="39" customHeight="1" x14ac:dyDescent="0.25">
      <c r="C287" s="159" t="s">
        <v>37</v>
      </c>
      <c r="D287" s="114" t="s">
        <v>38</v>
      </c>
      <c r="E287" s="64"/>
      <c r="F287" s="64"/>
      <c r="G287" s="64" t="s">
        <v>39</v>
      </c>
      <c r="H287" s="64"/>
      <c r="I287" s="66" t="str">
        <f>I258</f>
        <v>Test Year Versus OEB-approved</v>
      </c>
      <c r="J287" s="152"/>
      <c r="K287" s="63" t="s">
        <v>38</v>
      </c>
      <c r="L287" s="208" t="s">
        <v>39</v>
      </c>
      <c r="M287" s="209"/>
      <c r="N287" s="64"/>
      <c r="O287" s="66" t="str">
        <f>I287</f>
        <v>Test Year Versus OEB-approved</v>
      </c>
      <c r="P287" s="153"/>
      <c r="Q287" s="63" t="s">
        <v>38</v>
      </c>
      <c r="R287" s="208" t="s">
        <v>39</v>
      </c>
      <c r="S287" s="209"/>
      <c r="T287" s="64"/>
      <c r="U287" s="66" t="str">
        <f>O287</f>
        <v>Test Year Versus OEB-approved</v>
      </c>
    </row>
    <row r="288" spans="3:21" ht="12.75" customHeight="1" x14ac:dyDescent="0.3">
      <c r="C288" s="31" t="s">
        <v>32</v>
      </c>
      <c r="D288" s="154">
        <v>2015</v>
      </c>
      <c r="E288" s="59"/>
      <c r="F288" s="1"/>
      <c r="G288" s="117"/>
      <c r="H288" s="1"/>
      <c r="I288" s="118"/>
      <c r="J288" s="90"/>
      <c r="K288" s="32">
        <v>2015</v>
      </c>
      <c r="L288" s="70"/>
      <c r="M288" s="70"/>
      <c r="N288" s="1"/>
      <c r="O288" s="140"/>
      <c r="P288" s="90"/>
      <c r="Q288" s="32">
        <v>2015</v>
      </c>
      <c r="R288" s="122"/>
      <c r="S288" s="122"/>
      <c r="T288" s="1"/>
      <c r="U288" s="71"/>
    </row>
    <row r="289" spans="2:22" ht="12.75" customHeight="1" x14ac:dyDescent="0.3">
      <c r="C289" s="31" t="s">
        <v>32</v>
      </c>
      <c r="D289" s="116">
        <v>2016</v>
      </c>
      <c r="E289" s="1"/>
      <c r="F289" s="1"/>
      <c r="G289" s="72">
        <f t="shared" ref="G289:G298" si="233">IF(G275=0,"",G276/G275-1)</f>
        <v>1.7044952691606108E-2</v>
      </c>
      <c r="H289" s="1"/>
      <c r="I289" s="118"/>
      <c r="J289" s="90"/>
      <c r="K289" s="32">
        <v>2016</v>
      </c>
      <c r="L289" s="73">
        <f t="shared" ref="L289:M289" si="234">IF(L275=0,"",L276/L275-1)</f>
        <v>-6.5925709176799407E-2</v>
      </c>
      <c r="M289" s="73">
        <f t="shared" si="234"/>
        <v>-8.1537591775864282E-2</v>
      </c>
      <c r="N289" s="1"/>
      <c r="O289" s="140"/>
      <c r="P289" s="90"/>
      <c r="Q289" s="32">
        <v>2016</v>
      </c>
      <c r="R289" s="123">
        <f t="shared" ref="R289:S289" si="235">IF(R275="","",IF(R275=0,"",R276/R275-1))</f>
        <v>2.4887069097678349E-2</v>
      </c>
      <c r="S289" s="123">
        <f t="shared" si="235"/>
        <v>7.7573645792599066E-3</v>
      </c>
      <c r="T289" s="1"/>
      <c r="U289" s="71"/>
    </row>
    <row r="290" spans="2:22" ht="12.75" customHeight="1" x14ac:dyDescent="0.3">
      <c r="C290" s="31" t="s">
        <v>32</v>
      </c>
      <c r="D290" s="116">
        <v>2017</v>
      </c>
      <c r="E290" s="1"/>
      <c r="F290" s="1"/>
      <c r="G290" s="72">
        <f t="shared" si="233"/>
        <v>2.4470666120097517E-2</v>
      </c>
      <c r="H290" s="1"/>
      <c r="I290" s="118"/>
      <c r="J290" s="90"/>
      <c r="K290" s="32">
        <v>2017</v>
      </c>
      <c r="L290" s="73">
        <f t="shared" ref="L290:M290" si="236">IF(L276=0,"",L277/L276-1)</f>
        <v>-4.4929851573352608E-2</v>
      </c>
      <c r="M290" s="73">
        <f t="shared" si="236"/>
        <v>-4.7242016667946585E-2</v>
      </c>
      <c r="N290" s="1"/>
      <c r="O290" s="140"/>
      <c r="P290" s="90"/>
      <c r="Q290" s="32">
        <v>2017</v>
      </c>
      <c r="R290" s="123">
        <f t="shared" ref="R290:S290" si="237">IF(R276="","",IF(R276=0,"",R277/R276-1))</f>
        <v>-7.0742558287586355E-2</v>
      </c>
      <c r="S290" s="123">
        <f t="shared" si="237"/>
        <v>-7.2992232433677806E-2</v>
      </c>
      <c r="T290" s="1"/>
      <c r="U290" s="71"/>
    </row>
    <row r="291" spans="2:22" ht="12.75" customHeight="1" x14ac:dyDescent="0.3">
      <c r="C291" s="31" t="s">
        <v>32</v>
      </c>
      <c r="D291" s="116">
        <v>2018</v>
      </c>
      <c r="E291" s="1"/>
      <c r="F291" s="1"/>
      <c r="G291" s="72">
        <f t="shared" si="233"/>
        <v>-3.5653939075035224E-2</v>
      </c>
      <c r="H291" s="1"/>
      <c r="I291" s="118"/>
      <c r="J291" s="90"/>
      <c r="K291" s="32">
        <v>2018</v>
      </c>
      <c r="L291" s="73">
        <f t="shared" ref="L291:M291" si="238">IF(L277=0,"",L278/L277-1)</f>
        <v>-4.1552381853147913E-2</v>
      </c>
      <c r="M291" s="73">
        <f t="shared" si="238"/>
        <v>-6.1261372644562551E-2</v>
      </c>
      <c r="N291" s="1"/>
      <c r="O291" s="140"/>
      <c r="P291" s="90"/>
      <c r="Q291" s="32">
        <v>2018</v>
      </c>
      <c r="R291" s="123">
        <f t="shared" ref="R291:S291" si="239">IF(R277="","",IF(R277=0,"",R278/R277-1))</f>
        <v>4.3016525630397817E-2</v>
      </c>
      <c r="S291" s="123">
        <f t="shared" si="239"/>
        <v>2.1568506239740604E-2</v>
      </c>
      <c r="T291" s="1"/>
      <c r="U291" s="71"/>
    </row>
    <row r="292" spans="2:22" ht="12.75" customHeight="1" x14ac:dyDescent="0.3">
      <c r="C292" s="31" t="s">
        <v>32</v>
      </c>
      <c r="D292" s="116">
        <v>2019</v>
      </c>
      <c r="E292" s="1"/>
      <c r="F292" s="1"/>
      <c r="G292" s="72">
        <f t="shared" si="233"/>
        <v>0.119977548343422</v>
      </c>
      <c r="H292" s="1"/>
      <c r="I292" s="118"/>
      <c r="J292" s="90"/>
      <c r="K292" s="32">
        <v>2019</v>
      </c>
      <c r="L292" s="73">
        <f t="shared" ref="L292:M292" si="240">IF(L278=0,"",L279/L278-1)</f>
        <v>1.5073517318509255E-2</v>
      </c>
      <c r="M292" s="73">
        <f t="shared" si="240"/>
        <v>1.6029129786368612E-2</v>
      </c>
      <c r="N292" s="1"/>
      <c r="O292" s="140"/>
      <c r="P292" s="90"/>
      <c r="Q292" s="32">
        <v>2019</v>
      </c>
      <c r="R292" s="123">
        <f t="shared" ref="R292:S292" si="241">IF(R278="","",IF(R278=0,"",R279/R278-1))</f>
        <v>3.0223868323262959E-2</v>
      </c>
      <c r="S292" s="123">
        <f t="shared" si="241"/>
        <v>3.1193743663777251E-2</v>
      </c>
      <c r="T292" s="1"/>
      <c r="U292" s="71"/>
    </row>
    <row r="293" spans="2:22" ht="12.75" customHeight="1" x14ac:dyDescent="0.3">
      <c r="C293" s="31" t="s">
        <v>34</v>
      </c>
      <c r="D293" s="176">
        <v>2020</v>
      </c>
      <c r="E293" s="1"/>
      <c r="F293" s="1"/>
      <c r="G293" s="72">
        <f t="shared" si="233"/>
        <v>0.20965865746176204</v>
      </c>
      <c r="H293" s="1"/>
      <c r="I293" s="118"/>
      <c r="J293" s="90"/>
      <c r="K293" s="155">
        <v>2020</v>
      </c>
      <c r="L293" s="73">
        <f t="shared" ref="L293:M293" si="242">IF(L279=0,"",L280/L279-1)</f>
        <v>-1</v>
      </c>
      <c r="M293" s="73">
        <f t="shared" si="242"/>
        <v>-8.2890762112091121E-3</v>
      </c>
      <c r="N293" s="1"/>
      <c r="O293" s="140"/>
      <c r="P293" s="90"/>
      <c r="Q293" s="155">
        <v>2020</v>
      </c>
      <c r="R293" s="123">
        <f t="shared" ref="R293:S293" si="243">IF(R279="","",IF(R279=0,"",R280/R279-1))</f>
        <v>-1</v>
      </c>
      <c r="S293" s="123">
        <f t="shared" si="243"/>
        <v>-2.2873060384573707E-2</v>
      </c>
      <c r="T293" s="1"/>
      <c r="U293" s="71"/>
    </row>
    <row r="294" spans="2:22" ht="12.75" customHeight="1" x14ac:dyDescent="0.3">
      <c r="C294" s="167" t="s">
        <v>36</v>
      </c>
      <c r="D294" s="188">
        <v>2021</v>
      </c>
      <c r="E294" s="1"/>
      <c r="F294" s="1"/>
      <c r="G294" s="72">
        <f t="shared" si="233"/>
        <v>-0.14275246663935981</v>
      </c>
      <c r="H294" s="1"/>
      <c r="I294" s="118"/>
      <c r="J294" s="90"/>
      <c r="K294" s="155">
        <v>2021</v>
      </c>
      <c r="L294" s="73" t="str">
        <f t="shared" ref="L294:M294" si="244">IF(L280=0,"",L281/L280-1)</f>
        <v/>
      </c>
      <c r="M294" s="73">
        <f t="shared" si="244"/>
        <v>-1.4950218265626036E-2</v>
      </c>
      <c r="N294" s="1"/>
      <c r="O294" s="140"/>
      <c r="P294" s="90"/>
      <c r="Q294" s="155">
        <v>2021</v>
      </c>
      <c r="R294" s="123" t="str">
        <f t="shared" ref="R294:S294" si="245">IF(R280="","",IF(R280=0,"",R281/R280-1))</f>
        <v/>
      </c>
      <c r="S294" s="123">
        <f t="shared" si="245"/>
        <v>-1.4950218265625925E-2</v>
      </c>
      <c r="T294" s="1"/>
      <c r="U294" s="71"/>
    </row>
    <row r="295" spans="2:22" ht="12.75" customHeight="1" x14ac:dyDescent="0.3">
      <c r="C295" s="167" t="s">
        <v>36</v>
      </c>
      <c r="D295" s="176">
        <v>2022</v>
      </c>
      <c r="E295" s="1"/>
      <c r="F295" s="1"/>
      <c r="G295" s="72">
        <f t="shared" si="233"/>
        <v>4.8648333967058921E-2</v>
      </c>
      <c r="H295" s="1"/>
      <c r="I295" s="118"/>
      <c r="J295" s="90"/>
      <c r="K295" s="155">
        <v>2022</v>
      </c>
      <c r="L295" s="73" t="str">
        <f t="shared" ref="L295:M295" si="246">IF(L281=0,"",L282/L281-1)</f>
        <v/>
      </c>
      <c r="M295" s="73">
        <f t="shared" si="246"/>
        <v>5.2901689887991932E-3</v>
      </c>
      <c r="N295" s="1"/>
      <c r="O295" s="140"/>
      <c r="P295" s="90"/>
      <c r="Q295" s="155">
        <v>2022</v>
      </c>
      <c r="R295" s="123" t="str">
        <f t="shared" ref="R295:S295" si="247">IF(R281="","",IF(R281=0,"",R282/R281-1))</f>
        <v/>
      </c>
      <c r="S295" s="123">
        <f t="shared" si="247"/>
        <v>5.2901689887989711E-3</v>
      </c>
      <c r="T295" s="1"/>
      <c r="U295" s="71"/>
    </row>
    <row r="296" spans="2:22" ht="12.75" customHeight="1" x14ac:dyDescent="0.3">
      <c r="C296" s="167" t="s">
        <v>36</v>
      </c>
      <c r="D296" s="176">
        <v>2023</v>
      </c>
      <c r="E296" s="1"/>
      <c r="F296" s="1"/>
      <c r="G296" s="72">
        <f t="shared" si="233"/>
        <v>4.2230170889558716E-2</v>
      </c>
      <c r="H296" s="1"/>
      <c r="I296" s="118"/>
      <c r="J296" s="90"/>
      <c r="K296" s="155">
        <v>2023</v>
      </c>
      <c r="L296" s="73" t="str">
        <f t="shared" ref="L296:M296" si="248">IF(L282=0,"",L283/L282-1)</f>
        <v/>
      </c>
      <c r="M296" s="73">
        <f t="shared" si="248"/>
        <v>6.1655903250248389E-3</v>
      </c>
      <c r="N296" s="1"/>
      <c r="O296" s="140"/>
      <c r="P296" s="90"/>
      <c r="Q296" s="155">
        <v>2023</v>
      </c>
      <c r="R296" s="123" t="str">
        <f t="shared" ref="R296:S296" si="249">IF(R282="","",IF(R282=0,"",R283/R282-1))</f>
        <v/>
      </c>
      <c r="S296" s="123">
        <f t="shared" si="249"/>
        <v>6.1655903250248389E-3</v>
      </c>
      <c r="T296" s="1"/>
      <c r="U296" s="71"/>
    </row>
    <row r="297" spans="2:22" ht="12.75" customHeight="1" x14ac:dyDescent="0.3">
      <c r="C297" s="167" t="s">
        <v>36</v>
      </c>
      <c r="D297" s="116">
        <v>2024</v>
      </c>
      <c r="E297" s="1"/>
      <c r="F297" s="1"/>
      <c r="G297" s="72">
        <f t="shared" si="233"/>
        <v>2.465869391760811E-2</v>
      </c>
      <c r="H297" s="1"/>
      <c r="I297" s="118"/>
      <c r="J297" s="90"/>
      <c r="K297" s="32">
        <v>2024</v>
      </c>
      <c r="L297" s="73" t="str">
        <f t="shared" ref="L297:M297" si="250">IF(L283=0,"",L284/L283-1)</f>
        <v/>
      </c>
      <c r="M297" s="73">
        <f t="shared" si="250"/>
        <v>8.1354715821180257E-3</v>
      </c>
      <c r="N297" s="1"/>
      <c r="O297" s="140"/>
      <c r="P297" s="90"/>
      <c r="Q297" s="32">
        <v>2024</v>
      </c>
      <c r="R297" s="123" t="str">
        <f t="shared" ref="R297:S297" si="251">IF(R283="","",IF(R283=0,"",R284/R283-1))</f>
        <v/>
      </c>
      <c r="S297" s="123">
        <f t="shared" si="251"/>
        <v>8.1354715821180257E-3</v>
      </c>
      <c r="T297" s="1"/>
      <c r="U297" s="71"/>
    </row>
    <row r="298" spans="2:22" ht="12.75" customHeight="1" x14ac:dyDescent="0.3">
      <c r="C298" s="31" t="s">
        <v>36</v>
      </c>
      <c r="D298" s="188">
        <v>2025</v>
      </c>
      <c r="E298" s="1"/>
      <c r="F298" s="1"/>
      <c r="G298" s="72">
        <f t="shared" si="233"/>
        <v>6.526698726782465E-3</v>
      </c>
      <c r="H298" s="1"/>
      <c r="I298" s="125" t="str">
        <f>IF(I286=0,"",G285/I286-1)</f>
        <v/>
      </c>
      <c r="J298" s="90"/>
      <c r="K298" s="155">
        <v>2025</v>
      </c>
      <c r="L298" s="73" t="str">
        <f t="shared" ref="L298:M298" si="252">IF(L284=0,"",L285/L284-1)</f>
        <v/>
      </c>
      <c r="M298" s="73">
        <f t="shared" si="252"/>
        <v>4.3573582327662841E-3</v>
      </c>
      <c r="N298" s="1"/>
      <c r="O298" s="157" t="str">
        <f>IF(O286=0,"",M285/O286-1)</f>
        <v/>
      </c>
      <c r="P298" s="90"/>
      <c r="Q298" s="155">
        <v>2025</v>
      </c>
      <c r="R298" s="123" t="str">
        <f t="shared" ref="R298:S298" si="253">IF(R284="","",IF(R284=0,"",R285/R284-1))</f>
        <v/>
      </c>
      <c r="S298" s="123">
        <f t="shared" si="253"/>
        <v>4.3573582327662841E-3</v>
      </c>
      <c r="T298" s="1"/>
      <c r="U298" s="74" t="str">
        <f>IF(U286=0,"",S285/U286-1)</f>
        <v/>
      </c>
    </row>
    <row r="299" spans="2:22" ht="12.75" customHeight="1" x14ac:dyDescent="0.25">
      <c r="C299" s="22"/>
      <c r="D299" s="126" t="s">
        <v>41</v>
      </c>
      <c r="E299" s="49"/>
      <c r="F299" s="49"/>
      <c r="G299" s="77">
        <f>IF(G275=0,"",(G285/G275)^(1/($D285-$D275-1))-1)</f>
        <v>3.0926420140502398E-2</v>
      </c>
      <c r="H299" s="49"/>
      <c r="I299" s="81" t="str">
        <f>IF(I286=0,"",(G285/I286)^(1/(#REF!-#REF!-1))-1)</f>
        <v/>
      </c>
      <c r="J299" s="90"/>
      <c r="K299" s="79" t="str">
        <f>D299</f>
        <v>Geometric Mean</v>
      </c>
      <c r="L299" s="80">
        <f>IF(L275=0,"",(L283/L275)^(1/($D283-$D275-1))-1)</f>
        <v>-1</v>
      </c>
      <c r="M299" s="80">
        <f>IF(M275=0,"",(M285/M275)^(1/($D285-$D275-1))-1)</f>
        <v>-1.9831627299006227E-2</v>
      </c>
      <c r="N299" s="49"/>
      <c r="O299" s="81" t="str">
        <f>IF(O286=0,"",(M285/O286)^(1/(#REF!-#REF!-1))-1)</f>
        <v/>
      </c>
      <c r="P299" s="22"/>
      <c r="Q299" s="79" t="str">
        <f>K299</f>
        <v>Geometric Mean</v>
      </c>
      <c r="R299" s="128">
        <f>IF(R275="","",IF(R275=0,"",(R283/R275)^(1/($D283-$D275-1))-1))</f>
        <v>-1</v>
      </c>
      <c r="S299" s="80">
        <f>IF(S275="","",IF(S275=0,"",(S285/S275)^(1/($D285-$D275-1))-1))</f>
        <v>-3.3652217365404136E-3</v>
      </c>
      <c r="T299" s="49"/>
      <c r="U299" s="81" t="str">
        <f>IF(U286=0,"",(S285/U286)^(1/(#REF!-#REF!-1))-1)</f>
        <v/>
      </c>
    </row>
    <row r="300" spans="2:22" ht="12.75" customHeight="1" x14ac:dyDescent="0.25">
      <c r="C300" s="1"/>
      <c r="D300" s="95"/>
      <c r="E300" s="1"/>
      <c r="F300" s="1"/>
      <c r="G300" s="72"/>
      <c r="H300" s="1"/>
      <c r="I300" s="123"/>
      <c r="J300" s="1"/>
      <c r="K300" s="95"/>
      <c r="L300" s="73"/>
      <c r="M300" s="73"/>
      <c r="N300" s="1"/>
      <c r="O300" s="123"/>
      <c r="P300" s="1"/>
      <c r="Q300" s="95"/>
      <c r="R300" s="123"/>
      <c r="S300" s="73"/>
      <c r="T300" s="1"/>
      <c r="U300" s="123"/>
    </row>
    <row r="301" spans="2:22" ht="12.75" customHeight="1" x14ac:dyDescent="0.3">
      <c r="B301" s="82">
        <v>5</v>
      </c>
      <c r="C301" s="2" t="s">
        <v>43</v>
      </c>
      <c r="D301" s="219" t="s">
        <v>57</v>
      </c>
      <c r="E301" s="220"/>
      <c r="F301" s="220"/>
      <c r="G301" s="220"/>
      <c r="H301" s="220"/>
      <c r="I301" s="221"/>
      <c r="K301" s="1" t="s">
        <v>45</v>
      </c>
      <c r="Q301" s="83" t="s">
        <v>46</v>
      </c>
      <c r="R301" s="1"/>
      <c r="S301" s="1"/>
      <c r="T301" s="1"/>
      <c r="U301" s="1"/>
    </row>
    <row r="302" spans="2:22" ht="12.75" customHeight="1" x14ac:dyDescent="0.25">
      <c r="Q302" s="49"/>
      <c r="R302" s="49"/>
      <c r="S302" s="49"/>
      <c r="T302" s="49"/>
      <c r="U302" s="49"/>
    </row>
    <row r="303" spans="2:22" ht="12.75" customHeight="1" x14ac:dyDescent="0.3">
      <c r="C303" s="17"/>
      <c r="D303" s="18" t="s">
        <v>27</v>
      </c>
      <c r="E303" s="18"/>
      <c r="F303" s="222" t="s">
        <v>47</v>
      </c>
      <c r="G303" s="223"/>
      <c r="H303" s="223"/>
      <c r="I303" s="224"/>
      <c r="J303" s="18"/>
      <c r="K303" s="213" t="s">
        <v>58</v>
      </c>
      <c r="L303" s="214"/>
      <c r="M303" s="214"/>
      <c r="N303" s="214"/>
      <c r="O303" s="215"/>
      <c r="P303" s="19"/>
      <c r="Q303" s="216" t="str">
        <f>CONCATENATE("Consumption (kWh) per ",LEFT(F303,LEN(F303)-1))</f>
        <v>Consumption (kWh) per Customer</v>
      </c>
      <c r="R303" s="214"/>
      <c r="S303" s="214"/>
      <c r="T303" s="214"/>
      <c r="U303" s="215"/>
      <c r="V303" s="84"/>
    </row>
    <row r="304" spans="2:22" ht="38.25" customHeight="1" x14ac:dyDescent="0.3">
      <c r="C304" s="22"/>
      <c r="D304" s="23" t="s">
        <v>29</v>
      </c>
      <c r="E304" s="31"/>
      <c r="F304" s="217"/>
      <c r="G304" s="218"/>
      <c r="H304" s="234"/>
      <c r="I304" s="85"/>
      <c r="J304" s="31"/>
      <c r="K304" s="27"/>
      <c r="L304" s="28" t="s">
        <v>30</v>
      </c>
      <c r="M304" s="28" t="s">
        <v>31</v>
      </c>
      <c r="N304" s="29"/>
      <c r="O304" s="30" t="s">
        <v>31</v>
      </c>
      <c r="P304" s="31"/>
      <c r="Q304" s="86"/>
      <c r="R304" s="87" t="str">
        <f t="shared" ref="R304:S304" si="254">L304</f>
        <v>Actual (Weather actual)</v>
      </c>
      <c r="S304" s="88" t="str">
        <f t="shared" si="254"/>
        <v>Weather-normalized</v>
      </c>
      <c r="T304" s="88"/>
      <c r="U304" s="89" t="str">
        <f>O304</f>
        <v>Weather-normalized</v>
      </c>
      <c r="V304" s="84"/>
    </row>
    <row r="305" spans="2:22" ht="12.75" customHeight="1" x14ac:dyDescent="0.3">
      <c r="C305" s="31" t="s">
        <v>32</v>
      </c>
      <c r="D305" s="32">
        <v>2015</v>
      </c>
      <c r="E305" s="90"/>
      <c r="F305" s="91" t="s">
        <v>33</v>
      </c>
      <c r="G305" s="92">
        <v>10</v>
      </c>
      <c r="H305" s="36" t="str">
        <f t="shared" ref="H305:H315" si="255">IF(D305=2016,"OEB-approved","")</f>
        <v/>
      </c>
      <c r="I305" s="39"/>
      <c r="J305" s="90"/>
      <c r="K305" s="93" t="s">
        <v>33</v>
      </c>
      <c r="L305" s="94">
        <v>564803671</v>
      </c>
      <c r="M305" s="94">
        <v>565577000</v>
      </c>
      <c r="N305" s="95" t="str">
        <f t="shared" ref="N305:N306" si="256">H305</f>
        <v/>
      </c>
      <c r="O305" s="96"/>
      <c r="P305" s="90"/>
      <c r="Q305" s="93" t="s">
        <v>33</v>
      </c>
      <c r="R305" s="97">
        <f t="shared" ref="R305:R315" si="257">IF(G305=0,"",L305/G305)</f>
        <v>56480367.100000001</v>
      </c>
      <c r="S305" s="98">
        <f t="shared" ref="S305:S315" si="258">IF(G305=0,"",M305/G305)</f>
        <v>56557700</v>
      </c>
      <c r="T305" s="1" t="str">
        <f t="shared" ref="T305:T306" si="259">N305</f>
        <v/>
      </c>
      <c r="U305" s="99" t="str">
        <f t="shared" ref="U305:U306" si="260">IF(T305="","",IF(I305=0,"",O305/I305))</f>
        <v/>
      </c>
      <c r="V305" s="33"/>
    </row>
    <row r="306" spans="2:22" ht="12.75" customHeight="1" x14ac:dyDescent="0.3">
      <c r="C306" s="31" t="s">
        <v>32</v>
      </c>
      <c r="D306" s="32">
        <v>2016</v>
      </c>
      <c r="E306" s="90"/>
      <c r="F306" s="93" t="s">
        <v>33</v>
      </c>
      <c r="G306" s="92">
        <v>11</v>
      </c>
      <c r="H306" s="36" t="str">
        <f t="shared" si="255"/>
        <v>OEB-approved</v>
      </c>
      <c r="I306" s="39"/>
      <c r="J306" s="90"/>
      <c r="K306" s="93" t="s">
        <v>33</v>
      </c>
      <c r="L306" s="94">
        <v>588872535.70000005</v>
      </c>
      <c r="M306" s="94">
        <v>584167000</v>
      </c>
      <c r="N306" s="95" t="str">
        <f t="shared" si="256"/>
        <v>OEB-approved</v>
      </c>
      <c r="O306" s="96"/>
      <c r="P306" s="90"/>
      <c r="Q306" s="93" t="s">
        <v>33</v>
      </c>
      <c r="R306" s="97">
        <f t="shared" si="257"/>
        <v>53533866.881818183</v>
      </c>
      <c r="S306" s="98">
        <f t="shared" si="258"/>
        <v>53106090.909090906</v>
      </c>
      <c r="T306" s="1" t="str">
        <f t="shared" si="259"/>
        <v>OEB-approved</v>
      </c>
      <c r="U306" s="99" t="str">
        <f t="shared" si="260"/>
        <v/>
      </c>
      <c r="V306" s="33"/>
    </row>
    <row r="307" spans="2:22" ht="12.75" customHeight="1" x14ac:dyDescent="0.3">
      <c r="C307" s="31" t="s">
        <v>32</v>
      </c>
      <c r="D307" s="32">
        <v>2017</v>
      </c>
      <c r="E307" s="90"/>
      <c r="F307" s="93" t="s">
        <v>33</v>
      </c>
      <c r="G307" s="92">
        <v>12</v>
      </c>
      <c r="H307" s="36" t="str">
        <f t="shared" si="255"/>
        <v/>
      </c>
      <c r="I307" s="100"/>
      <c r="J307" s="90"/>
      <c r="K307" s="93" t="s">
        <v>33</v>
      </c>
      <c r="L307" s="94">
        <v>606156950</v>
      </c>
      <c r="M307" s="94">
        <v>609177000</v>
      </c>
      <c r="N307" s="95"/>
      <c r="O307" s="101"/>
      <c r="P307" s="90"/>
      <c r="Q307" s="93" t="s">
        <v>33</v>
      </c>
      <c r="R307" s="97">
        <f t="shared" si="257"/>
        <v>50513079.166666664</v>
      </c>
      <c r="S307" s="98">
        <f t="shared" si="258"/>
        <v>50764750</v>
      </c>
      <c r="T307" s="1"/>
      <c r="U307" s="99"/>
      <c r="V307" s="33"/>
    </row>
    <row r="308" spans="2:22" ht="12.75" customHeight="1" x14ac:dyDescent="0.3">
      <c r="C308" s="31" t="s">
        <v>32</v>
      </c>
      <c r="D308" s="32">
        <v>2018</v>
      </c>
      <c r="E308" s="90"/>
      <c r="F308" s="93" t="s">
        <v>33</v>
      </c>
      <c r="G308" s="92">
        <v>13</v>
      </c>
      <c r="H308" s="36" t="str">
        <f t="shared" si="255"/>
        <v/>
      </c>
      <c r="I308" s="100"/>
      <c r="J308" s="90"/>
      <c r="K308" s="93" t="s">
        <v>33</v>
      </c>
      <c r="L308" s="94">
        <v>608577999</v>
      </c>
      <c r="M308" s="94">
        <v>603448000</v>
      </c>
      <c r="N308" s="95"/>
      <c r="O308" s="101"/>
      <c r="P308" s="90"/>
      <c r="Q308" s="93" t="s">
        <v>33</v>
      </c>
      <c r="R308" s="97">
        <f t="shared" si="257"/>
        <v>46813692.230769232</v>
      </c>
      <c r="S308" s="98">
        <f t="shared" si="258"/>
        <v>46419076.92307692</v>
      </c>
      <c r="T308" s="1"/>
      <c r="U308" s="99"/>
      <c r="V308" s="33"/>
    </row>
    <row r="309" spans="2:22" ht="12.75" customHeight="1" x14ac:dyDescent="0.3">
      <c r="C309" s="31" t="s">
        <v>32</v>
      </c>
      <c r="D309" s="32">
        <v>2019</v>
      </c>
      <c r="E309" s="90"/>
      <c r="F309" s="93" t="s">
        <v>33</v>
      </c>
      <c r="G309" s="92">
        <v>11</v>
      </c>
      <c r="H309" s="36" t="str">
        <f t="shared" si="255"/>
        <v/>
      </c>
      <c r="I309" s="100"/>
      <c r="J309" s="90"/>
      <c r="K309" s="93" t="s">
        <v>33</v>
      </c>
      <c r="L309" s="94">
        <v>602082783</v>
      </c>
      <c r="M309" s="94">
        <v>603590000</v>
      </c>
      <c r="N309" s="95"/>
      <c r="O309" s="101"/>
      <c r="P309" s="90"/>
      <c r="Q309" s="93" t="s">
        <v>33</v>
      </c>
      <c r="R309" s="97">
        <f t="shared" si="257"/>
        <v>54734798.454545453</v>
      </c>
      <c r="S309" s="98">
        <f t="shared" si="258"/>
        <v>54871818.18181818</v>
      </c>
      <c r="T309" s="1"/>
      <c r="U309" s="99"/>
      <c r="V309" s="33"/>
    </row>
    <row r="310" spans="2:22" ht="12.75" customHeight="1" x14ac:dyDescent="0.3">
      <c r="C310" s="31" t="s">
        <v>34</v>
      </c>
      <c r="D310" s="155">
        <v>2020</v>
      </c>
      <c r="E310" s="90"/>
      <c r="F310" s="93" t="s">
        <v>35</v>
      </c>
      <c r="G310" s="92">
        <v>11</v>
      </c>
      <c r="H310" s="36" t="str">
        <f t="shared" si="255"/>
        <v/>
      </c>
      <c r="I310" s="100"/>
      <c r="J310" s="90"/>
      <c r="K310" s="93" t="s">
        <v>35</v>
      </c>
      <c r="L310" s="102"/>
      <c r="M310" s="94">
        <v>589537000</v>
      </c>
      <c r="N310" s="95"/>
      <c r="O310" s="101"/>
      <c r="P310" s="90"/>
      <c r="Q310" s="93" t="s">
        <v>35</v>
      </c>
      <c r="R310" s="97">
        <f t="shared" si="257"/>
        <v>0</v>
      </c>
      <c r="S310" s="98">
        <f t="shared" si="258"/>
        <v>53594272.727272727</v>
      </c>
      <c r="T310" s="1"/>
      <c r="U310" s="99"/>
      <c r="V310" s="33"/>
    </row>
    <row r="311" spans="2:22" ht="12.75" customHeight="1" x14ac:dyDescent="0.3">
      <c r="C311" s="167" t="s">
        <v>36</v>
      </c>
      <c r="D311" s="155">
        <v>2021</v>
      </c>
      <c r="E311" s="90"/>
      <c r="F311" s="93" t="s">
        <v>35</v>
      </c>
      <c r="G311" s="92">
        <v>11</v>
      </c>
      <c r="H311" s="36" t="str">
        <f t="shared" si="255"/>
        <v/>
      </c>
      <c r="I311" s="100"/>
      <c r="J311" s="90"/>
      <c r="K311" s="93" t="s">
        <v>35</v>
      </c>
      <c r="L311" s="102"/>
      <c r="M311" s="94">
        <v>575952000</v>
      </c>
      <c r="N311" s="95" t="str">
        <f t="shared" ref="N311:N315" si="261">H311</f>
        <v/>
      </c>
      <c r="O311" s="101"/>
      <c r="P311" s="90"/>
      <c r="Q311" s="93" t="s">
        <v>35</v>
      </c>
      <c r="R311" s="97">
        <f t="shared" si="257"/>
        <v>0</v>
      </c>
      <c r="S311" s="98">
        <f t="shared" si="258"/>
        <v>52359272.727272727</v>
      </c>
      <c r="T311" s="1" t="str">
        <f t="shared" ref="T311:T315" si="262">N311</f>
        <v/>
      </c>
      <c r="U311" s="99" t="str">
        <f t="shared" ref="U311:U315" si="263">IF(T311="","",IF(I311=0,"",O311/I311))</f>
        <v/>
      </c>
      <c r="V311" s="33"/>
    </row>
    <row r="312" spans="2:22" ht="12.75" customHeight="1" x14ac:dyDescent="0.3">
      <c r="C312" s="167" t="s">
        <v>36</v>
      </c>
      <c r="D312" s="155">
        <v>2022</v>
      </c>
      <c r="E312" s="90"/>
      <c r="F312" s="93" t="s">
        <v>35</v>
      </c>
      <c r="G312" s="92">
        <v>11</v>
      </c>
      <c r="H312" s="36" t="str">
        <f t="shared" si="255"/>
        <v/>
      </c>
      <c r="I312" s="39"/>
      <c r="J312" s="90"/>
      <c r="K312" s="93" t="s">
        <v>35</v>
      </c>
      <c r="L312" s="102"/>
      <c r="M312" s="94">
        <v>575413000</v>
      </c>
      <c r="N312" s="95" t="str">
        <f t="shared" si="261"/>
        <v/>
      </c>
      <c r="O312" s="96"/>
      <c r="P312" s="90"/>
      <c r="Q312" s="93" t="s">
        <v>35</v>
      </c>
      <c r="R312" s="97">
        <f t="shared" si="257"/>
        <v>0</v>
      </c>
      <c r="S312" s="98">
        <f t="shared" si="258"/>
        <v>52310272.727272727</v>
      </c>
      <c r="T312" s="1" t="str">
        <f t="shared" si="262"/>
        <v/>
      </c>
      <c r="U312" s="99" t="str">
        <f t="shared" si="263"/>
        <v/>
      </c>
      <c r="V312" s="33"/>
    </row>
    <row r="313" spans="2:22" ht="12.75" customHeight="1" x14ac:dyDescent="0.3">
      <c r="C313" s="167" t="s">
        <v>36</v>
      </c>
      <c r="D313" s="155">
        <v>2023</v>
      </c>
      <c r="E313" s="90"/>
      <c r="F313" s="93" t="s">
        <v>35</v>
      </c>
      <c r="G313" s="92">
        <v>11</v>
      </c>
      <c r="H313" s="36" t="str">
        <f t="shared" si="255"/>
        <v/>
      </c>
      <c r="I313" s="39"/>
      <c r="J313" s="90"/>
      <c r="K313" s="93" t="s">
        <v>35</v>
      </c>
      <c r="L313" s="102"/>
      <c r="M313" s="94">
        <v>575413000</v>
      </c>
      <c r="N313" s="95" t="str">
        <f t="shared" si="261"/>
        <v/>
      </c>
      <c r="O313" s="96"/>
      <c r="P313" s="90"/>
      <c r="Q313" s="93" t="s">
        <v>35</v>
      </c>
      <c r="R313" s="97">
        <f t="shared" si="257"/>
        <v>0</v>
      </c>
      <c r="S313" s="98">
        <f t="shared" si="258"/>
        <v>52310272.727272727</v>
      </c>
      <c r="T313" s="1" t="str">
        <f t="shared" si="262"/>
        <v/>
      </c>
      <c r="U313" s="99" t="str">
        <f t="shared" si="263"/>
        <v/>
      </c>
      <c r="V313" s="33"/>
    </row>
    <row r="314" spans="2:22" ht="12.75" customHeight="1" x14ac:dyDescent="0.3">
      <c r="C314" s="167" t="s">
        <v>36</v>
      </c>
      <c r="D314" s="32">
        <v>2024</v>
      </c>
      <c r="E314" s="90"/>
      <c r="F314" s="93" t="s">
        <v>35</v>
      </c>
      <c r="G314" s="92">
        <v>11</v>
      </c>
      <c r="H314" s="36" t="str">
        <f t="shared" si="255"/>
        <v/>
      </c>
      <c r="I314" s="39"/>
      <c r="J314" s="90"/>
      <c r="K314" s="93" t="s">
        <v>35</v>
      </c>
      <c r="L314" s="102"/>
      <c r="M314" s="94">
        <v>577069000</v>
      </c>
      <c r="N314" s="95" t="str">
        <f t="shared" si="261"/>
        <v/>
      </c>
      <c r="O314" s="96"/>
      <c r="P314" s="90"/>
      <c r="Q314" s="93" t="s">
        <v>35</v>
      </c>
      <c r="R314" s="97">
        <f t="shared" si="257"/>
        <v>0</v>
      </c>
      <c r="S314" s="98">
        <f t="shared" si="258"/>
        <v>52460818.18181818</v>
      </c>
      <c r="T314" s="1" t="str">
        <f t="shared" si="262"/>
        <v/>
      </c>
      <c r="U314" s="99" t="str">
        <f t="shared" si="263"/>
        <v/>
      </c>
      <c r="V314" s="33"/>
    </row>
    <row r="315" spans="2:22" ht="12.75" customHeight="1" x14ac:dyDescent="0.3">
      <c r="C315" s="44" t="s">
        <v>36</v>
      </c>
      <c r="D315" s="185">
        <v>2025</v>
      </c>
      <c r="E315" s="22"/>
      <c r="F315" s="103" t="s">
        <v>35</v>
      </c>
      <c r="G315" s="104">
        <v>11</v>
      </c>
      <c r="H315" s="50" t="str">
        <f t="shared" si="255"/>
        <v/>
      </c>
      <c r="I315" s="54"/>
      <c r="J315" s="22"/>
      <c r="K315" s="103" t="s">
        <v>35</v>
      </c>
      <c r="L315" s="105"/>
      <c r="M315" s="53">
        <v>575413000</v>
      </c>
      <c r="N315" s="106" t="str">
        <f t="shared" si="261"/>
        <v/>
      </c>
      <c r="O315" s="107"/>
      <c r="P315" s="22"/>
      <c r="Q315" s="103" t="s">
        <v>35</v>
      </c>
      <c r="R315" s="108">
        <f t="shared" si="257"/>
        <v>0</v>
      </c>
      <c r="S315" s="109">
        <f t="shared" si="258"/>
        <v>52310272.727272727</v>
      </c>
      <c r="T315" s="49" t="str">
        <f t="shared" si="262"/>
        <v/>
      </c>
      <c r="U315" s="110" t="str">
        <f t="shared" si="263"/>
        <v/>
      </c>
      <c r="V315" s="33"/>
    </row>
    <row r="316" spans="2:22" ht="12.75" customHeight="1" x14ac:dyDescent="0.3">
      <c r="B316" s="1"/>
      <c r="C316" s="111"/>
      <c r="I316" s="57">
        <f>SUM(I305:I314)</f>
        <v>0</v>
      </c>
      <c r="O316" s="112">
        <f>SUM(O305:O314)</f>
        <v>0</v>
      </c>
      <c r="U316" s="112">
        <f>SUM(U305:U314)</f>
        <v>0</v>
      </c>
    </row>
    <row r="317" spans="2:22" ht="12.75" customHeight="1" x14ac:dyDescent="0.25">
      <c r="C317" s="159" t="s">
        <v>37</v>
      </c>
      <c r="D317" s="114" t="s">
        <v>38</v>
      </c>
      <c r="E317" s="115"/>
      <c r="F317" s="115"/>
      <c r="G317" s="64" t="s">
        <v>39</v>
      </c>
      <c r="H317" s="115"/>
      <c r="I317" s="66" t="s">
        <v>49</v>
      </c>
      <c r="J317" s="62"/>
      <c r="K317" s="63" t="s">
        <v>38</v>
      </c>
      <c r="L317" s="208" t="s">
        <v>39</v>
      </c>
      <c r="M317" s="209"/>
      <c r="N317" s="115"/>
      <c r="O317" s="66" t="str">
        <f>I317</f>
        <v>Test Year Versus OEB-approved</v>
      </c>
      <c r="P317" s="17"/>
      <c r="Q317" s="63" t="s">
        <v>38</v>
      </c>
      <c r="R317" s="208" t="s">
        <v>39</v>
      </c>
      <c r="S317" s="209"/>
      <c r="T317" s="115"/>
      <c r="U317" s="66" t="str">
        <f>O317</f>
        <v>Test Year Versus OEB-approved</v>
      </c>
    </row>
    <row r="318" spans="2:22" ht="12.75" customHeight="1" x14ac:dyDescent="0.3">
      <c r="C318" s="31" t="s">
        <v>32</v>
      </c>
      <c r="D318" s="116">
        <v>2015</v>
      </c>
      <c r="E318" s="1"/>
      <c r="F318" s="1"/>
      <c r="G318" s="117"/>
      <c r="H318" s="1"/>
      <c r="I318" s="118"/>
      <c r="J318" s="36"/>
      <c r="K318" s="32">
        <v>2015</v>
      </c>
      <c r="L318" s="70"/>
      <c r="M318" s="70"/>
      <c r="N318" s="1"/>
      <c r="O318" s="71"/>
      <c r="P318" s="90"/>
      <c r="Q318" s="32">
        <v>2015</v>
      </c>
      <c r="R318" s="122"/>
      <c r="S318" s="122"/>
      <c r="T318" s="1"/>
      <c r="U318" s="71"/>
    </row>
    <row r="319" spans="2:22" ht="12.75" customHeight="1" x14ac:dyDescent="0.3">
      <c r="C319" s="31" t="s">
        <v>32</v>
      </c>
      <c r="D319" s="116">
        <v>2016</v>
      </c>
      <c r="E319" s="1"/>
      <c r="F319" s="1"/>
      <c r="G319" s="72">
        <f t="shared" ref="G319:G328" si="264">IF(G305=0,"",G306/G305-1)</f>
        <v>0.10000000000000009</v>
      </c>
      <c r="H319" s="1"/>
      <c r="I319" s="118"/>
      <c r="J319" s="36"/>
      <c r="K319" s="32">
        <v>2016</v>
      </c>
      <c r="L319" s="73">
        <f t="shared" ref="L319:M319" si="265">IF(L305=0,"",L306/L305-1)</f>
        <v>4.2614568452406631E-2</v>
      </c>
      <c r="M319" s="73">
        <f t="shared" si="265"/>
        <v>3.2869087675064579E-2</v>
      </c>
      <c r="N319" s="1"/>
      <c r="O319" s="71"/>
      <c r="P319" s="90"/>
      <c r="Q319" s="32">
        <v>2016</v>
      </c>
      <c r="R319" s="123">
        <f t="shared" ref="R319:S319" si="266">IF(R305="","",IF(R305=0,"",R306/R305-1))</f>
        <v>-5.216857413417586E-2</v>
      </c>
      <c r="S319" s="123">
        <f t="shared" si="266"/>
        <v>-6.1028102113577676E-2</v>
      </c>
      <c r="T319" s="1"/>
      <c r="U319" s="71"/>
    </row>
    <row r="320" spans="2:22" ht="12.75" customHeight="1" x14ac:dyDescent="0.3">
      <c r="C320" s="31" t="s">
        <v>32</v>
      </c>
      <c r="D320" s="116">
        <v>2017</v>
      </c>
      <c r="E320" s="1"/>
      <c r="F320" s="1"/>
      <c r="G320" s="72">
        <f t="shared" si="264"/>
        <v>9.0909090909090828E-2</v>
      </c>
      <c r="H320" s="1"/>
      <c r="I320" s="118"/>
      <c r="J320" s="36"/>
      <c r="K320" s="32">
        <v>2017</v>
      </c>
      <c r="L320" s="73">
        <f t="shared" ref="L320:M320" si="267">IF(L306=0,"",L307/L306-1)</f>
        <v>2.9351707291721096E-2</v>
      </c>
      <c r="M320" s="73">
        <f t="shared" si="267"/>
        <v>4.2813099678687738E-2</v>
      </c>
      <c r="N320" s="1"/>
      <c r="O320" s="71"/>
      <c r="P320" s="90"/>
      <c r="Q320" s="32">
        <v>2017</v>
      </c>
      <c r="R320" s="123">
        <f t="shared" ref="R320:S320" si="268">IF(R306="","",IF(R306=0,"",R307/R306-1))</f>
        <v>-5.6427601649255643E-2</v>
      </c>
      <c r="S320" s="123">
        <f t="shared" si="268"/>
        <v>-4.4087991961202833E-2</v>
      </c>
      <c r="T320" s="1"/>
      <c r="U320" s="71"/>
    </row>
    <row r="321" spans="3:21" ht="12.75" customHeight="1" x14ac:dyDescent="0.3">
      <c r="C321" s="31" t="s">
        <v>32</v>
      </c>
      <c r="D321" s="116">
        <v>2018</v>
      </c>
      <c r="E321" s="1"/>
      <c r="F321" s="1"/>
      <c r="G321" s="72">
        <f t="shared" si="264"/>
        <v>8.3333333333333259E-2</v>
      </c>
      <c r="H321" s="1"/>
      <c r="I321" s="118"/>
      <c r="J321" s="36"/>
      <c r="K321" s="32">
        <v>2018</v>
      </c>
      <c r="L321" s="73">
        <f t="shared" ref="L321:M321" si="269">IF(L307=0,"",L308/L307-1)</f>
        <v>3.9940959185571501E-3</v>
      </c>
      <c r="M321" s="73">
        <f t="shared" si="269"/>
        <v>-9.4044916337944207E-3</v>
      </c>
      <c r="N321" s="1"/>
      <c r="O321" s="71"/>
      <c r="P321" s="90"/>
      <c r="Q321" s="32">
        <v>2018</v>
      </c>
      <c r="R321" s="123">
        <f t="shared" ref="R321:S321" si="270">IF(R307="","",IF(R307=0,"",R308/R307-1))</f>
        <v>-7.3236219152101101E-2</v>
      </c>
      <c r="S321" s="123">
        <f t="shared" si="270"/>
        <v>-8.5604146123502645E-2</v>
      </c>
      <c r="T321" s="1"/>
      <c r="U321" s="71"/>
    </row>
    <row r="322" spans="3:21" ht="12.75" customHeight="1" x14ac:dyDescent="0.3">
      <c r="C322" s="31" t="s">
        <v>32</v>
      </c>
      <c r="D322" s="116">
        <v>2019</v>
      </c>
      <c r="E322" s="1"/>
      <c r="F322" s="1"/>
      <c r="G322" s="72">
        <f t="shared" si="264"/>
        <v>-0.15384615384615385</v>
      </c>
      <c r="H322" s="1"/>
      <c r="I322" s="118"/>
      <c r="J322" s="36"/>
      <c r="K322" s="32">
        <v>2019</v>
      </c>
      <c r="L322" s="73">
        <f t="shared" ref="L322:M322" si="271">IF(L308=0,"",L309/L308-1)</f>
        <v>-1.0672774912456218E-2</v>
      </c>
      <c r="M322" s="73">
        <f t="shared" si="271"/>
        <v>2.3531439328650094E-4</v>
      </c>
      <c r="N322" s="1"/>
      <c r="O322" s="71"/>
      <c r="P322" s="90"/>
      <c r="Q322" s="32">
        <v>2019</v>
      </c>
      <c r="R322" s="123">
        <f t="shared" ref="R322:S322" si="272">IF(R308="","",IF(R308=0,"",R309/R308-1))</f>
        <v>0.16920490237618813</v>
      </c>
      <c r="S322" s="123">
        <f t="shared" si="272"/>
        <v>0.18209628064661154</v>
      </c>
      <c r="T322" s="1"/>
      <c r="U322" s="71"/>
    </row>
    <row r="323" spans="3:21" ht="12.75" customHeight="1" x14ac:dyDescent="0.3">
      <c r="C323" s="31" t="s">
        <v>34</v>
      </c>
      <c r="D323" s="176">
        <v>2020</v>
      </c>
      <c r="E323" s="1"/>
      <c r="F323" s="1"/>
      <c r="G323" s="72">
        <f t="shared" si="264"/>
        <v>0</v>
      </c>
      <c r="H323" s="1"/>
      <c r="I323" s="118"/>
      <c r="J323" s="36"/>
      <c r="K323" s="155">
        <v>2020</v>
      </c>
      <c r="L323" s="73">
        <f t="shared" ref="L323:M323" si="273">IF(L309=0,"",L310/L309-1)</f>
        <v>-1</v>
      </c>
      <c r="M323" s="73">
        <f t="shared" si="273"/>
        <v>-2.3282360542752567E-2</v>
      </c>
      <c r="N323" s="1"/>
      <c r="O323" s="71"/>
      <c r="P323" s="90"/>
      <c r="Q323" s="155">
        <v>2020</v>
      </c>
      <c r="R323" s="123">
        <f t="shared" ref="R323:S323" si="274">IF(R309="","",IF(R309=0,"",R310/R309-1))</f>
        <v>-1</v>
      </c>
      <c r="S323" s="123">
        <f t="shared" si="274"/>
        <v>-2.3282360542752456E-2</v>
      </c>
      <c r="T323" s="1"/>
      <c r="U323" s="71"/>
    </row>
    <row r="324" spans="3:21" ht="12.75" customHeight="1" x14ac:dyDescent="0.3">
      <c r="C324" s="167" t="s">
        <v>36</v>
      </c>
      <c r="D324" s="176">
        <v>2021</v>
      </c>
      <c r="E324" s="1"/>
      <c r="F324" s="1"/>
      <c r="G324" s="72">
        <f t="shared" si="264"/>
        <v>0</v>
      </c>
      <c r="H324" s="1"/>
      <c r="I324" s="118"/>
      <c r="J324" s="36"/>
      <c r="K324" s="155">
        <v>2021</v>
      </c>
      <c r="L324" s="73" t="str">
        <f t="shared" ref="L324:M324" si="275">IF(L310=0,"",L311/L310-1)</f>
        <v/>
      </c>
      <c r="M324" s="73">
        <f t="shared" si="275"/>
        <v>-2.3043507023308152E-2</v>
      </c>
      <c r="N324" s="1"/>
      <c r="O324" s="71"/>
      <c r="P324" s="90"/>
      <c r="Q324" s="155">
        <v>2021</v>
      </c>
      <c r="R324" s="123" t="str">
        <f t="shared" ref="R324:S324" si="276">IF(R310="","",IF(R310=0,"",R311/R310-1))</f>
        <v/>
      </c>
      <c r="S324" s="123">
        <f t="shared" si="276"/>
        <v>-2.3043507023308152E-2</v>
      </c>
      <c r="T324" s="1"/>
      <c r="U324" s="71"/>
    </row>
    <row r="325" spans="3:21" ht="12.75" customHeight="1" x14ac:dyDescent="0.3">
      <c r="C325" s="167" t="s">
        <v>36</v>
      </c>
      <c r="D325" s="176">
        <v>2022</v>
      </c>
      <c r="E325" s="1"/>
      <c r="F325" s="1"/>
      <c r="G325" s="72">
        <f t="shared" si="264"/>
        <v>0</v>
      </c>
      <c r="H325" s="1"/>
      <c r="I325" s="118"/>
      <c r="J325" s="36"/>
      <c r="K325" s="155">
        <v>2022</v>
      </c>
      <c r="L325" s="73" t="str">
        <f t="shared" ref="L325:M325" si="277">IF(L311=0,"",L312/L311-1)</f>
        <v/>
      </c>
      <c r="M325" s="73">
        <f t="shared" si="277"/>
        <v>-9.358418757118292E-4</v>
      </c>
      <c r="N325" s="1"/>
      <c r="O325" s="71"/>
      <c r="P325" s="90"/>
      <c r="Q325" s="155">
        <v>2022</v>
      </c>
      <c r="R325" s="123" t="str">
        <f t="shared" ref="R325:S325" si="278">IF(R311="","",IF(R311=0,"",R312/R311-1))</f>
        <v/>
      </c>
      <c r="S325" s="123">
        <f t="shared" si="278"/>
        <v>-9.358418757118292E-4</v>
      </c>
      <c r="T325" s="1"/>
      <c r="U325" s="71"/>
    </row>
    <row r="326" spans="3:21" ht="12.75" customHeight="1" x14ac:dyDescent="0.3">
      <c r="C326" s="167" t="s">
        <v>36</v>
      </c>
      <c r="D326" s="176">
        <v>2023</v>
      </c>
      <c r="E326" s="1"/>
      <c r="F326" s="1"/>
      <c r="G326" s="72">
        <f t="shared" si="264"/>
        <v>0</v>
      </c>
      <c r="H326" s="1"/>
      <c r="I326" s="118"/>
      <c r="J326" s="36"/>
      <c r="K326" s="155">
        <v>2023</v>
      </c>
      <c r="L326" s="73" t="str">
        <f t="shared" ref="L326:M326" si="279">IF(L312=0,"",L313/L312-1)</f>
        <v/>
      </c>
      <c r="M326" s="73">
        <f t="shared" si="279"/>
        <v>0</v>
      </c>
      <c r="N326" s="1"/>
      <c r="O326" s="71"/>
      <c r="P326" s="90"/>
      <c r="Q326" s="155">
        <v>2023</v>
      </c>
      <c r="R326" s="123" t="str">
        <f t="shared" ref="R326:S326" si="280">IF(R312="","",IF(R312=0,"",R313/R312-1))</f>
        <v/>
      </c>
      <c r="S326" s="123">
        <f t="shared" si="280"/>
        <v>0</v>
      </c>
      <c r="T326" s="1"/>
      <c r="U326" s="71"/>
    </row>
    <row r="327" spans="3:21" ht="12.75" customHeight="1" x14ac:dyDescent="0.3">
      <c r="C327" s="167" t="s">
        <v>36</v>
      </c>
      <c r="D327" s="116">
        <v>2024</v>
      </c>
      <c r="E327" s="1"/>
      <c r="F327" s="1"/>
      <c r="G327" s="72">
        <f t="shared" si="264"/>
        <v>0</v>
      </c>
      <c r="H327" s="1"/>
      <c r="I327" s="118"/>
      <c r="J327" s="36"/>
      <c r="K327" s="32">
        <v>2024</v>
      </c>
      <c r="L327" s="73" t="str">
        <f t="shared" ref="L327:M327" si="281">IF(L313=0,"",L314/L313-1)</f>
        <v/>
      </c>
      <c r="M327" s="73">
        <f t="shared" si="281"/>
        <v>2.8779328934174231E-3</v>
      </c>
      <c r="N327" s="1"/>
      <c r="O327" s="71"/>
      <c r="P327" s="90"/>
      <c r="Q327" s="32">
        <v>2024</v>
      </c>
      <c r="R327" s="123" t="str">
        <f t="shared" ref="R327:S327" si="282">IF(R313="","",IF(R313=0,"",R314/R313-1))</f>
        <v/>
      </c>
      <c r="S327" s="123">
        <f t="shared" si="282"/>
        <v>2.8779328934174231E-3</v>
      </c>
      <c r="T327" s="1"/>
      <c r="U327" s="71"/>
    </row>
    <row r="328" spans="3:21" ht="12.75" customHeight="1" x14ac:dyDescent="0.3">
      <c r="C328" s="31" t="s">
        <v>36</v>
      </c>
      <c r="D328" s="176">
        <v>2025</v>
      </c>
      <c r="E328" s="1"/>
      <c r="F328" s="1"/>
      <c r="G328" s="72">
        <f t="shared" si="264"/>
        <v>0</v>
      </c>
      <c r="H328" s="1"/>
      <c r="I328" s="125" t="str">
        <f>IF(I316=0,"",G315/I316-1)</f>
        <v/>
      </c>
      <c r="J328" s="36"/>
      <c r="K328" s="155">
        <v>2025</v>
      </c>
      <c r="L328" s="73" t="str">
        <f t="shared" ref="L328:M328" si="283">IF(L314=0,"",L315/L314-1)</f>
        <v/>
      </c>
      <c r="M328" s="73">
        <f t="shared" si="283"/>
        <v>-2.8696741637481704E-3</v>
      </c>
      <c r="N328" s="1"/>
      <c r="O328" s="74" t="str">
        <f>IF(O316=0,"",M315/O316-1)</f>
        <v/>
      </c>
      <c r="P328" s="90"/>
      <c r="Q328" s="155">
        <v>2025</v>
      </c>
      <c r="R328" s="123" t="str">
        <f t="shared" ref="R328:S328" si="284">IF(R314="","",IF(R314=0,"",R315/R314-1))</f>
        <v/>
      </c>
      <c r="S328" s="123">
        <f t="shared" si="284"/>
        <v>-2.8696741637481704E-3</v>
      </c>
      <c r="T328" s="1"/>
      <c r="U328" s="74" t="str">
        <f>IF(U316=0,"",S315/U316-1)</f>
        <v/>
      </c>
    </row>
    <row r="329" spans="3:21" ht="12.75" customHeight="1" x14ac:dyDescent="0.25">
      <c r="C329" s="22"/>
      <c r="D329" s="126" t="s">
        <v>41</v>
      </c>
      <c r="E329" s="49"/>
      <c r="F329" s="49"/>
      <c r="G329" s="77">
        <f>IF(G305=0,"",(G315/G305)^(1/($D315-$D305-1))-1)</f>
        <v>1.0646292707510829E-2</v>
      </c>
      <c r="H329" s="49"/>
      <c r="I329" s="127" t="str">
        <f>IF(I316=0,"",(G315/I316)^(1/(#REF!-#REF!-1))-1)</f>
        <v/>
      </c>
      <c r="J329" s="50"/>
      <c r="K329" s="79" t="str">
        <f>D329</f>
        <v>Geometric Mean</v>
      </c>
      <c r="L329" s="80">
        <f>IF(L305=0,"",(L313/L305)^(1/($D313-$D305-1))-1)</f>
        <v>-1</v>
      </c>
      <c r="M329" s="80">
        <f>IF(M305=0,"",(M315/M305)^(1/($D315-$D305-1))-1)</f>
        <v>1.9175689512891392E-3</v>
      </c>
      <c r="N329" s="49"/>
      <c r="O329" s="81" t="str">
        <f>IF(O316=0,"",(M315/O316)^(1/(#REF!-#REF!-1))-1)</f>
        <v/>
      </c>
      <c r="P329" s="22"/>
      <c r="Q329" s="79" t="str">
        <f>K329</f>
        <v>Geometric Mean</v>
      </c>
      <c r="R329" s="128">
        <f>IF(R305="","",IF(R305=0,"",(R313/R305)^(1/($D313-$D305-1))-1))</f>
        <v>-1</v>
      </c>
      <c r="S329" s="80">
        <f>IF(S305="","",IF(S305=0,"",(S315/S305)^(1/($D315-$D305-1))-1))</f>
        <v>-8.636774130776792E-3</v>
      </c>
      <c r="T329" s="49"/>
      <c r="U329" s="81" t="str">
        <f>IF(U316=0,"",(S315/U316)^(1/(#REF!-#REF!-1))-1)</f>
        <v/>
      </c>
    </row>
    <row r="330" spans="3:21" ht="12.75" customHeight="1" x14ac:dyDescent="0.25"/>
    <row r="331" spans="3:21" ht="12.75" customHeight="1" x14ac:dyDescent="0.25">
      <c r="Q331" s="49"/>
      <c r="R331" s="49"/>
      <c r="S331" s="49"/>
      <c r="T331" s="49"/>
      <c r="U331" s="49"/>
    </row>
    <row r="332" spans="3:21" ht="12.75" customHeight="1" x14ac:dyDescent="0.3">
      <c r="C332" s="17"/>
      <c r="D332" s="18" t="s">
        <v>27</v>
      </c>
      <c r="E332" s="18"/>
      <c r="F332" s="210" t="s">
        <v>14</v>
      </c>
      <c r="G332" s="211"/>
      <c r="H332" s="211"/>
      <c r="I332" s="212"/>
      <c r="K332" s="213" t="str">
        <f>IF(ISBLANK(Q301),"",CONCATENATE("Demand (",Q301,")"))</f>
        <v>Demand (kW)</v>
      </c>
      <c r="L332" s="214"/>
      <c r="M332" s="214"/>
      <c r="N332" s="214"/>
      <c r="O332" s="215"/>
      <c r="Q332" s="216" t="str">
        <f>CONCATENATE("Demand (",Q301,") per ",LEFT(F303,LEN(F303)-1))</f>
        <v>Demand (kW) per Customer</v>
      </c>
      <c r="R332" s="214"/>
      <c r="S332" s="214"/>
      <c r="T332" s="214"/>
      <c r="U332" s="215"/>
    </row>
    <row r="333" spans="3:21" ht="12.75" customHeight="1" x14ac:dyDescent="0.3">
      <c r="C333" s="22"/>
      <c r="D333" s="23" t="s">
        <v>29</v>
      </c>
      <c r="E333" s="31"/>
      <c r="F333" s="217"/>
      <c r="G333" s="218"/>
      <c r="H333" s="218"/>
      <c r="I333" s="129"/>
      <c r="K333" s="27"/>
      <c r="L333" s="28" t="s">
        <v>30</v>
      </c>
      <c r="M333" s="28" t="s">
        <v>31</v>
      </c>
      <c r="N333" s="29"/>
      <c r="O333" s="30" t="str">
        <f>M333</f>
        <v>Weather-normalized</v>
      </c>
      <c r="Q333" s="130"/>
      <c r="R333" s="28" t="str">
        <f t="shared" ref="R333:S333" si="285">L333</f>
        <v>Actual (Weather actual)</v>
      </c>
      <c r="S333" s="28" t="str">
        <f t="shared" si="285"/>
        <v>Weather-normalized</v>
      </c>
      <c r="T333" s="28"/>
      <c r="U333" s="131" t="str">
        <f>O333</f>
        <v>Weather-normalized</v>
      </c>
    </row>
    <row r="334" spans="3:21" ht="12.75" customHeight="1" x14ac:dyDescent="0.3">
      <c r="C334" s="31" t="s">
        <v>32</v>
      </c>
      <c r="D334" s="32">
        <v>2015</v>
      </c>
      <c r="E334" s="90"/>
      <c r="F334" s="91" t="s">
        <v>33</v>
      </c>
      <c r="G334" s="134">
        <v>4948418.58</v>
      </c>
      <c r="H334" s="1" t="str">
        <f t="shared" ref="H334:H344" si="286">IF(D334=2016,"OEB-approved","")</f>
        <v/>
      </c>
      <c r="I334" s="135"/>
      <c r="K334" s="93" t="s">
        <v>33</v>
      </c>
      <c r="L334" s="94">
        <v>1045761</v>
      </c>
      <c r="M334" s="94">
        <v>1026493</v>
      </c>
      <c r="N334" s="95" t="str">
        <f t="shared" ref="N334:N335" si="287">N305</f>
        <v/>
      </c>
      <c r="O334" s="71"/>
      <c r="Q334" s="93" t="s">
        <v>33</v>
      </c>
      <c r="R334" s="189">
        <f t="shared" ref="R334:R344" si="288">IF(G305=0,"",L334/G305)</f>
        <v>104576.1</v>
      </c>
      <c r="S334" s="189">
        <f t="shared" ref="S334:S344" si="289">IF(G305=0,"",M334/G305)</f>
        <v>102649.3</v>
      </c>
      <c r="T334" s="33" t="str">
        <f t="shared" ref="T334:T335" si="290">N334</f>
        <v/>
      </c>
      <c r="U334" s="90" t="str">
        <f t="shared" ref="U334:U335" si="291">IF(T334="","",IF(I334=0,"",O334/I334))</f>
        <v/>
      </c>
    </row>
    <row r="335" spans="3:21" ht="12.75" customHeight="1" x14ac:dyDescent="0.3">
      <c r="C335" s="31" t="s">
        <v>32</v>
      </c>
      <c r="D335" s="32">
        <v>2016</v>
      </c>
      <c r="E335" s="90"/>
      <c r="F335" s="93" t="s">
        <v>33</v>
      </c>
      <c r="G335" s="134">
        <v>5152897.6500000004</v>
      </c>
      <c r="H335" s="1" t="str">
        <f t="shared" si="286"/>
        <v>OEB-approved</v>
      </c>
      <c r="I335" s="138"/>
      <c r="K335" s="93" t="s">
        <v>33</v>
      </c>
      <c r="L335" s="94">
        <v>1071625.96</v>
      </c>
      <c r="M335" s="94">
        <v>1061398</v>
      </c>
      <c r="N335" s="95" t="str">
        <f t="shared" si="287"/>
        <v>OEB-approved</v>
      </c>
      <c r="O335" s="71"/>
      <c r="Q335" s="93" t="s">
        <v>33</v>
      </c>
      <c r="R335" s="189">
        <f t="shared" si="288"/>
        <v>97420.54181818181</v>
      </c>
      <c r="S335" s="189">
        <f t="shared" si="289"/>
        <v>96490.727272727279</v>
      </c>
      <c r="T335" s="33" t="str">
        <f t="shared" si="290"/>
        <v>OEB-approved</v>
      </c>
      <c r="U335" s="90" t="str">
        <f t="shared" si="291"/>
        <v/>
      </c>
    </row>
    <row r="336" spans="3:21" ht="12.75" customHeight="1" x14ac:dyDescent="0.3">
      <c r="C336" s="31" t="s">
        <v>32</v>
      </c>
      <c r="D336" s="32">
        <v>2017</v>
      </c>
      <c r="E336" s="90"/>
      <c r="F336" s="93" t="s">
        <v>33</v>
      </c>
      <c r="G336" s="134">
        <v>6052658.0800000001</v>
      </c>
      <c r="H336" s="1" t="str">
        <f t="shared" si="286"/>
        <v/>
      </c>
      <c r="I336" s="139"/>
      <c r="K336" s="93" t="s">
        <v>33</v>
      </c>
      <c r="L336" s="94">
        <v>1100755</v>
      </c>
      <c r="M336" s="94">
        <v>1105747</v>
      </c>
      <c r="N336" s="95"/>
      <c r="O336" s="140"/>
      <c r="Q336" s="93" t="s">
        <v>33</v>
      </c>
      <c r="R336" s="189">
        <f t="shared" si="288"/>
        <v>91729.583333333328</v>
      </c>
      <c r="S336" s="189">
        <f t="shared" si="289"/>
        <v>92145.583333333328</v>
      </c>
      <c r="T336" s="33"/>
      <c r="U336" s="90"/>
    </row>
    <row r="337" spans="3:21" ht="12.75" customHeight="1" x14ac:dyDescent="0.3">
      <c r="C337" s="31" t="s">
        <v>32</v>
      </c>
      <c r="D337" s="32">
        <v>2018</v>
      </c>
      <c r="E337" s="90"/>
      <c r="F337" s="93" t="s">
        <v>33</v>
      </c>
      <c r="G337" s="134">
        <v>6218736.5300000003</v>
      </c>
      <c r="H337" s="1" t="str">
        <f t="shared" si="286"/>
        <v/>
      </c>
      <c r="I337" s="139"/>
      <c r="K337" s="93" t="s">
        <v>33</v>
      </c>
      <c r="L337" s="94">
        <v>1106783</v>
      </c>
      <c r="M337" s="94">
        <v>1095710</v>
      </c>
      <c r="N337" s="95"/>
      <c r="O337" s="140"/>
      <c r="Q337" s="93" t="s">
        <v>33</v>
      </c>
      <c r="R337" s="189">
        <f t="shared" si="288"/>
        <v>85137.153846153844</v>
      </c>
      <c r="S337" s="189">
        <f t="shared" si="289"/>
        <v>84285.38461538461</v>
      </c>
      <c r="T337" s="33"/>
      <c r="U337" s="90"/>
    </row>
    <row r="338" spans="3:21" ht="12.75" customHeight="1" x14ac:dyDescent="0.3">
      <c r="C338" s="31" t="s">
        <v>32</v>
      </c>
      <c r="D338" s="32">
        <v>2019</v>
      </c>
      <c r="E338" s="90"/>
      <c r="F338" s="93" t="s">
        <v>33</v>
      </c>
      <c r="G338" s="134">
        <v>6737690.5499999998</v>
      </c>
      <c r="H338" s="1" t="str">
        <f t="shared" si="286"/>
        <v/>
      </c>
      <c r="I338" s="139"/>
      <c r="K338" s="93" t="s">
        <v>33</v>
      </c>
      <c r="L338" s="94">
        <v>1064513</v>
      </c>
      <c r="M338" s="94">
        <v>1096064</v>
      </c>
      <c r="N338" s="95"/>
      <c r="O338" s="140"/>
      <c r="Q338" s="93" t="s">
        <v>33</v>
      </c>
      <c r="R338" s="189">
        <f t="shared" si="288"/>
        <v>96773.909090909088</v>
      </c>
      <c r="S338" s="189">
        <f t="shared" si="289"/>
        <v>99642.181818181823</v>
      </c>
      <c r="T338" s="33"/>
      <c r="U338" s="90"/>
    </row>
    <row r="339" spans="3:21" ht="12.75" customHeight="1" x14ac:dyDescent="0.3">
      <c r="C339" s="31" t="s">
        <v>34</v>
      </c>
      <c r="D339" s="155">
        <v>2020</v>
      </c>
      <c r="E339" s="90"/>
      <c r="F339" s="93" t="s">
        <v>35</v>
      </c>
      <c r="G339" s="134">
        <v>6729311</v>
      </c>
      <c r="H339" s="1" t="str">
        <f t="shared" si="286"/>
        <v/>
      </c>
      <c r="I339" s="139"/>
      <c r="K339" s="93" t="s">
        <v>35</v>
      </c>
      <c r="L339" s="141"/>
      <c r="M339" s="94">
        <v>1076089</v>
      </c>
      <c r="N339" s="95"/>
      <c r="O339" s="140"/>
      <c r="Q339" s="93" t="s">
        <v>35</v>
      </c>
      <c r="R339" s="189">
        <f t="shared" si="288"/>
        <v>0</v>
      </c>
      <c r="S339" s="189">
        <f t="shared" si="289"/>
        <v>97826.272727272721</v>
      </c>
      <c r="T339" s="33"/>
      <c r="U339" s="90"/>
    </row>
    <row r="340" spans="3:21" ht="12.75" customHeight="1" x14ac:dyDescent="0.3">
      <c r="C340" s="167" t="s">
        <v>36</v>
      </c>
      <c r="D340" s="155">
        <v>2021</v>
      </c>
      <c r="E340" s="90"/>
      <c r="F340" s="93" t="s">
        <v>35</v>
      </c>
      <c r="G340" s="134">
        <v>7060746</v>
      </c>
      <c r="H340" s="1" t="str">
        <f t="shared" si="286"/>
        <v/>
      </c>
      <c r="I340" s="139"/>
      <c r="K340" s="93" t="s">
        <v>35</v>
      </c>
      <c r="L340" s="141"/>
      <c r="M340" s="94">
        <v>1055426</v>
      </c>
      <c r="N340" s="95" t="str">
        <f t="shared" ref="N340:N344" si="292">N311</f>
        <v/>
      </c>
      <c r="O340" s="140"/>
      <c r="Q340" s="93" t="s">
        <v>35</v>
      </c>
      <c r="R340" s="189">
        <f t="shared" si="288"/>
        <v>0</v>
      </c>
      <c r="S340" s="189">
        <f t="shared" si="289"/>
        <v>95947.818181818177</v>
      </c>
      <c r="T340" s="33" t="str">
        <f t="shared" ref="T340:T344" si="293">N340</f>
        <v/>
      </c>
      <c r="U340" s="90" t="str">
        <f t="shared" ref="U340:U344" si="294">IF(T340="","",IF(I340=0,"",O340/I340))</f>
        <v/>
      </c>
    </row>
    <row r="341" spans="3:21" ht="12.75" customHeight="1" x14ac:dyDescent="0.3">
      <c r="C341" s="167" t="s">
        <v>36</v>
      </c>
      <c r="D341" s="155">
        <v>2022</v>
      </c>
      <c r="E341" s="90"/>
      <c r="F341" s="93" t="s">
        <v>35</v>
      </c>
      <c r="G341" s="134">
        <v>7402285</v>
      </c>
      <c r="H341" s="1" t="str">
        <f t="shared" si="286"/>
        <v/>
      </c>
      <c r="I341" s="138"/>
      <c r="K341" s="93" t="s">
        <v>35</v>
      </c>
      <c r="L341" s="141"/>
      <c r="M341" s="94">
        <v>1054605</v>
      </c>
      <c r="N341" s="95" t="str">
        <f t="shared" si="292"/>
        <v/>
      </c>
      <c r="O341" s="71"/>
      <c r="Q341" s="93" t="s">
        <v>35</v>
      </c>
      <c r="R341" s="189">
        <f t="shared" si="288"/>
        <v>0</v>
      </c>
      <c r="S341" s="189">
        <f t="shared" si="289"/>
        <v>95873.181818181823</v>
      </c>
      <c r="T341" s="33" t="str">
        <f t="shared" si="293"/>
        <v/>
      </c>
      <c r="U341" s="90" t="str">
        <f t="shared" si="294"/>
        <v/>
      </c>
    </row>
    <row r="342" spans="3:21" ht="12.75" customHeight="1" x14ac:dyDescent="0.3">
      <c r="C342" s="167" t="s">
        <v>36</v>
      </c>
      <c r="D342" s="155">
        <v>2023</v>
      </c>
      <c r="E342" s="90"/>
      <c r="F342" s="93" t="s">
        <v>35</v>
      </c>
      <c r="G342" s="134">
        <v>7712394</v>
      </c>
      <c r="H342" s="1" t="str">
        <f t="shared" si="286"/>
        <v/>
      </c>
      <c r="I342" s="138"/>
      <c r="K342" s="93" t="s">
        <v>35</v>
      </c>
      <c r="L342" s="141"/>
      <c r="M342" s="94">
        <v>1054605</v>
      </c>
      <c r="N342" s="95" t="str">
        <f t="shared" si="292"/>
        <v/>
      </c>
      <c r="O342" s="71"/>
      <c r="Q342" s="93" t="s">
        <v>35</v>
      </c>
      <c r="R342" s="189">
        <f t="shared" si="288"/>
        <v>0</v>
      </c>
      <c r="S342" s="189">
        <f t="shared" si="289"/>
        <v>95873.181818181823</v>
      </c>
      <c r="T342" s="33" t="str">
        <f t="shared" si="293"/>
        <v/>
      </c>
      <c r="U342" s="90" t="str">
        <f t="shared" si="294"/>
        <v/>
      </c>
    </row>
    <row r="343" spans="3:21" ht="12.75" customHeight="1" x14ac:dyDescent="0.3">
      <c r="C343" s="167" t="s">
        <v>36</v>
      </c>
      <c r="D343" s="32">
        <v>2024</v>
      </c>
      <c r="E343" s="90"/>
      <c r="F343" s="93" t="s">
        <v>35</v>
      </c>
      <c r="G343" s="134">
        <v>7901158</v>
      </c>
      <c r="H343" s="1" t="str">
        <f t="shared" si="286"/>
        <v/>
      </c>
      <c r="I343" s="138"/>
      <c r="K343" s="93" t="s">
        <v>35</v>
      </c>
      <c r="L343" s="141"/>
      <c r="M343" s="184">
        <v>1057124</v>
      </c>
      <c r="N343" s="95" t="str">
        <f t="shared" si="292"/>
        <v/>
      </c>
      <c r="O343" s="71"/>
      <c r="Q343" s="93" t="s">
        <v>35</v>
      </c>
      <c r="R343" s="189">
        <f t="shared" si="288"/>
        <v>0</v>
      </c>
      <c r="S343" s="189">
        <f t="shared" si="289"/>
        <v>96102.181818181823</v>
      </c>
      <c r="T343" s="33" t="str">
        <f t="shared" si="293"/>
        <v/>
      </c>
      <c r="U343" s="90" t="str">
        <f t="shared" si="294"/>
        <v/>
      </c>
    </row>
    <row r="344" spans="3:21" ht="12.75" customHeight="1" x14ac:dyDescent="0.3">
      <c r="C344" s="44" t="s">
        <v>36</v>
      </c>
      <c r="D344" s="185">
        <v>2025</v>
      </c>
      <c r="E344" s="22"/>
      <c r="F344" s="103" t="s">
        <v>35</v>
      </c>
      <c r="G344" s="144">
        <v>7942308</v>
      </c>
      <c r="H344" s="49" t="str">
        <f t="shared" si="286"/>
        <v/>
      </c>
      <c r="I344" s="145"/>
      <c r="K344" s="103" t="s">
        <v>35</v>
      </c>
      <c r="L344" s="146"/>
      <c r="M344" s="186">
        <v>1054605</v>
      </c>
      <c r="N344" s="106" t="str">
        <f t="shared" si="292"/>
        <v/>
      </c>
      <c r="O344" s="148"/>
      <c r="Q344" s="149" t="s">
        <v>35</v>
      </c>
      <c r="R344" s="190">
        <f t="shared" si="288"/>
        <v>0</v>
      </c>
      <c r="S344" s="190">
        <f t="shared" si="289"/>
        <v>95873.181818181823</v>
      </c>
      <c r="T344" s="46" t="str">
        <f t="shared" si="293"/>
        <v/>
      </c>
      <c r="U344" s="22" t="str">
        <f t="shared" si="294"/>
        <v/>
      </c>
    </row>
    <row r="345" spans="3:21" ht="12.75" customHeight="1" x14ac:dyDescent="0.3">
      <c r="C345" s="111"/>
      <c r="I345" s="150">
        <f>SUM(I334:I343)</f>
        <v>0</v>
      </c>
      <c r="J345" s="1"/>
      <c r="O345" s="151">
        <f>SUM(O334:O343)</f>
        <v>0</v>
      </c>
      <c r="U345" s="151">
        <f>SUM(U334:U343)</f>
        <v>0</v>
      </c>
    </row>
    <row r="346" spans="3:21" ht="39" customHeight="1" x14ac:dyDescent="0.25">
      <c r="C346" s="159" t="s">
        <v>37</v>
      </c>
      <c r="D346" s="114" t="s">
        <v>38</v>
      </c>
      <c r="E346" s="64"/>
      <c r="F346" s="64"/>
      <c r="G346" s="64" t="s">
        <v>39</v>
      </c>
      <c r="H346" s="64"/>
      <c r="I346" s="66" t="str">
        <f>I317</f>
        <v>Test Year Versus OEB-approved</v>
      </c>
      <c r="J346" s="152"/>
      <c r="K346" s="63" t="s">
        <v>38</v>
      </c>
      <c r="L346" s="208" t="s">
        <v>39</v>
      </c>
      <c r="M346" s="209"/>
      <c r="N346" s="64"/>
      <c r="O346" s="66" t="str">
        <f>I346</f>
        <v>Test Year Versus OEB-approved</v>
      </c>
      <c r="P346" s="153"/>
      <c r="Q346" s="63" t="s">
        <v>38</v>
      </c>
      <c r="R346" s="208" t="s">
        <v>39</v>
      </c>
      <c r="S346" s="209"/>
      <c r="T346" s="64"/>
      <c r="U346" s="66" t="str">
        <f>O346</f>
        <v>Test Year Versus OEB-approved</v>
      </c>
    </row>
    <row r="347" spans="3:21" ht="12.75" customHeight="1" x14ac:dyDescent="0.3">
      <c r="C347" s="31" t="s">
        <v>32</v>
      </c>
      <c r="D347" s="154">
        <v>2015</v>
      </c>
      <c r="E347" s="59"/>
      <c r="F347" s="1"/>
      <c r="G347" s="117"/>
      <c r="H347" s="1"/>
      <c r="I347" s="118"/>
      <c r="J347" s="90"/>
      <c r="K347" s="32">
        <v>2015</v>
      </c>
      <c r="L347" s="70"/>
      <c r="M347" s="70"/>
      <c r="N347" s="1"/>
      <c r="O347" s="140"/>
      <c r="P347" s="90"/>
      <c r="Q347" s="32">
        <v>2015</v>
      </c>
      <c r="R347" s="122"/>
      <c r="S347" s="122"/>
      <c r="T347" s="1"/>
      <c r="U347" s="71"/>
    </row>
    <row r="348" spans="3:21" ht="12.75" customHeight="1" x14ac:dyDescent="0.3">
      <c r="C348" s="31" t="s">
        <v>32</v>
      </c>
      <c r="D348" s="116">
        <v>2016</v>
      </c>
      <c r="E348" s="1"/>
      <c r="F348" s="1"/>
      <c r="G348" s="72">
        <f t="shared" ref="G348:G357" si="295">IF(G334=0,"",G335/G334-1)</f>
        <v>4.132210456618246E-2</v>
      </c>
      <c r="H348" s="1"/>
      <c r="I348" s="118"/>
      <c r="J348" s="90"/>
      <c r="K348" s="32">
        <v>2016</v>
      </c>
      <c r="L348" s="73">
        <f t="shared" ref="L348:L357" si="296">IF(L334=0,"",L335/L334-1)</f>
        <v>2.4733146483756796E-2</v>
      </c>
      <c r="M348" s="73">
        <f t="shared" ref="M348:M357" si="297">IF(M334=0,"",M335/M334-1)</f>
        <v>3.4004128620458207E-2</v>
      </c>
      <c r="N348" s="1"/>
      <c r="O348" s="140"/>
      <c r="P348" s="90"/>
      <c r="Q348" s="32">
        <v>2016</v>
      </c>
      <c r="R348" s="123">
        <f t="shared" ref="R348:S348" si="298">IF(R334="","",IF(R334=0,"",R335/R334-1))</f>
        <v>-6.8424412287493963E-2</v>
      </c>
      <c r="S348" s="123">
        <f t="shared" si="298"/>
        <v>-5.9996246708674317E-2</v>
      </c>
      <c r="T348" s="1"/>
      <c r="U348" s="71"/>
    </row>
    <row r="349" spans="3:21" ht="12.75" customHeight="1" x14ac:dyDescent="0.3">
      <c r="C349" s="31" t="s">
        <v>32</v>
      </c>
      <c r="D349" s="156">
        <v>2017</v>
      </c>
      <c r="E349" s="1"/>
      <c r="F349" s="1"/>
      <c r="G349" s="72">
        <f t="shared" si="295"/>
        <v>0.17461251728917992</v>
      </c>
      <c r="H349" s="1"/>
      <c r="I349" s="118"/>
      <c r="J349" s="90"/>
      <c r="K349" s="32">
        <v>2017</v>
      </c>
      <c r="L349" s="73">
        <f t="shared" si="296"/>
        <v>2.7182096260527366E-2</v>
      </c>
      <c r="M349" s="73">
        <f t="shared" si="297"/>
        <v>4.1783572232093835E-2</v>
      </c>
      <c r="N349" s="1"/>
      <c r="O349" s="140"/>
      <c r="P349" s="90"/>
      <c r="Q349" s="32">
        <v>2017</v>
      </c>
      <c r="R349" s="123">
        <f t="shared" ref="R349:S349" si="299">IF(R335="","",IF(R335=0,"",R336/R335-1))</f>
        <v>-5.8416411761183284E-2</v>
      </c>
      <c r="S349" s="123">
        <f t="shared" si="299"/>
        <v>-4.5031725453914095E-2</v>
      </c>
      <c r="T349" s="1"/>
      <c r="U349" s="71"/>
    </row>
    <row r="350" spans="3:21" ht="12.75" customHeight="1" x14ac:dyDescent="0.3">
      <c r="C350" s="31" t="s">
        <v>32</v>
      </c>
      <c r="D350" s="116">
        <v>2018</v>
      </c>
      <c r="E350" s="1"/>
      <c r="F350" s="1"/>
      <c r="G350" s="72">
        <f t="shared" si="295"/>
        <v>2.7438928121312323E-2</v>
      </c>
      <c r="H350" s="1"/>
      <c r="I350" s="118"/>
      <c r="J350" s="90"/>
      <c r="K350" s="32">
        <v>2018</v>
      </c>
      <c r="L350" s="73">
        <f t="shared" si="296"/>
        <v>5.4762413071027805E-3</v>
      </c>
      <c r="M350" s="73">
        <f t="shared" si="297"/>
        <v>-9.0771216200450366E-3</v>
      </c>
      <c r="N350" s="1"/>
      <c r="O350" s="140"/>
      <c r="P350" s="90"/>
      <c r="Q350" s="32">
        <v>2018</v>
      </c>
      <c r="R350" s="123">
        <f t="shared" ref="R350:S350" si="300">IF(R336="","",IF(R336=0,"",R337/R336-1))</f>
        <v>-7.186808494728969E-2</v>
      </c>
      <c r="S350" s="123">
        <f t="shared" si="300"/>
        <v>-8.5301958418503188E-2</v>
      </c>
      <c r="T350" s="1"/>
      <c r="U350" s="71"/>
    </row>
    <row r="351" spans="3:21" ht="12.75" customHeight="1" x14ac:dyDescent="0.3">
      <c r="C351" s="31" t="s">
        <v>32</v>
      </c>
      <c r="D351" s="116">
        <v>2019</v>
      </c>
      <c r="E351" s="1"/>
      <c r="F351" s="1"/>
      <c r="G351" s="72">
        <f t="shared" si="295"/>
        <v>8.3450073418691595E-2</v>
      </c>
      <c r="H351" s="1"/>
      <c r="I351" s="118"/>
      <c r="J351" s="90"/>
      <c r="K351" s="32">
        <v>2019</v>
      </c>
      <c r="L351" s="73">
        <f t="shared" si="296"/>
        <v>-3.8191768395430703E-2</v>
      </c>
      <c r="M351" s="73">
        <f t="shared" si="297"/>
        <v>3.2307818674648381E-4</v>
      </c>
      <c r="N351" s="1"/>
      <c r="O351" s="140"/>
      <c r="P351" s="90"/>
      <c r="Q351" s="32">
        <v>2019</v>
      </c>
      <c r="R351" s="123">
        <f t="shared" ref="R351:S351" si="301">IF(R337="","",IF(R337=0,"",R338/R337-1))</f>
        <v>0.13668245553267289</v>
      </c>
      <c r="S351" s="123">
        <f t="shared" si="301"/>
        <v>0.18220000149342774</v>
      </c>
      <c r="T351" s="1"/>
      <c r="U351" s="71"/>
    </row>
    <row r="352" spans="3:21" ht="12.75" customHeight="1" x14ac:dyDescent="0.3">
      <c r="C352" s="31" t="s">
        <v>34</v>
      </c>
      <c r="D352" s="176">
        <v>2020</v>
      </c>
      <c r="E352" s="1"/>
      <c r="F352" s="1"/>
      <c r="G352" s="72">
        <f t="shared" si="295"/>
        <v>-1.2436828224472452E-3</v>
      </c>
      <c r="H352" s="1"/>
      <c r="I352" s="118"/>
      <c r="J352" s="90"/>
      <c r="K352" s="155">
        <v>2020</v>
      </c>
      <c r="L352" s="73">
        <f t="shared" si="296"/>
        <v>-1</v>
      </c>
      <c r="M352" s="73">
        <f t="shared" si="297"/>
        <v>-1.8224300770757873E-2</v>
      </c>
      <c r="N352" s="1"/>
      <c r="O352" s="140"/>
      <c r="P352" s="90"/>
      <c r="Q352" s="155">
        <v>2020</v>
      </c>
      <c r="R352" s="123">
        <f t="shared" ref="R352:S352" si="302">IF(R338="","",IF(R338=0,"",R339/R338-1))</f>
        <v>-1</v>
      </c>
      <c r="S352" s="123">
        <f t="shared" si="302"/>
        <v>-1.8224300770757984E-2</v>
      </c>
      <c r="T352" s="1"/>
      <c r="U352" s="71"/>
    </row>
    <row r="353" spans="2:22" ht="12.75" customHeight="1" x14ac:dyDescent="0.3">
      <c r="C353" s="167" t="s">
        <v>36</v>
      </c>
      <c r="D353" s="176">
        <v>2021</v>
      </c>
      <c r="E353" s="1"/>
      <c r="F353" s="1"/>
      <c r="G353" s="72">
        <f t="shared" si="295"/>
        <v>4.9252442040500055E-2</v>
      </c>
      <c r="H353" s="1"/>
      <c r="I353" s="118"/>
      <c r="J353" s="90"/>
      <c r="K353" s="155">
        <v>2021</v>
      </c>
      <c r="L353" s="73" t="str">
        <f t="shared" si="296"/>
        <v/>
      </c>
      <c r="M353" s="73">
        <f t="shared" si="297"/>
        <v>-1.9201943333683413E-2</v>
      </c>
      <c r="N353" s="1"/>
      <c r="O353" s="140"/>
      <c r="P353" s="90"/>
      <c r="Q353" s="155">
        <v>2021</v>
      </c>
      <c r="R353" s="123" t="str">
        <f t="shared" ref="R353:S353" si="303">IF(R339="","",IF(R339=0,"",R340/R339-1))</f>
        <v/>
      </c>
      <c r="S353" s="123">
        <f t="shared" si="303"/>
        <v>-1.9201943333683302E-2</v>
      </c>
      <c r="T353" s="1"/>
      <c r="U353" s="71"/>
    </row>
    <row r="354" spans="2:22" ht="12.75" customHeight="1" x14ac:dyDescent="0.3">
      <c r="C354" s="167" t="s">
        <v>36</v>
      </c>
      <c r="D354" s="176">
        <v>2022</v>
      </c>
      <c r="E354" s="1"/>
      <c r="F354" s="1"/>
      <c r="G354" s="72">
        <f t="shared" si="295"/>
        <v>4.8371517683825527E-2</v>
      </c>
      <c r="H354" s="1"/>
      <c r="I354" s="118"/>
      <c r="J354" s="90"/>
      <c r="K354" s="155">
        <v>2022</v>
      </c>
      <c r="L354" s="73" t="str">
        <f t="shared" si="296"/>
        <v/>
      </c>
      <c r="M354" s="73">
        <f t="shared" si="297"/>
        <v>-7.7788494882635728E-4</v>
      </c>
      <c r="N354" s="1"/>
      <c r="O354" s="140"/>
      <c r="P354" s="90"/>
      <c r="Q354" s="155">
        <v>2022</v>
      </c>
      <c r="R354" s="123" t="str">
        <f t="shared" ref="R354:S354" si="304">IF(R340="","",IF(R340=0,"",R341/R340-1))</f>
        <v/>
      </c>
      <c r="S354" s="123">
        <f t="shared" si="304"/>
        <v>-7.7788494882624626E-4</v>
      </c>
      <c r="T354" s="1"/>
      <c r="U354" s="71"/>
    </row>
    <row r="355" spans="2:22" ht="12.75" customHeight="1" x14ac:dyDescent="0.3">
      <c r="C355" s="167" t="s">
        <v>36</v>
      </c>
      <c r="D355" s="176">
        <v>2023</v>
      </c>
      <c r="E355" s="1"/>
      <c r="F355" s="1"/>
      <c r="G355" s="72">
        <f t="shared" si="295"/>
        <v>4.1893685530886682E-2</v>
      </c>
      <c r="H355" s="1"/>
      <c r="I355" s="118"/>
      <c r="J355" s="90"/>
      <c r="K355" s="155">
        <v>2023</v>
      </c>
      <c r="L355" s="73" t="str">
        <f t="shared" si="296"/>
        <v/>
      </c>
      <c r="M355" s="73">
        <f t="shared" si="297"/>
        <v>0</v>
      </c>
      <c r="N355" s="1"/>
      <c r="O355" s="140"/>
      <c r="P355" s="90"/>
      <c r="Q355" s="155">
        <v>2023</v>
      </c>
      <c r="R355" s="123" t="str">
        <f t="shared" ref="R355:S355" si="305">IF(R341="","",IF(R341=0,"",R342/R341-1))</f>
        <v/>
      </c>
      <c r="S355" s="123">
        <f t="shared" si="305"/>
        <v>0</v>
      </c>
      <c r="T355" s="1"/>
      <c r="U355" s="71"/>
    </row>
    <row r="356" spans="2:22" ht="12.75" customHeight="1" x14ac:dyDescent="0.3">
      <c r="C356" s="167" t="s">
        <v>36</v>
      </c>
      <c r="D356" s="116">
        <v>2024</v>
      </c>
      <c r="E356" s="1"/>
      <c r="F356" s="1"/>
      <c r="G356" s="72">
        <f t="shared" si="295"/>
        <v>2.4475409321671027E-2</v>
      </c>
      <c r="H356" s="1"/>
      <c r="I356" s="118"/>
      <c r="J356" s="90"/>
      <c r="K356" s="32">
        <v>2024</v>
      </c>
      <c r="L356" s="73" t="str">
        <f t="shared" si="296"/>
        <v/>
      </c>
      <c r="M356" s="73">
        <f t="shared" si="297"/>
        <v>2.3885720245968578E-3</v>
      </c>
      <c r="N356" s="1"/>
      <c r="O356" s="140"/>
      <c r="P356" s="90"/>
      <c r="Q356" s="32">
        <v>2024</v>
      </c>
      <c r="R356" s="123" t="str">
        <f t="shared" ref="R356:S356" si="306">IF(R342="","",IF(R342=0,"",R343/R342-1))</f>
        <v/>
      </c>
      <c r="S356" s="123">
        <f t="shared" si="306"/>
        <v>2.3885720245968578E-3</v>
      </c>
      <c r="T356" s="1"/>
      <c r="U356" s="71"/>
    </row>
    <row r="357" spans="2:22" ht="12.75" customHeight="1" x14ac:dyDescent="0.3">
      <c r="C357" s="31" t="s">
        <v>36</v>
      </c>
      <c r="D357" s="188">
        <v>2025</v>
      </c>
      <c r="E357" s="1"/>
      <c r="F357" s="1"/>
      <c r="G357" s="72">
        <f t="shared" si="295"/>
        <v>5.2080973447183876E-3</v>
      </c>
      <c r="H357" s="1"/>
      <c r="I357" s="125" t="str">
        <f>IF(I345=0,"",G344/I345-1)</f>
        <v/>
      </c>
      <c r="J357" s="90"/>
      <c r="K357" s="155">
        <v>2025</v>
      </c>
      <c r="L357" s="73" t="str">
        <f t="shared" si="296"/>
        <v/>
      </c>
      <c r="M357" s="73">
        <f t="shared" si="297"/>
        <v>-2.3828803432709433E-3</v>
      </c>
      <c r="N357" s="1"/>
      <c r="O357" s="157" t="str">
        <f>IF(O345=0,"",M344/O345-1)</f>
        <v/>
      </c>
      <c r="P357" s="90"/>
      <c r="Q357" s="155">
        <v>2025</v>
      </c>
      <c r="R357" s="123" t="str">
        <f t="shared" ref="R357:S357" si="307">IF(R343="","",IF(R343=0,"",R344/R343-1))</f>
        <v/>
      </c>
      <c r="S357" s="123">
        <f t="shared" si="307"/>
        <v>-2.3828803432709433E-3</v>
      </c>
      <c r="T357" s="1"/>
      <c r="U357" s="74" t="str">
        <f>IF(U345=0,"",S344/U345-1)</f>
        <v/>
      </c>
    </row>
    <row r="358" spans="2:22" ht="12.75" customHeight="1" x14ac:dyDescent="0.25">
      <c r="C358" s="22"/>
      <c r="D358" s="126" t="s">
        <v>41</v>
      </c>
      <c r="E358" s="49"/>
      <c r="F358" s="49"/>
      <c r="G358" s="77">
        <f>IF(G334=0,"",(G344/G334)^(1/($D344-$D334-1))-1)</f>
        <v>5.3977024842150723E-2</v>
      </c>
      <c r="H358" s="49"/>
      <c r="I358" s="81" t="str">
        <f>IF(I345=0,"",(G344/I345)^(1/(#REF!-#REF!-1))-1)</f>
        <v/>
      </c>
      <c r="J358" s="90"/>
      <c r="K358" s="79" t="str">
        <f>D358</f>
        <v>Geometric Mean</v>
      </c>
      <c r="L358" s="80">
        <f>IF(L334=0,"",(L342/L334)^(1/($D342-$D334-1))-1)</f>
        <v>-1</v>
      </c>
      <c r="M358" s="80">
        <f>IF(M334=0,"",(M344/M334)^(1/($D344-$D334-1))-1)</f>
        <v>3.0065273506720835E-3</v>
      </c>
      <c r="N358" s="49"/>
      <c r="O358" s="81" t="str">
        <f>IF(O345=0,"",(M344/O345)^(1/(#REF!-#REF!-1))-1)</f>
        <v/>
      </c>
      <c r="P358" s="22"/>
      <c r="Q358" s="79" t="str">
        <f>K358</f>
        <v>Geometric Mean</v>
      </c>
      <c r="R358" s="128">
        <f>IF(R334="","",IF(R334=0,"",(R342/R334)^(1/($D342-$D334-1))-1))</f>
        <v>-1</v>
      </c>
      <c r="S358" s="80">
        <f>IF(S334="","",IF(S334=0,"",(S344/S334)^(1/($D344-$D334-1))-1))</f>
        <v>-7.5592869750422675E-3</v>
      </c>
      <c r="T358" s="49"/>
      <c r="U358" s="81" t="str">
        <f>IF(U345=0,"",(S344/U345)^(1/(#REF!-#REF!-1))-1)</f>
        <v/>
      </c>
    </row>
    <row r="359" spans="2:22" ht="12.75" customHeight="1" x14ac:dyDescent="0.25"/>
    <row r="360" spans="2:22" ht="12.75" customHeight="1" x14ac:dyDescent="0.3">
      <c r="B360" s="82">
        <v>6</v>
      </c>
      <c r="C360" s="2" t="s">
        <v>43</v>
      </c>
      <c r="D360" s="219" t="s">
        <v>59</v>
      </c>
      <c r="E360" s="220"/>
      <c r="F360" s="220"/>
      <c r="G360" s="220"/>
      <c r="H360" s="220"/>
      <c r="I360" s="221"/>
      <c r="K360" s="1" t="s">
        <v>45</v>
      </c>
      <c r="Q360" s="83" t="s">
        <v>46</v>
      </c>
      <c r="R360" s="1"/>
      <c r="S360" s="1"/>
      <c r="T360" s="1"/>
      <c r="U360" s="1"/>
    </row>
    <row r="361" spans="2:22" ht="12.75" customHeight="1" x14ac:dyDescent="0.25">
      <c r="Q361" s="49"/>
      <c r="R361" s="49"/>
      <c r="S361" s="49"/>
      <c r="T361" s="49"/>
      <c r="U361" s="49"/>
    </row>
    <row r="362" spans="2:22" ht="12.75" customHeight="1" x14ac:dyDescent="0.3">
      <c r="C362" s="17"/>
      <c r="D362" s="18" t="s">
        <v>27</v>
      </c>
      <c r="E362" s="18"/>
      <c r="F362" s="222" t="s">
        <v>47</v>
      </c>
      <c r="G362" s="223"/>
      <c r="H362" s="223"/>
      <c r="I362" s="224"/>
      <c r="J362" s="18"/>
      <c r="K362" s="213" t="s">
        <v>60</v>
      </c>
      <c r="L362" s="214"/>
      <c r="M362" s="214"/>
      <c r="N362" s="214"/>
      <c r="O362" s="215"/>
      <c r="P362" s="19"/>
      <c r="Q362" s="216" t="str">
        <f>CONCATENATE("Consumption (kWh) per ",LEFT(F362,LEN(F362)-1))</f>
        <v>Consumption (kWh) per Customer</v>
      </c>
      <c r="R362" s="214"/>
      <c r="S362" s="214"/>
      <c r="T362" s="214"/>
      <c r="U362" s="215"/>
      <c r="V362" s="84"/>
    </row>
    <row r="363" spans="2:22" ht="38.25" customHeight="1" x14ac:dyDescent="0.3">
      <c r="C363" s="22"/>
      <c r="D363" s="23" t="s">
        <v>29</v>
      </c>
      <c r="E363" s="31"/>
      <c r="F363" s="217"/>
      <c r="G363" s="218"/>
      <c r="H363" s="234"/>
      <c r="I363" s="85"/>
      <c r="J363" s="31"/>
      <c r="K363" s="27"/>
      <c r="L363" s="28" t="s">
        <v>30</v>
      </c>
      <c r="M363" s="28" t="s">
        <v>31</v>
      </c>
      <c r="N363" s="29"/>
      <c r="O363" s="30" t="s">
        <v>31</v>
      </c>
      <c r="P363" s="31"/>
      <c r="Q363" s="86"/>
      <c r="R363" s="87" t="str">
        <f t="shared" ref="R363:S363" si="308">L363</f>
        <v>Actual (Weather actual)</v>
      </c>
      <c r="S363" s="88" t="str">
        <f t="shared" si="308"/>
        <v>Weather-normalized</v>
      </c>
      <c r="T363" s="88"/>
      <c r="U363" s="89" t="str">
        <f>O363</f>
        <v>Weather-normalized</v>
      </c>
      <c r="V363" s="84"/>
    </row>
    <row r="364" spans="2:22" ht="12.75" customHeight="1" x14ac:dyDescent="0.3">
      <c r="C364" s="31" t="s">
        <v>32</v>
      </c>
      <c r="D364" s="32">
        <v>2015</v>
      </c>
      <c r="E364" s="90"/>
      <c r="F364" s="91" t="s">
        <v>33</v>
      </c>
      <c r="G364" s="92">
        <v>56682</v>
      </c>
      <c r="H364" s="36" t="str">
        <f t="shared" ref="H364:H374" si="309">IF(D364=2016,"OEB-approved","")</f>
        <v/>
      </c>
      <c r="I364" s="39"/>
      <c r="J364" s="90"/>
      <c r="K364" s="93" t="s">
        <v>33</v>
      </c>
      <c r="L364" s="94">
        <v>45151658</v>
      </c>
      <c r="M364" s="94">
        <v>45150000</v>
      </c>
      <c r="N364" s="95" t="str">
        <f>H364</f>
        <v/>
      </c>
      <c r="O364" s="96"/>
      <c r="P364" s="90"/>
      <c r="Q364" s="93" t="s">
        <v>33</v>
      </c>
      <c r="R364" s="97">
        <f t="shared" ref="R364:R374" si="310">IF(G364=0,"",L364/G364)</f>
        <v>796.57841995695287</v>
      </c>
      <c r="S364" s="98">
        <f t="shared" ref="S364:S374" si="311">IF(G364=0,"",M364/G364)</f>
        <v>796.54916904837512</v>
      </c>
      <c r="T364" s="1" t="str">
        <f>N364</f>
        <v/>
      </c>
      <c r="U364" s="99" t="str">
        <f>IF(T364="","",IF(I364=0,"",O364/I364))</f>
        <v/>
      </c>
      <c r="V364" s="33"/>
    </row>
    <row r="365" spans="2:22" ht="12.75" customHeight="1" x14ac:dyDescent="0.3">
      <c r="C365" s="31" t="s">
        <v>32</v>
      </c>
      <c r="D365" s="32">
        <v>2016</v>
      </c>
      <c r="E365" s="90"/>
      <c r="F365" s="93" t="s">
        <v>33</v>
      </c>
      <c r="G365" s="92">
        <v>58588</v>
      </c>
      <c r="H365" s="36" t="str">
        <f t="shared" si="309"/>
        <v>OEB-approved</v>
      </c>
      <c r="I365" s="39"/>
      <c r="J365" s="90"/>
      <c r="K365" s="93" t="s">
        <v>33</v>
      </c>
      <c r="L365" s="94">
        <v>45206289.600000001</v>
      </c>
      <c r="M365" s="94">
        <v>45206000</v>
      </c>
      <c r="N365" s="95"/>
      <c r="O365" s="96"/>
      <c r="P365" s="90"/>
      <c r="Q365" s="93" t="s">
        <v>33</v>
      </c>
      <c r="R365" s="97">
        <f t="shared" si="310"/>
        <v>771.59639516624566</v>
      </c>
      <c r="S365" s="98">
        <f t="shared" si="311"/>
        <v>771.59145217450668</v>
      </c>
      <c r="T365" s="1"/>
      <c r="U365" s="99"/>
      <c r="V365" s="33"/>
    </row>
    <row r="366" spans="2:22" ht="12.75" customHeight="1" x14ac:dyDescent="0.3">
      <c r="C366" s="31" t="s">
        <v>32</v>
      </c>
      <c r="D366" s="32">
        <v>2017</v>
      </c>
      <c r="E366" s="90"/>
      <c r="F366" s="93" t="s">
        <v>33</v>
      </c>
      <c r="G366" s="92">
        <v>58470</v>
      </c>
      <c r="H366" s="36" t="str">
        <f t="shared" si="309"/>
        <v/>
      </c>
      <c r="I366" s="39"/>
      <c r="J366" s="90"/>
      <c r="K366" s="93" t="s">
        <v>33</v>
      </c>
      <c r="L366" s="94">
        <v>38203632</v>
      </c>
      <c r="M366" s="94">
        <v>38204000</v>
      </c>
      <c r="N366" s="95"/>
      <c r="O366" s="96"/>
      <c r="P366" s="90"/>
      <c r="Q366" s="93" t="s">
        <v>33</v>
      </c>
      <c r="R366" s="97">
        <f t="shared" si="310"/>
        <v>653.38860954335553</v>
      </c>
      <c r="S366" s="98">
        <f t="shared" si="311"/>
        <v>653.39490336924916</v>
      </c>
      <c r="T366" s="1"/>
      <c r="U366" s="99"/>
      <c r="V366" s="33"/>
    </row>
    <row r="367" spans="2:22" ht="12.75" customHeight="1" x14ac:dyDescent="0.3">
      <c r="C367" s="31" t="s">
        <v>32</v>
      </c>
      <c r="D367" s="32">
        <v>2018</v>
      </c>
      <c r="E367" s="90"/>
      <c r="F367" s="93" t="s">
        <v>33</v>
      </c>
      <c r="G367" s="92">
        <v>59286</v>
      </c>
      <c r="H367" s="36" t="str">
        <f t="shared" si="309"/>
        <v/>
      </c>
      <c r="I367" s="39"/>
      <c r="J367" s="90"/>
      <c r="K367" s="93" t="s">
        <v>33</v>
      </c>
      <c r="L367" s="94">
        <v>31723370</v>
      </c>
      <c r="M367" s="94">
        <v>31723000</v>
      </c>
      <c r="N367" s="95"/>
      <c r="O367" s="96"/>
      <c r="P367" s="90"/>
      <c r="Q367" s="93" t="s">
        <v>33</v>
      </c>
      <c r="R367" s="97">
        <f t="shared" si="310"/>
        <v>535.09040920284724</v>
      </c>
      <c r="S367" s="98">
        <f t="shared" si="311"/>
        <v>535.08416826906853</v>
      </c>
      <c r="T367" s="1"/>
      <c r="U367" s="99"/>
      <c r="V367" s="33"/>
    </row>
    <row r="368" spans="2:22" ht="12.75" customHeight="1" x14ac:dyDescent="0.3">
      <c r="C368" s="31" t="s">
        <v>32</v>
      </c>
      <c r="D368" s="32">
        <v>2019</v>
      </c>
      <c r="E368" s="90"/>
      <c r="F368" s="93" t="s">
        <v>33</v>
      </c>
      <c r="G368" s="92">
        <v>60538</v>
      </c>
      <c r="H368" s="36" t="str">
        <f t="shared" si="309"/>
        <v/>
      </c>
      <c r="I368" s="39"/>
      <c r="J368" s="90"/>
      <c r="K368" s="93" t="s">
        <v>33</v>
      </c>
      <c r="L368" s="94">
        <v>26730515</v>
      </c>
      <c r="M368" s="94">
        <v>26728000</v>
      </c>
      <c r="N368" s="95"/>
      <c r="O368" s="96"/>
      <c r="P368" s="90"/>
      <c r="Q368" s="93" t="s">
        <v>33</v>
      </c>
      <c r="R368" s="97">
        <f t="shared" si="310"/>
        <v>441.54935742839206</v>
      </c>
      <c r="S368" s="98">
        <f t="shared" si="311"/>
        <v>441.50781327430707</v>
      </c>
      <c r="T368" s="1"/>
      <c r="U368" s="99"/>
      <c r="V368" s="33"/>
    </row>
    <row r="369" spans="2:22" ht="12.75" customHeight="1" x14ac:dyDescent="0.3">
      <c r="C369" s="31" t="s">
        <v>34</v>
      </c>
      <c r="D369" s="155">
        <v>2020</v>
      </c>
      <c r="E369" s="90"/>
      <c r="F369" s="93" t="s">
        <v>35</v>
      </c>
      <c r="G369" s="92">
        <v>61886</v>
      </c>
      <c r="H369" s="36" t="str">
        <f t="shared" si="309"/>
        <v/>
      </c>
      <c r="I369" s="39"/>
      <c r="J369" s="90"/>
      <c r="K369" s="93" t="s">
        <v>35</v>
      </c>
      <c r="L369" s="102"/>
      <c r="M369" s="94">
        <v>24893000</v>
      </c>
      <c r="N369" s="95" t="str">
        <f t="shared" ref="N369:N374" si="312">H369</f>
        <v/>
      </c>
      <c r="O369" s="96"/>
      <c r="P369" s="90"/>
      <c r="Q369" s="93" t="s">
        <v>35</v>
      </c>
      <c r="R369" s="97">
        <f t="shared" si="310"/>
        <v>0</v>
      </c>
      <c r="S369" s="98">
        <f t="shared" si="311"/>
        <v>402.23960184856026</v>
      </c>
      <c r="T369" s="1" t="str">
        <f t="shared" ref="T369:T374" si="313">N369</f>
        <v/>
      </c>
      <c r="U369" s="99" t="str">
        <f t="shared" ref="U369:U374" si="314">IF(T369="","",IF(I369=0,"",O369/I369))</f>
        <v/>
      </c>
      <c r="V369" s="33"/>
    </row>
    <row r="370" spans="2:22" ht="12.75" customHeight="1" x14ac:dyDescent="0.3">
      <c r="C370" s="167" t="s">
        <v>36</v>
      </c>
      <c r="D370" s="155">
        <v>2021</v>
      </c>
      <c r="E370" s="90"/>
      <c r="F370" s="93" t="s">
        <v>35</v>
      </c>
      <c r="G370" s="92">
        <v>62806</v>
      </c>
      <c r="H370" s="36" t="str">
        <f t="shared" si="309"/>
        <v/>
      </c>
      <c r="I370" s="100"/>
      <c r="J370" s="90"/>
      <c r="K370" s="93" t="s">
        <v>35</v>
      </c>
      <c r="L370" s="102"/>
      <c r="M370" s="94">
        <v>23955000</v>
      </c>
      <c r="N370" s="95" t="str">
        <f t="shared" si="312"/>
        <v/>
      </c>
      <c r="O370" s="101"/>
      <c r="P370" s="90"/>
      <c r="Q370" s="93" t="s">
        <v>35</v>
      </c>
      <c r="R370" s="97">
        <f t="shared" si="310"/>
        <v>0</v>
      </c>
      <c r="S370" s="98">
        <f t="shared" si="311"/>
        <v>381.41260389134794</v>
      </c>
      <c r="T370" s="1" t="str">
        <f t="shared" si="313"/>
        <v/>
      </c>
      <c r="U370" s="99" t="str">
        <f t="shared" si="314"/>
        <v/>
      </c>
      <c r="V370" s="33"/>
    </row>
    <row r="371" spans="2:22" ht="12.75" customHeight="1" x14ac:dyDescent="0.3">
      <c r="C371" s="167" t="s">
        <v>36</v>
      </c>
      <c r="D371" s="155">
        <v>2022</v>
      </c>
      <c r="E371" s="90"/>
      <c r="F371" s="93" t="s">
        <v>35</v>
      </c>
      <c r="G371" s="92">
        <v>63725</v>
      </c>
      <c r="H371" s="36" t="str">
        <f t="shared" si="309"/>
        <v/>
      </c>
      <c r="I371" s="39"/>
      <c r="J371" s="90"/>
      <c r="K371" s="93" t="s">
        <v>35</v>
      </c>
      <c r="L371" s="102"/>
      <c r="M371" s="94">
        <v>23893000</v>
      </c>
      <c r="N371" s="95" t="str">
        <f t="shared" si="312"/>
        <v/>
      </c>
      <c r="O371" s="96"/>
      <c r="P371" s="90"/>
      <c r="Q371" s="93" t="s">
        <v>35</v>
      </c>
      <c r="R371" s="97">
        <f t="shared" si="310"/>
        <v>0</v>
      </c>
      <c r="S371" s="98">
        <f t="shared" si="311"/>
        <v>374.93919183993722</v>
      </c>
      <c r="T371" s="1" t="str">
        <f t="shared" si="313"/>
        <v/>
      </c>
      <c r="U371" s="99" t="str">
        <f t="shared" si="314"/>
        <v/>
      </c>
      <c r="V371" s="33"/>
    </row>
    <row r="372" spans="2:22" ht="12.75" customHeight="1" x14ac:dyDescent="0.3">
      <c r="C372" s="167" t="s">
        <v>36</v>
      </c>
      <c r="D372" s="155">
        <v>2023</v>
      </c>
      <c r="E372" s="90"/>
      <c r="F372" s="93" t="s">
        <v>35</v>
      </c>
      <c r="G372" s="92">
        <v>64645</v>
      </c>
      <c r="H372" s="36" t="str">
        <f t="shared" si="309"/>
        <v/>
      </c>
      <c r="I372" s="39"/>
      <c r="J372" s="90"/>
      <c r="K372" s="93" t="s">
        <v>35</v>
      </c>
      <c r="L372" s="102"/>
      <c r="M372" s="94">
        <v>23893000</v>
      </c>
      <c r="N372" s="95" t="str">
        <f t="shared" si="312"/>
        <v/>
      </c>
      <c r="O372" s="96"/>
      <c r="P372" s="90"/>
      <c r="Q372" s="93" t="s">
        <v>35</v>
      </c>
      <c r="R372" s="97">
        <f t="shared" si="310"/>
        <v>0</v>
      </c>
      <c r="S372" s="98">
        <f t="shared" si="311"/>
        <v>369.60321757289813</v>
      </c>
      <c r="T372" s="1" t="str">
        <f t="shared" si="313"/>
        <v/>
      </c>
      <c r="U372" s="99" t="str">
        <f t="shared" si="314"/>
        <v/>
      </c>
      <c r="V372" s="33"/>
    </row>
    <row r="373" spans="2:22" ht="12.75" customHeight="1" x14ac:dyDescent="0.3">
      <c r="C373" s="167" t="s">
        <v>36</v>
      </c>
      <c r="D373" s="32">
        <v>2024</v>
      </c>
      <c r="E373" s="90"/>
      <c r="F373" s="93" t="s">
        <v>35</v>
      </c>
      <c r="G373" s="92">
        <v>65564</v>
      </c>
      <c r="H373" s="36" t="str">
        <f t="shared" si="309"/>
        <v/>
      </c>
      <c r="I373" s="39"/>
      <c r="J373" s="90"/>
      <c r="K373" s="93" t="s">
        <v>35</v>
      </c>
      <c r="L373" s="102"/>
      <c r="M373" s="94">
        <v>23893000</v>
      </c>
      <c r="N373" s="95" t="str">
        <f t="shared" si="312"/>
        <v/>
      </c>
      <c r="O373" s="96"/>
      <c r="P373" s="90"/>
      <c r="Q373" s="93" t="s">
        <v>35</v>
      </c>
      <c r="R373" s="97">
        <f t="shared" si="310"/>
        <v>0</v>
      </c>
      <c r="S373" s="98">
        <f t="shared" si="311"/>
        <v>364.42254895979499</v>
      </c>
      <c r="T373" s="1" t="str">
        <f t="shared" si="313"/>
        <v/>
      </c>
      <c r="U373" s="99" t="str">
        <f t="shared" si="314"/>
        <v/>
      </c>
      <c r="V373" s="33"/>
    </row>
    <row r="374" spans="2:22" ht="12.75" customHeight="1" x14ac:dyDescent="0.3">
      <c r="C374" s="44" t="s">
        <v>36</v>
      </c>
      <c r="D374" s="185">
        <v>2025</v>
      </c>
      <c r="E374" s="22"/>
      <c r="F374" s="103" t="s">
        <v>35</v>
      </c>
      <c r="G374" s="104">
        <v>66484</v>
      </c>
      <c r="H374" s="50" t="str">
        <f t="shared" si="309"/>
        <v/>
      </c>
      <c r="I374" s="54"/>
      <c r="J374" s="22"/>
      <c r="K374" s="103" t="s">
        <v>35</v>
      </c>
      <c r="L374" s="105"/>
      <c r="M374" s="94">
        <v>23893000</v>
      </c>
      <c r="N374" s="106" t="str">
        <f t="shared" si="312"/>
        <v/>
      </c>
      <c r="O374" s="107"/>
      <c r="P374" s="22"/>
      <c r="Q374" s="103" t="s">
        <v>35</v>
      </c>
      <c r="R374" s="108">
        <f t="shared" si="310"/>
        <v>0</v>
      </c>
      <c r="S374" s="109">
        <f t="shared" si="311"/>
        <v>359.37970037903858</v>
      </c>
      <c r="T374" s="49" t="str">
        <f t="shared" si="313"/>
        <v/>
      </c>
      <c r="U374" s="110" t="str">
        <f t="shared" si="314"/>
        <v/>
      </c>
      <c r="V374" s="33"/>
    </row>
    <row r="375" spans="2:22" ht="12.75" customHeight="1" x14ac:dyDescent="0.3">
      <c r="B375" s="1"/>
      <c r="C375" s="111"/>
      <c r="I375" s="57">
        <f>SUM(I364:I373)</f>
        <v>0</v>
      </c>
      <c r="O375" s="112">
        <f>SUM(O364:O373)</f>
        <v>0</v>
      </c>
      <c r="U375" s="112">
        <f>SUM(U364:U373)</f>
        <v>0</v>
      </c>
    </row>
    <row r="376" spans="2:22" ht="12.75" customHeight="1" x14ac:dyDescent="0.25">
      <c r="C376" s="159" t="s">
        <v>37</v>
      </c>
      <c r="D376" s="114" t="s">
        <v>38</v>
      </c>
      <c r="E376" s="115"/>
      <c r="F376" s="115"/>
      <c r="G376" s="64" t="s">
        <v>39</v>
      </c>
      <c r="H376" s="115"/>
      <c r="I376" s="66" t="s">
        <v>49</v>
      </c>
      <c r="J376" s="62"/>
      <c r="K376" s="63" t="s">
        <v>38</v>
      </c>
      <c r="L376" s="208" t="s">
        <v>39</v>
      </c>
      <c r="M376" s="209"/>
      <c r="N376" s="115"/>
      <c r="O376" s="66" t="str">
        <f>I376</f>
        <v>Test Year Versus OEB-approved</v>
      </c>
      <c r="P376" s="17"/>
      <c r="Q376" s="63" t="s">
        <v>38</v>
      </c>
      <c r="R376" s="208" t="s">
        <v>39</v>
      </c>
      <c r="S376" s="209"/>
      <c r="T376" s="115"/>
      <c r="U376" s="66" t="str">
        <f>O376</f>
        <v>Test Year Versus OEB-approved</v>
      </c>
    </row>
    <row r="377" spans="2:22" ht="12.75" customHeight="1" x14ac:dyDescent="0.3">
      <c r="C377" s="31" t="s">
        <v>32</v>
      </c>
      <c r="D377" s="116">
        <v>2015</v>
      </c>
      <c r="E377" s="1"/>
      <c r="F377" s="1"/>
      <c r="G377" s="117"/>
      <c r="H377" s="1"/>
      <c r="I377" s="118"/>
      <c r="J377" s="36"/>
      <c r="K377" s="32">
        <v>2015</v>
      </c>
      <c r="L377" s="70"/>
      <c r="M377" s="70"/>
      <c r="N377" s="1"/>
      <c r="O377" s="71"/>
      <c r="P377" s="90"/>
      <c r="Q377" s="32">
        <v>2015</v>
      </c>
      <c r="R377" s="122"/>
      <c r="S377" s="122"/>
      <c r="T377" s="1"/>
      <c r="U377" s="71"/>
    </row>
    <row r="378" spans="2:22" ht="12.75" customHeight="1" x14ac:dyDescent="0.3">
      <c r="C378" s="31" t="s">
        <v>32</v>
      </c>
      <c r="D378" s="116">
        <v>2016</v>
      </c>
      <c r="E378" s="1"/>
      <c r="F378" s="1"/>
      <c r="G378" s="72">
        <f t="shared" ref="G378:G387" si="315">IF(G364=0,"",G365/G364-1)</f>
        <v>3.3626195264810699E-2</v>
      </c>
      <c r="H378" s="1"/>
      <c r="I378" s="118"/>
      <c r="J378" s="36"/>
      <c r="K378" s="32">
        <v>2016</v>
      </c>
      <c r="L378" s="73">
        <f t="shared" ref="L378:M378" si="316">IF(L364=0,"",L365/L364-1)</f>
        <v>1.209957782724258E-3</v>
      </c>
      <c r="M378" s="73">
        <f t="shared" si="316"/>
        <v>1.2403100775193465E-3</v>
      </c>
      <c r="N378" s="1"/>
      <c r="O378" s="71"/>
      <c r="P378" s="90"/>
      <c r="Q378" s="32">
        <v>2016</v>
      </c>
      <c r="R378" s="123">
        <f t="shared" ref="R378:S378" si="317">IF(R364="","",IF(R364=0,"",R365/R364-1))</f>
        <v>-3.1361664043142445E-2</v>
      </c>
      <c r="S378" s="123">
        <f t="shared" si="317"/>
        <v>-3.1332299177067813E-2</v>
      </c>
      <c r="T378" s="1"/>
      <c r="U378" s="71"/>
    </row>
    <row r="379" spans="2:22" ht="12.75" customHeight="1" x14ac:dyDescent="0.3">
      <c r="C379" s="31" t="s">
        <v>32</v>
      </c>
      <c r="D379" s="116">
        <v>2017</v>
      </c>
      <c r="E379" s="1"/>
      <c r="F379" s="1"/>
      <c r="G379" s="72">
        <f t="shared" si="315"/>
        <v>-2.0140643135112546E-3</v>
      </c>
      <c r="H379" s="1"/>
      <c r="I379" s="118"/>
      <c r="J379" s="36"/>
      <c r="K379" s="32">
        <v>2017</v>
      </c>
      <c r="L379" s="73">
        <f t="shared" ref="L379:M379" si="318">IF(L365=0,"",L366/L365-1)</f>
        <v>-0.15490449806789719</v>
      </c>
      <c r="M379" s="73">
        <f t="shared" si="318"/>
        <v>-0.15489094368004253</v>
      </c>
      <c r="N379" s="1"/>
      <c r="O379" s="71"/>
      <c r="P379" s="90"/>
      <c r="Q379" s="32">
        <v>2017</v>
      </c>
      <c r="R379" s="123">
        <f t="shared" ref="R379:S379" si="319">IF(R365="","",IF(R365=0,"",R366/R365-1))</f>
        <v>-0.15319898636569118</v>
      </c>
      <c r="S379" s="123">
        <f t="shared" si="319"/>
        <v>-0.15318540462333385</v>
      </c>
      <c r="T379" s="1"/>
      <c r="U379" s="71"/>
    </row>
    <row r="380" spans="2:22" ht="12.75" customHeight="1" x14ac:dyDescent="0.3">
      <c r="C380" s="31" t="s">
        <v>32</v>
      </c>
      <c r="D380" s="116">
        <v>2018</v>
      </c>
      <c r="E380" s="1"/>
      <c r="F380" s="1"/>
      <c r="G380" s="72">
        <f t="shared" si="315"/>
        <v>1.3955874807593638E-2</v>
      </c>
      <c r="H380" s="1"/>
      <c r="I380" s="118"/>
      <c r="J380" s="36"/>
      <c r="K380" s="32">
        <v>2018</v>
      </c>
      <c r="L380" s="73">
        <f t="shared" ref="L380:M380" si="320">IF(L366=0,"",L367/L366-1)</f>
        <v>-0.16962423886817879</v>
      </c>
      <c r="M380" s="73">
        <f t="shared" si="320"/>
        <v>-0.16964192231179986</v>
      </c>
      <c r="N380" s="1"/>
      <c r="O380" s="71"/>
      <c r="P380" s="90"/>
      <c r="Q380" s="32">
        <v>2018</v>
      </c>
      <c r="R380" s="123">
        <f t="shared" ref="R380:S380" si="321">IF(R366="","",IF(R366=0,"",R367/R366-1))</f>
        <v>-0.18105335570998904</v>
      </c>
      <c r="S380" s="123">
        <f t="shared" si="321"/>
        <v>-0.1810707957624218</v>
      </c>
      <c r="T380" s="1"/>
      <c r="U380" s="71"/>
    </row>
    <row r="381" spans="2:22" ht="12.75" customHeight="1" x14ac:dyDescent="0.3">
      <c r="C381" s="31" t="s">
        <v>32</v>
      </c>
      <c r="D381" s="116">
        <v>2019</v>
      </c>
      <c r="E381" s="1"/>
      <c r="F381" s="1"/>
      <c r="G381" s="72">
        <f t="shared" si="315"/>
        <v>2.1117970515804663E-2</v>
      </c>
      <c r="H381" s="1"/>
      <c r="I381" s="118"/>
      <c r="J381" s="36"/>
      <c r="K381" s="32">
        <v>2019</v>
      </c>
      <c r="L381" s="73">
        <f t="shared" ref="L381:M381" si="322">IF(L367=0,"",L368/L367-1)</f>
        <v>-0.15738728262476531</v>
      </c>
      <c r="M381" s="73">
        <f t="shared" si="322"/>
        <v>-0.15745673486114176</v>
      </c>
      <c r="N381" s="1"/>
      <c r="O381" s="71"/>
      <c r="P381" s="90"/>
      <c r="Q381" s="32">
        <v>2019</v>
      </c>
      <c r="R381" s="123">
        <f t="shared" ref="R381:S381" si="323">IF(R367="","",IF(R367=0,"",R368/R367-1))</f>
        <v>-0.17481354583388686</v>
      </c>
      <c r="S381" s="123">
        <f t="shared" si="323"/>
        <v>-0.17488156171293479</v>
      </c>
      <c r="T381" s="1"/>
      <c r="U381" s="71"/>
    </row>
    <row r="382" spans="2:22" ht="12.75" customHeight="1" x14ac:dyDescent="0.3">
      <c r="C382" s="31" t="s">
        <v>34</v>
      </c>
      <c r="D382" s="176">
        <v>2020</v>
      </c>
      <c r="E382" s="1"/>
      <c r="F382" s="1"/>
      <c r="G382" s="72">
        <f t="shared" si="315"/>
        <v>2.2267005847566912E-2</v>
      </c>
      <c r="H382" s="1"/>
      <c r="I382" s="118"/>
      <c r="J382" s="36"/>
      <c r="K382" s="155">
        <v>2020</v>
      </c>
      <c r="L382" s="73">
        <f t="shared" ref="L382:M382" si="324">IF(L368=0,"",L369/L368-1)</f>
        <v>-1</v>
      </c>
      <c r="M382" s="73">
        <f t="shared" si="324"/>
        <v>-6.8654594432804528E-2</v>
      </c>
      <c r="N382" s="1"/>
      <c r="O382" s="71"/>
      <c r="P382" s="90"/>
      <c r="Q382" s="155">
        <v>2020</v>
      </c>
      <c r="R382" s="123">
        <f t="shared" ref="R382:S382" si="325">IF(R368="","",IF(R368=0,"",R369/R368-1))</f>
        <v>-1</v>
      </c>
      <c r="S382" s="123">
        <f t="shared" si="325"/>
        <v>-8.8941147234804729E-2</v>
      </c>
      <c r="T382" s="1"/>
      <c r="U382" s="71"/>
    </row>
    <row r="383" spans="2:22" ht="12.75" customHeight="1" x14ac:dyDescent="0.3">
      <c r="C383" s="167" t="s">
        <v>36</v>
      </c>
      <c r="D383" s="176">
        <v>2021</v>
      </c>
      <c r="E383" s="1"/>
      <c r="F383" s="1"/>
      <c r="G383" s="72">
        <f t="shared" si="315"/>
        <v>1.4866044016417224E-2</v>
      </c>
      <c r="H383" s="1"/>
      <c r="I383" s="118"/>
      <c r="J383" s="36"/>
      <c r="K383" s="155">
        <v>2021</v>
      </c>
      <c r="L383" s="73" t="str">
        <f t="shared" ref="L383:M383" si="326">IF(L369=0,"",L370/L369-1)</f>
        <v/>
      </c>
      <c r="M383" s="73">
        <f t="shared" si="326"/>
        <v>-3.7681275860683705E-2</v>
      </c>
      <c r="N383" s="1"/>
      <c r="O383" s="71"/>
      <c r="P383" s="90"/>
      <c r="Q383" s="155">
        <v>2021</v>
      </c>
      <c r="R383" s="123" t="str">
        <f t="shared" ref="R383:S383" si="327">IF(R369="","",IF(R369=0,"",R370/R369-1))</f>
        <v/>
      </c>
      <c r="S383" s="123">
        <f t="shared" si="327"/>
        <v>-5.1777591916604693E-2</v>
      </c>
      <c r="T383" s="1"/>
      <c r="U383" s="71"/>
    </row>
    <row r="384" spans="2:22" ht="12.75" customHeight="1" x14ac:dyDescent="0.3">
      <c r="C384" s="167" t="s">
        <v>36</v>
      </c>
      <c r="D384" s="176">
        <v>2022</v>
      </c>
      <c r="E384" s="1"/>
      <c r="F384" s="1"/>
      <c r="G384" s="72">
        <f t="shared" si="315"/>
        <v>1.463235996560841E-2</v>
      </c>
      <c r="H384" s="1"/>
      <c r="I384" s="118"/>
      <c r="J384" s="36"/>
      <c r="K384" s="155">
        <v>2022</v>
      </c>
      <c r="L384" s="73" t="str">
        <f t="shared" ref="L384:M384" si="328">IF(L370=0,"",L371/L370-1)</f>
        <v/>
      </c>
      <c r="M384" s="73">
        <f t="shared" si="328"/>
        <v>-2.5881861824254004E-3</v>
      </c>
      <c r="N384" s="1"/>
      <c r="O384" s="71"/>
      <c r="P384" s="90"/>
      <c r="Q384" s="155">
        <v>2022</v>
      </c>
      <c r="R384" s="123" t="str">
        <f t="shared" ref="R384:S384" si="329">IF(R370="","",IF(R370=0,"",R371/R370-1))</f>
        <v/>
      </c>
      <c r="S384" s="123">
        <f t="shared" si="329"/>
        <v>-1.697220276772704E-2</v>
      </c>
      <c r="T384" s="1"/>
      <c r="U384" s="71"/>
    </row>
    <row r="385" spans="3:21" ht="12.75" customHeight="1" x14ac:dyDescent="0.3">
      <c r="C385" s="167" t="s">
        <v>36</v>
      </c>
      <c r="D385" s="176">
        <v>2023</v>
      </c>
      <c r="E385" s="1"/>
      <c r="F385" s="1"/>
      <c r="G385" s="72">
        <f t="shared" si="315"/>
        <v>1.4437034131031812E-2</v>
      </c>
      <c r="H385" s="1"/>
      <c r="I385" s="118"/>
      <c r="J385" s="36"/>
      <c r="K385" s="155">
        <v>2023</v>
      </c>
      <c r="L385" s="73" t="str">
        <f t="shared" ref="L385:M385" si="330">IF(L371=0,"",L372/L371-1)</f>
        <v/>
      </c>
      <c r="M385" s="73">
        <f t="shared" si="330"/>
        <v>0</v>
      </c>
      <c r="N385" s="1"/>
      <c r="O385" s="71"/>
      <c r="P385" s="90"/>
      <c r="Q385" s="155">
        <v>2023</v>
      </c>
      <c r="R385" s="123" t="str">
        <f t="shared" ref="R385:S385" si="331">IF(R371="","",IF(R371=0,"",R372/R371-1))</f>
        <v/>
      </c>
      <c r="S385" s="123">
        <f t="shared" si="331"/>
        <v>-1.4231572434062922E-2</v>
      </c>
      <c r="T385" s="1"/>
      <c r="U385" s="71"/>
    </row>
    <row r="386" spans="3:21" ht="12.75" customHeight="1" x14ac:dyDescent="0.3">
      <c r="C386" s="167" t="s">
        <v>36</v>
      </c>
      <c r="D386" s="116">
        <v>2024</v>
      </c>
      <c r="E386" s="1"/>
      <c r="F386" s="1"/>
      <c r="G386" s="72">
        <f t="shared" si="315"/>
        <v>1.4216103333591246E-2</v>
      </c>
      <c r="H386" s="1"/>
      <c r="I386" s="118"/>
      <c r="J386" s="36"/>
      <c r="K386" s="32">
        <v>2024</v>
      </c>
      <c r="L386" s="73" t="str">
        <f t="shared" ref="L386:M386" si="332">IF(L372=0,"",L373/L372-1)</f>
        <v/>
      </c>
      <c r="M386" s="73">
        <f t="shared" si="332"/>
        <v>0</v>
      </c>
      <c r="N386" s="1"/>
      <c r="O386" s="71"/>
      <c r="P386" s="90"/>
      <c r="Q386" s="32">
        <v>2024</v>
      </c>
      <c r="R386" s="123" t="str">
        <f t="shared" ref="R386:S386" si="333">IF(R372="","",IF(R372=0,"",R373/R372-1))</f>
        <v/>
      </c>
      <c r="S386" s="123">
        <f t="shared" si="333"/>
        <v>-1.4016838508937868E-2</v>
      </c>
      <c r="T386" s="1"/>
      <c r="U386" s="71"/>
    </row>
    <row r="387" spans="3:21" ht="12.75" customHeight="1" x14ac:dyDescent="0.3">
      <c r="C387" s="31" t="s">
        <v>36</v>
      </c>
      <c r="D387" s="176">
        <v>2025</v>
      </c>
      <c r="E387" s="1"/>
      <c r="F387" s="1"/>
      <c r="G387" s="72">
        <f t="shared" si="315"/>
        <v>1.4032090781526341E-2</v>
      </c>
      <c r="H387" s="1"/>
      <c r="I387" s="125" t="str">
        <f>IF(I375=0,"",G374/I375-1)</f>
        <v/>
      </c>
      <c r="J387" s="36"/>
      <c r="K387" s="155">
        <v>2025</v>
      </c>
      <c r="L387" s="73" t="str">
        <f t="shared" ref="L387:M387" si="334">IF(L373=0,"",L374/L373-1)</f>
        <v/>
      </c>
      <c r="M387" s="73">
        <f t="shared" si="334"/>
        <v>0</v>
      </c>
      <c r="N387" s="1"/>
      <c r="O387" s="74" t="str">
        <f>IF(O375=0,"",M374/O375-1)</f>
        <v/>
      </c>
      <c r="P387" s="90"/>
      <c r="Q387" s="155">
        <v>2025</v>
      </c>
      <c r="R387" s="123" t="str">
        <f t="shared" ref="R387:S387" si="335">IF(R373="","",IF(R373=0,"",R374/R373-1))</f>
        <v/>
      </c>
      <c r="S387" s="123">
        <f t="shared" si="335"/>
        <v>-1.38379158895372E-2</v>
      </c>
      <c r="T387" s="1"/>
      <c r="U387" s="74" t="str">
        <f>IF(U375=0,"",S374/U375-1)</f>
        <v/>
      </c>
    </row>
    <row r="388" spans="3:21" ht="12.75" customHeight="1" x14ac:dyDescent="0.25">
      <c r="C388" s="22"/>
      <c r="D388" s="126" t="s">
        <v>41</v>
      </c>
      <c r="E388" s="49"/>
      <c r="F388" s="49"/>
      <c r="G388" s="77">
        <f>IF(G364=0,"",(G374/G364)^(1/($D374-$D364-1))-1)</f>
        <v>1.7880714812731124E-2</v>
      </c>
      <c r="H388" s="49"/>
      <c r="I388" s="127" t="str">
        <f>IF(I375=0,"",(G374/I375)^(1/(#REF!-#REF!-1))-1)</f>
        <v/>
      </c>
      <c r="J388" s="50"/>
      <c r="K388" s="79" t="str">
        <f>D388</f>
        <v>Geometric Mean</v>
      </c>
      <c r="L388" s="80">
        <f>IF(L364=0,"",(L372/L364)^(1/($D372-$D364-1))-1)</f>
        <v>-1</v>
      </c>
      <c r="M388" s="80">
        <f>IF(M364=0,"",(M374/M364)^(1/($D374-$D364-1))-1)</f>
        <v>-6.8269471844466412E-2</v>
      </c>
      <c r="N388" s="49"/>
      <c r="O388" s="81" t="str">
        <f>IF(O375=0,"",(M374/O375)^(1/(#REF!-#REF!-1))-1)</f>
        <v/>
      </c>
      <c r="P388" s="22"/>
      <c r="Q388" s="79" t="str">
        <f>K388</f>
        <v>Geometric Mean</v>
      </c>
      <c r="R388" s="128">
        <f>IF(R364="","",IF(R364=0,"",(R372/R364)^(1/($D372-$D364-1))-1))</f>
        <v>-1</v>
      </c>
      <c r="S388" s="80">
        <f>IF(S364="","",IF(S364=0,"",(S374/S364)^(1/($D374-$D364-1))-1))</f>
        <v>-8.4636819819351228E-2</v>
      </c>
      <c r="T388" s="49"/>
      <c r="U388" s="81" t="str">
        <f>IF(U375=0,"",(S374/U375)^(1/(#REF!-#REF!-1))-1)</f>
        <v/>
      </c>
    </row>
    <row r="389" spans="3:21" ht="12.75" customHeight="1" x14ac:dyDescent="0.25"/>
    <row r="390" spans="3:21" ht="12.75" customHeight="1" x14ac:dyDescent="0.25">
      <c r="Q390" s="49"/>
      <c r="R390" s="49"/>
      <c r="S390" s="49"/>
      <c r="T390" s="49"/>
      <c r="U390" s="49"/>
    </row>
    <row r="391" spans="3:21" ht="12.75" customHeight="1" x14ac:dyDescent="0.3">
      <c r="C391" s="17"/>
      <c r="D391" s="18" t="s">
        <v>27</v>
      </c>
      <c r="E391" s="18"/>
      <c r="F391" s="210" t="s">
        <v>14</v>
      </c>
      <c r="G391" s="211"/>
      <c r="H391" s="211"/>
      <c r="I391" s="212"/>
      <c r="K391" s="213" t="str">
        <f>IF(ISBLANK(Q360),"",CONCATENATE("Demand (",Q360,")"))</f>
        <v>Demand (kW)</v>
      </c>
      <c r="L391" s="214"/>
      <c r="M391" s="214"/>
      <c r="N391" s="214"/>
      <c r="O391" s="215"/>
      <c r="Q391" s="216" t="str">
        <f>CONCATENATE("Demand (",Q360,") per ",LEFT(F362,LEN(F362)-1))</f>
        <v>Demand (kW) per Customer</v>
      </c>
      <c r="R391" s="214"/>
      <c r="S391" s="214"/>
      <c r="T391" s="214"/>
      <c r="U391" s="215"/>
    </row>
    <row r="392" spans="3:21" ht="12.75" customHeight="1" x14ac:dyDescent="0.3">
      <c r="C392" s="22"/>
      <c r="D392" s="23" t="s">
        <v>29</v>
      </c>
      <c r="E392" s="31"/>
      <c r="F392" s="217"/>
      <c r="G392" s="218"/>
      <c r="H392" s="218"/>
      <c r="I392" s="129"/>
      <c r="K392" s="27"/>
      <c r="L392" s="28" t="s">
        <v>30</v>
      </c>
      <c r="M392" s="28" t="s">
        <v>31</v>
      </c>
      <c r="N392" s="29"/>
      <c r="O392" s="30" t="str">
        <f>M392</f>
        <v>Weather-normalized</v>
      </c>
      <c r="Q392" s="130"/>
      <c r="R392" s="28" t="str">
        <f t="shared" ref="R392:S392" si="336">L392</f>
        <v>Actual (Weather actual)</v>
      </c>
      <c r="S392" s="28" t="str">
        <f t="shared" si="336"/>
        <v>Weather-normalized</v>
      </c>
      <c r="T392" s="28"/>
      <c r="U392" s="131" t="str">
        <f>O392</f>
        <v>Weather-normalized</v>
      </c>
    </row>
    <row r="393" spans="3:21" ht="12.75" customHeight="1" x14ac:dyDescent="0.3">
      <c r="C393" s="31" t="s">
        <v>32</v>
      </c>
      <c r="D393" s="32">
        <v>2015</v>
      </c>
      <c r="E393" s="90"/>
      <c r="F393" s="91" t="s">
        <v>33</v>
      </c>
      <c r="G393" s="134">
        <v>856863.54</v>
      </c>
      <c r="H393" s="1" t="str">
        <f t="shared" ref="H393:H403" si="337">IF(D393=2016,"OEB-approved","")</f>
        <v/>
      </c>
      <c r="I393" s="135"/>
      <c r="K393" s="93" t="s">
        <v>33</v>
      </c>
      <c r="L393" s="94">
        <v>125349</v>
      </c>
      <c r="M393" s="94">
        <v>125350</v>
      </c>
      <c r="N393" s="95" t="str">
        <f>N364</f>
        <v/>
      </c>
      <c r="O393" s="71"/>
      <c r="Q393" s="93" t="s">
        <v>33</v>
      </c>
      <c r="R393" s="191">
        <f t="shared" ref="R393:R403" si="338">IF(G364=0,"",L393/G364)</f>
        <v>2.2114427860696519</v>
      </c>
      <c r="S393" s="191">
        <f t="shared" ref="S393:S403" si="339">IF(G364=0,"",M393/G364)</f>
        <v>2.2114604283546804</v>
      </c>
      <c r="T393" s="33" t="str">
        <f t="shared" ref="T393:T394" si="340">N393</f>
        <v/>
      </c>
      <c r="U393" s="90" t="str">
        <f t="shared" ref="U393:U394" si="341">IF(T393="","",IF(I393=0,"",O393/I393))</f>
        <v/>
      </c>
    </row>
    <row r="394" spans="3:21" ht="12.75" customHeight="1" x14ac:dyDescent="0.3">
      <c r="C394" s="31" t="s">
        <v>32</v>
      </c>
      <c r="D394" s="32">
        <v>2016</v>
      </c>
      <c r="E394" s="90"/>
      <c r="F394" s="93" t="s">
        <v>33</v>
      </c>
      <c r="G394" s="134">
        <v>1211096.07</v>
      </c>
      <c r="H394" s="1" t="str">
        <f t="shared" si="337"/>
        <v>OEB-approved</v>
      </c>
      <c r="I394" s="138"/>
      <c r="K394" s="93" t="s">
        <v>33</v>
      </c>
      <c r="L394" s="94">
        <v>125463.3</v>
      </c>
      <c r="M394" s="94">
        <v>125465</v>
      </c>
      <c r="N394" s="95" t="str">
        <f>N369</f>
        <v/>
      </c>
      <c r="O394" s="71"/>
      <c r="Q394" s="93" t="s">
        <v>33</v>
      </c>
      <c r="R394" s="191">
        <f t="shared" si="338"/>
        <v>2.141450467672561</v>
      </c>
      <c r="S394" s="191">
        <f t="shared" si="339"/>
        <v>2.1414794838533489</v>
      </c>
      <c r="T394" s="33" t="str">
        <f t="shared" si="340"/>
        <v/>
      </c>
      <c r="U394" s="90" t="str">
        <f t="shared" si="341"/>
        <v/>
      </c>
    </row>
    <row r="395" spans="3:21" ht="12.75" customHeight="1" x14ac:dyDescent="0.3">
      <c r="C395" s="31" t="s">
        <v>32</v>
      </c>
      <c r="D395" s="32">
        <v>2017</v>
      </c>
      <c r="E395" s="90"/>
      <c r="F395" s="93" t="s">
        <v>33</v>
      </c>
      <c r="G395" s="134">
        <v>1150869.26</v>
      </c>
      <c r="H395" s="1" t="str">
        <f t="shared" si="337"/>
        <v/>
      </c>
      <c r="I395" s="139"/>
      <c r="K395" s="93" t="s">
        <v>33</v>
      </c>
      <c r="L395" s="94">
        <v>106296</v>
      </c>
      <c r="M395" s="94">
        <v>106296</v>
      </c>
      <c r="N395" s="95"/>
      <c r="O395" s="140"/>
      <c r="Q395" s="93" t="s">
        <v>33</v>
      </c>
      <c r="R395" s="191">
        <f t="shared" si="338"/>
        <v>1.8179579271421242</v>
      </c>
      <c r="S395" s="191">
        <f t="shared" si="339"/>
        <v>1.8179579271421242</v>
      </c>
      <c r="T395" s="33"/>
      <c r="U395" s="90"/>
    </row>
    <row r="396" spans="3:21" ht="12.75" customHeight="1" x14ac:dyDescent="0.3">
      <c r="C396" s="31" t="s">
        <v>32</v>
      </c>
      <c r="D396" s="32">
        <v>2018</v>
      </c>
      <c r="E396" s="90"/>
      <c r="F396" s="93" t="s">
        <v>33</v>
      </c>
      <c r="G396" s="134">
        <v>1121288.68</v>
      </c>
      <c r="H396" s="1" t="str">
        <f t="shared" si="337"/>
        <v/>
      </c>
      <c r="I396" s="139"/>
      <c r="K396" s="93" t="s">
        <v>33</v>
      </c>
      <c r="L396" s="94">
        <v>81768</v>
      </c>
      <c r="M396" s="94">
        <v>88707</v>
      </c>
      <c r="N396" s="95"/>
      <c r="O396" s="140"/>
      <c r="Q396" s="93" t="s">
        <v>33</v>
      </c>
      <c r="R396" s="191">
        <f t="shared" si="338"/>
        <v>1.3792126303005769</v>
      </c>
      <c r="S396" s="191">
        <f t="shared" si="339"/>
        <v>1.4962554397328205</v>
      </c>
      <c r="T396" s="33"/>
      <c r="U396" s="90"/>
    </row>
    <row r="397" spans="3:21" ht="12.75" customHeight="1" x14ac:dyDescent="0.3">
      <c r="C397" s="31" t="s">
        <v>32</v>
      </c>
      <c r="D397" s="32">
        <v>2019</v>
      </c>
      <c r="E397" s="90"/>
      <c r="F397" s="93" t="s">
        <v>33</v>
      </c>
      <c r="G397" s="134">
        <v>1277157.83</v>
      </c>
      <c r="H397" s="1" t="str">
        <f t="shared" si="337"/>
        <v/>
      </c>
      <c r="I397" s="139"/>
      <c r="K397" s="93" t="s">
        <v>33</v>
      </c>
      <c r="L397" s="94">
        <v>80895</v>
      </c>
      <c r="M397" s="94">
        <v>74394</v>
      </c>
      <c r="N397" s="95"/>
      <c r="O397" s="140"/>
      <c r="Q397" s="93" t="s">
        <v>33</v>
      </c>
      <c r="R397" s="191">
        <f t="shared" si="338"/>
        <v>1.3362681291089893</v>
      </c>
      <c r="S397" s="191">
        <f t="shared" si="339"/>
        <v>1.2288810334005087</v>
      </c>
      <c r="T397" s="33"/>
      <c r="U397" s="90"/>
    </row>
    <row r="398" spans="3:21" ht="12.75" customHeight="1" x14ac:dyDescent="0.3">
      <c r="C398" s="31" t="s">
        <v>34</v>
      </c>
      <c r="D398" s="155">
        <v>2020</v>
      </c>
      <c r="E398" s="90"/>
      <c r="F398" s="93" t="s">
        <v>35</v>
      </c>
      <c r="G398" s="134">
        <v>1387140</v>
      </c>
      <c r="H398" s="1" t="str">
        <f t="shared" si="337"/>
        <v/>
      </c>
      <c r="I398" s="139"/>
      <c r="K398" s="93" t="s">
        <v>35</v>
      </c>
      <c r="L398" s="141"/>
      <c r="M398" s="94">
        <v>69145</v>
      </c>
      <c r="N398" s="95"/>
      <c r="O398" s="140"/>
      <c r="Q398" s="93" t="s">
        <v>35</v>
      </c>
      <c r="R398" s="191">
        <f t="shared" si="338"/>
        <v>0</v>
      </c>
      <c r="S398" s="191">
        <f t="shared" si="339"/>
        <v>1.1172963190382317</v>
      </c>
      <c r="T398" s="33"/>
      <c r="U398" s="90"/>
    </row>
    <row r="399" spans="3:21" ht="12.75" customHeight="1" x14ac:dyDescent="0.3">
      <c r="C399" s="167" t="s">
        <v>36</v>
      </c>
      <c r="D399" s="155">
        <v>2021</v>
      </c>
      <c r="E399" s="90"/>
      <c r="F399" s="93" t="s">
        <v>35</v>
      </c>
      <c r="G399" s="134">
        <v>1180816</v>
      </c>
      <c r="H399" s="1" t="str">
        <f t="shared" si="337"/>
        <v/>
      </c>
      <c r="I399" s="139"/>
      <c r="K399" s="93" t="s">
        <v>35</v>
      </c>
      <c r="L399" s="141"/>
      <c r="M399" s="94">
        <v>66556</v>
      </c>
      <c r="N399" s="95" t="str">
        <f t="shared" ref="N399:N403" si="342">N370</f>
        <v/>
      </c>
      <c r="O399" s="140"/>
      <c r="Q399" s="93" t="s">
        <v>35</v>
      </c>
      <c r="R399" s="191">
        <f t="shared" si="338"/>
        <v>0</v>
      </c>
      <c r="S399" s="191">
        <f t="shared" si="339"/>
        <v>1.0597076712416011</v>
      </c>
      <c r="T399" s="33" t="str">
        <f t="shared" ref="T399:T403" si="343">N399</f>
        <v/>
      </c>
      <c r="U399" s="90" t="str">
        <f t="shared" ref="U399:U403" si="344">IF(T399="","",IF(I399=0,"",O399/I399))</f>
        <v/>
      </c>
    </row>
    <row r="400" spans="3:21" ht="12.75" customHeight="1" x14ac:dyDescent="0.3">
      <c r="C400" s="167" t="s">
        <v>36</v>
      </c>
      <c r="D400" s="155">
        <v>2022</v>
      </c>
      <c r="E400" s="90"/>
      <c r="F400" s="93" t="s">
        <v>35</v>
      </c>
      <c r="G400" s="134">
        <v>1240170</v>
      </c>
      <c r="H400" s="1" t="str">
        <f t="shared" si="337"/>
        <v/>
      </c>
      <c r="I400" s="138"/>
      <c r="K400" s="93" t="s">
        <v>35</v>
      </c>
      <c r="L400" s="141"/>
      <c r="M400" s="94">
        <v>66152</v>
      </c>
      <c r="N400" s="95" t="str">
        <f t="shared" si="342"/>
        <v/>
      </c>
      <c r="O400" s="71"/>
      <c r="Q400" s="93" t="s">
        <v>35</v>
      </c>
      <c r="R400" s="191">
        <f t="shared" si="338"/>
        <v>0</v>
      </c>
      <c r="S400" s="191">
        <f t="shared" si="339"/>
        <v>1.0380855237347979</v>
      </c>
      <c r="T400" s="33" t="str">
        <f t="shared" si="343"/>
        <v/>
      </c>
      <c r="U400" s="90" t="str">
        <f t="shared" si="344"/>
        <v/>
      </c>
    </row>
    <row r="401" spans="3:21" ht="12.75" customHeight="1" x14ac:dyDescent="0.3">
      <c r="C401" s="167" t="s">
        <v>36</v>
      </c>
      <c r="D401" s="155">
        <v>2023</v>
      </c>
      <c r="E401" s="90"/>
      <c r="F401" s="93" t="s">
        <v>35</v>
      </c>
      <c r="G401" s="134">
        <v>1293500</v>
      </c>
      <c r="H401" s="1" t="str">
        <f t="shared" si="337"/>
        <v/>
      </c>
      <c r="I401" s="138"/>
      <c r="K401" s="93" t="s">
        <v>35</v>
      </c>
      <c r="L401" s="141"/>
      <c r="M401" s="94">
        <v>66152</v>
      </c>
      <c r="N401" s="95" t="str">
        <f t="shared" si="342"/>
        <v/>
      </c>
      <c r="O401" s="71"/>
      <c r="Q401" s="93" t="s">
        <v>35</v>
      </c>
      <c r="R401" s="191">
        <f t="shared" si="338"/>
        <v>0</v>
      </c>
      <c r="S401" s="191">
        <f t="shared" si="339"/>
        <v>1.023311934411014</v>
      </c>
      <c r="T401" s="33" t="str">
        <f t="shared" si="343"/>
        <v/>
      </c>
      <c r="U401" s="90" t="str">
        <f t="shared" si="344"/>
        <v/>
      </c>
    </row>
    <row r="402" spans="3:21" ht="12.75" customHeight="1" x14ac:dyDescent="0.3">
      <c r="C402" s="167" t="s">
        <v>36</v>
      </c>
      <c r="D402" s="32">
        <v>2024</v>
      </c>
      <c r="E402" s="90"/>
      <c r="F402" s="93" t="s">
        <v>35</v>
      </c>
      <c r="G402" s="134">
        <v>1325396</v>
      </c>
      <c r="H402" s="1" t="str">
        <f t="shared" si="337"/>
        <v/>
      </c>
      <c r="I402" s="138"/>
      <c r="K402" s="93" t="s">
        <v>35</v>
      </c>
      <c r="L402" s="141"/>
      <c r="M402" s="184">
        <v>66152</v>
      </c>
      <c r="N402" s="95" t="str">
        <f t="shared" si="342"/>
        <v/>
      </c>
      <c r="O402" s="71"/>
      <c r="Q402" s="93" t="s">
        <v>35</v>
      </c>
      <c r="R402" s="191">
        <f t="shared" si="338"/>
        <v>0</v>
      </c>
      <c r="S402" s="191">
        <f t="shared" si="339"/>
        <v>1.008968336282106</v>
      </c>
      <c r="T402" s="33" t="str">
        <f t="shared" si="343"/>
        <v/>
      </c>
      <c r="U402" s="90" t="str">
        <f t="shared" si="344"/>
        <v/>
      </c>
    </row>
    <row r="403" spans="3:21" ht="12.75" customHeight="1" x14ac:dyDescent="0.3">
      <c r="C403" s="44" t="s">
        <v>36</v>
      </c>
      <c r="D403" s="185">
        <v>2025</v>
      </c>
      <c r="E403" s="22"/>
      <c r="F403" s="103" t="s">
        <v>35</v>
      </c>
      <c r="G403" s="144">
        <v>1340924</v>
      </c>
      <c r="H403" s="49" t="str">
        <f t="shared" si="337"/>
        <v/>
      </c>
      <c r="I403" s="145"/>
      <c r="K403" s="103" t="s">
        <v>35</v>
      </c>
      <c r="L403" s="146"/>
      <c r="M403" s="186">
        <v>66152</v>
      </c>
      <c r="N403" s="106" t="str">
        <f t="shared" si="342"/>
        <v/>
      </c>
      <c r="O403" s="148"/>
      <c r="Q403" s="149" t="s">
        <v>35</v>
      </c>
      <c r="R403" s="192">
        <f t="shared" si="338"/>
        <v>0</v>
      </c>
      <c r="S403" s="192">
        <f t="shared" si="339"/>
        <v>0.99500631730942779</v>
      </c>
      <c r="T403" s="46" t="str">
        <f t="shared" si="343"/>
        <v/>
      </c>
      <c r="U403" s="22" t="str">
        <f t="shared" si="344"/>
        <v/>
      </c>
    </row>
    <row r="404" spans="3:21" ht="12.75" customHeight="1" x14ac:dyDescent="0.3">
      <c r="C404" s="111"/>
      <c r="I404" s="150">
        <f>SUM(I393:I402)</f>
        <v>0</v>
      </c>
      <c r="J404" s="1"/>
      <c r="O404" s="151">
        <f>SUM(O393:O402)</f>
        <v>0</v>
      </c>
      <c r="U404" s="151">
        <f>SUM(U393:U402)</f>
        <v>0</v>
      </c>
    </row>
    <row r="405" spans="3:21" ht="39" customHeight="1" x14ac:dyDescent="0.25">
      <c r="C405" s="159" t="s">
        <v>37</v>
      </c>
      <c r="D405" s="114" t="s">
        <v>38</v>
      </c>
      <c r="E405" s="64"/>
      <c r="F405" s="64"/>
      <c r="G405" s="64" t="s">
        <v>39</v>
      </c>
      <c r="H405" s="64"/>
      <c r="I405" s="66" t="str">
        <f>I376</f>
        <v>Test Year Versus OEB-approved</v>
      </c>
      <c r="J405" s="152"/>
      <c r="K405" s="63" t="s">
        <v>38</v>
      </c>
      <c r="L405" s="208" t="s">
        <v>39</v>
      </c>
      <c r="M405" s="209"/>
      <c r="N405" s="64"/>
      <c r="O405" s="66" t="str">
        <f>I405</f>
        <v>Test Year Versus OEB-approved</v>
      </c>
      <c r="P405" s="153"/>
      <c r="Q405" s="63" t="s">
        <v>38</v>
      </c>
      <c r="R405" s="208" t="s">
        <v>39</v>
      </c>
      <c r="S405" s="209"/>
      <c r="T405" s="64"/>
      <c r="U405" s="66" t="str">
        <f>O405</f>
        <v>Test Year Versus OEB-approved</v>
      </c>
    </row>
    <row r="406" spans="3:21" ht="12.75" customHeight="1" x14ac:dyDescent="0.3">
      <c r="C406" s="31" t="s">
        <v>32</v>
      </c>
      <c r="D406" s="154">
        <v>2015</v>
      </c>
      <c r="E406" s="59"/>
      <c r="F406" s="1"/>
      <c r="G406" s="117"/>
      <c r="H406" s="1"/>
      <c r="I406" s="118"/>
      <c r="J406" s="90"/>
      <c r="K406" s="32">
        <v>2015</v>
      </c>
      <c r="L406" s="70"/>
      <c r="M406" s="70"/>
      <c r="N406" s="1"/>
      <c r="O406" s="140"/>
      <c r="P406" s="90"/>
      <c r="Q406" s="32">
        <v>2015</v>
      </c>
      <c r="R406" s="122"/>
      <c r="S406" s="122"/>
      <c r="T406" s="1"/>
      <c r="U406" s="71"/>
    </row>
    <row r="407" spans="3:21" ht="12.75" customHeight="1" x14ac:dyDescent="0.3">
      <c r="C407" s="31" t="s">
        <v>32</v>
      </c>
      <c r="D407" s="116">
        <v>2016</v>
      </c>
      <c r="E407" s="1"/>
      <c r="F407" s="1"/>
      <c r="G407" s="72">
        <f t="shared" ref="G407:G416" si="345">IF(G393=0,"",G394/G393-1)</f>
        <v>0.41340600161374597</v>
      </c>
      <c r="H407" s="1"/>
      <c r="I407" s="118"/>
      <c r="J407" s="90"/>
      <c r="K407" s="32">
        <v>2016</v>
      </c>
      <c r="L407" s="73">
        <f t="shared" ref="L407:M407" si="346">IF(L393=0,"",L394/L393-1)</f>
        <v>9.1185410334349015E-4</v>
      </c>
      <c r="M407" s="73">
        <f t="shared" si="346"/>
        <v>9.1743119266052275E-4</v>
      </c>
      <c r="N407" s="1"/>
      <c r="O407" s="140"/>
      <c r="P407" s="90"/>
      <c r="Q407" s="32">
        <v>2016</v>
      </c>
      <c r="R407" s="123">
        <f t="shared" ref="R407:S407" si="347">IF(R393="","",IF(R393=0,"",R394/R393-1))</f>
        <v>-3.1650069736367303E-2</v>
      </c>
      <c r="S407" s="123">
        <f t="shared" si="347"/>
        <v>-3.1644674082365154E-2</v>
      </c>
      <c r="T407" s="1"/>
      <c r="U407" s="71"/>
    </row>
    <row r="408" spans="3:21" ht="12.75" customHeight="1" x14ac:dyDescent="0.3">
      <c r="C408" s="31" t="s">
        <v>32</v>
      </c>
      <c r="D408" s="116">
        <v>2017</v>
      </c>
      <c r="E408" s="1"/>
      <c r="F408" s="1"/>
      <c r="G408" s="72">
        <f t="shared" si="345"/>
        <v>-4.9729176315467694E-2</v>
      </c>
      <c r="H408" s="1"/>
      <c r="I408" s="118"/>
      <c r="J408" s="90"/>
      <c r="K408" s="32">
        <v>2017</v>
      </c>
      <c r="L408" s="73">
        <f t="shared" ref="L408:M408" si="348">IF(L394=0,"",L395/L394-1)</f>
        <v>-0.15277216524672954</v>
      </c>
      <c r="M408" s="73">
        <f t="shared" si="348"/>
        <v>-0.15278364484119078</v>
      </c>
      <c r="N408" s="1"/>
      <c r="O408" s="140"/>
      <c r="P408" s="90"/>
      <c r="Q408" s="32">
        <v>2017</v>
      </c>
      <c r="R408" s="123">
        <f t="shared" ref="R408:S408" si="349">IF(R394="","",IF(R394=0,"",R395/R394-1))</f>
        <v>-0.15106235022191528</v>
      </c>
      <c r="S408" s="123">
        <f t="shared" si="349"/>
        <v>-0.15107385298367859</v>
      </c>
      <c r="T408" s="1"/>
      <c r="U408" s="71"/>
    </row>
    <row r="409" spans="3:21" ht="12.75" customHeight="1" x14ac:dyDescent="0.3">
      <c r="C409" s="31" t="s">
        <v>32</v>
      </c>
      <c r="D409" s="116">
        <v>2018</v>
      </c>
      <c r="E409" s="1"/>
      <c r="F409" s="1"/>
      <c r="G409" s="72">
        <f t="shared" si="345"/>
        <v>-2.5702815278948465E-2</v>
      </c>
      <c r="H409" s="1"/>
      <c r="I409" s="118"/>
      <c r="J409" s="90"/>
      <c r="K409" s="32">
        <v>2018</v>
      </c>
      <c r="L409" s="73">
        <f t="shared" ref="L409:M409" si="350">IF(L395=0,"",L396/L395-1)</f>
        <v>-0.23075186272296233</v>
      </c>
      <c r="M409" s="73">
        <f t="shared" si="350"/>
        <v>-0.16547188981711447</v>
      </c>
      <c r="N409" s="1"/>
      <c r="O409" s="140"/>
      <c r="P409" s="90"/>
      <c r="Q409" s="32">
        <v>2018</v>
      </c>
      <c r="R409" s="123">
        <f t="shared" ref="R409:S409" si="351">IF(R395="","",IF(R395=0,"",R396/R395-1))</f>
        <v>-0.24133963184245188</v>
      </c>
      <c r="S409" s="123">
        <f t="shared" si="351"/>
        <v>-0.17695815871549248</v>
      </c>
      <c r="T409" s="1"/>
      <c r="U409" s="71"/>
    </row>
    <row r="410" spans="3:21" ht="12.75" customHeight="1" x14ac:dyDescent="0.3">
      <c r="C410" s="31" t="s">
        <v>32</v>
      </c>
      <c r="D410" s="116">
        <v>2019</v>
      </c>
      <c r="E410" s="1"/>
      <c r="F410" s="1"/>
      <c r="G410" s="72">
        <f t="shared" si="345"/>
        <v>0.13900893925014945</v>
      </c>
      <c r="H410" s="1"/>
      <c r="I410" s="118"/>
      <c r="J410" s="90"/>
      <c r="K410" s="32">
        <v>2019</v>
      </c>
      <c r="L410" s="73">
        <f t="shared" ref="L410:M410" si="352">IF(L396=0,"",L397/L396-1)</f>
        <v>-1.0676548282946841E-2</v>
      </c>
      <c r="M410" s="73">
        <f t="shared" si="352"/>
        <v>-0.1613514153336264</v>
      </c>
      <c r="N410" s="1"/>
      <c r="O410" s="140"/>
      <c r="P410" s="90"/>
      <c r="Q410" s="32">
        <v>2019</v>
      </c>
      <c r="R410" s="123">
        <f t="shared" ref="R410:S410" si="353">IF(R396="","",IF(R396=0,"",R397/R396-1))</f>
        <v>-3.1136969201209119E-2</v>
      </c>
      <c r="S410" s="123">
        <f t="shared" si="353"/>
        <v>-0.17869569542220387</v>
      </c>
      <c r="T410" s="1"/>
      <c r="U410" s="71"/>
    </row>
    <row r="411" spans="3:21" ht="12.75" customHeight="1" x14ac:dyDescent="0.3">
      <c r="C411" s="31" t="s">
        <v>34</v>
      </c>
      <c r="D411" s="176">
        <v>2020</v>
      </c>
      <c r="E411" s="1"/>
      <c r="F411" s="1"/>
      <c r="G411" s="72">
        <f t="shared" si="345"/>
        <v>8.6114783479814605E-2</v>
      </c>
      <c r="H411" s="1"/>
      <c r="I411" s="118"/>
      <c r="J411" s="90"/>
      <c r="K411" s="155">
        <v>2020</v>
      </c>
      <c r="L411" s="73">
        <f t="shared" ref="L411:M411" si="354">IF(L397=0,"",L398/L397-1)</f>
        <v>-1</v>
      </c>
      <c r="M411" s="73">
        <f t="shared" si="354"/>
        <v>-7.0556765330537452E-2</v>
      </c>
      <c r="N411" s="1"/>
      <c r="O411" s="140"/>
      <c r="P411" s="90"/>
      <c r="Q411" s="155">
        <v>2020</v>
      </c>
      <c r="R411" s="123">
        <f t="shared" ref="R411:S411" si="355">IF(R397="","",IF(R397=0,"",R398/R397-1))</f>
        <v>-1</v>
      </c>
      <c r="S411" s="123">
        <f t="shared" si="355"/>
        <v>-9.0801885072230637E-2</v>
      </c>
      <c r="T411" s="1"/>
      <c r="U411" s="71"/>
    </row>
    <row r="412" spans="3:21" ht="12.75" customHeight="1" x14ac:dyDescent="0.3">
      <c r="C412" s="167" t="s">
        <v>36</v>
      </c>
      <c r="D412" s="188">
        <v>2021</v>
      </c>
      <c r="E412" s="1"/>
      <c r="F412" s="1"/>
      <c r="G412" s="72">
        <f t="shared" si="345"/>
        <v>-0.14874057413094566</v>
      </c>
      <c r="H412" s="1"/>
      <c r="I412" s="118"/>
      <c r="J412" s="90"/>
      <c r="K412" s="155">
        <v>2021</v>
      </c>
      <c r="L412" s="73" t="str">
        <f t="shared" ref="L412:M412" si="356">IF(L398=0,"",L399/L398-1)</f>
        <v/>
      </c>
      <c r="M412" s="73">
        <f t="shared" si="356"/>
        <v>-3.7443054450791768E-2</v>
      </c>
      <c r="N412" s="1"/>
      <c r="O412" s="140"/>
      <c r="P412" s="90"/>
      <c r="Q412" s="155">
        <v>2021</v>
      </c>
      <c r="R412" s="123" t="str">
        <f t="shared" ref="R412:S412" si="357">IF(R398="","",IF(R398=0,"",R399/R398-1))</f>
        <v/>
      </c>
      <c r="S412" s="123">
        <f t="shared" si="357"/>
        <v>-5.1542860041106087E-2</v>
      </c>
      <c r="T412" s="1"/>
      <c r="U412" s="71"/>
    </row>
    <row r="413" spans="3:21" ht="12.75" customHeight="1" x14ac:dyDescent="0.3">
      <c r="C413" s="167" t="s">
        <v>36</v>
      </c>
      <c r="D413" s="176">
        <v>2022</v>
      </c>
      <c r="E413" s="1"/>
      <c r="F413" s="1"/>
      <c r="G413" s="72">
        <f t="shared" si="345"/>
        <v>5.0265240308396963E-2</v>
      </c>
      <c r="H413" s="1"/>
      <c r="I413" s="118"/>
      <c r="J413" s="90"/>
      <c r="K413" s="155">
        <v>2022</v>
      </c>
      <c r="L413" s="73" t="str">
        <f t="shared" ref="L413:M413" si="358">IF(L399=0,"",L400/L399-1)</f>
        <v/>
      </c>
      <c r="M413" s="73">
        <f t="shared" si="358"/>
        <v>-6.0700763267023117E-3</v>
      </c>
      <c r="N413" s="1"/>
      <c r="O413" s="140"/>
      <c r="P413" s="90"/>
      <c r="Q413" s="155">
        <v>2022</v>
      </c>
      <c r="R413" s="123" t="str">
        <f t="shared" ref="R413:S413" si="359">IF(R399="","",IF(R399=0,"",R400/R399-1))</f>
        <v/>
      </c>
      <c r="S413" s="123">
        <f t="shared" si="359"/>
        <v>-2.0403879384462531E-2</v>
      </c>
      <c r="T413" s="1"/>
      <c r="U413" s="71"/>
    </row>
    <row r="414" spans="3:21" ht="12.75" customHeight="1" x14ac:dyDescent="0.3">
      <c r="C414" s="167" t="s">
        <v>36</v>
      </c>
      <c r="D414" s="176">
        <v>2023</v>
      </c>
      <c r="E414" s="1"/>
      <c r="F414" s="1"/>
      <c r="G414" s="72">
        <f t="shared" si="345"/>
        <v>4.3002169057468009E-2</v>
      </c>
      <c r="H414" s="1"/>
      <c r="I414" s="118"/>
      <c r="J414" s="90"/>
      <c r="K414" s="155">
        <v>2023</v>
      </c>
      <c r="L414" s="73" t="str">
        <f t="shared" ref="L414:M414" si="360">IF(L400=0,"",L401/L400-1)</f>
        <v/>
      </c>
      <c r="M414" s="73">
        <f t="shared" si="360"/>
        <v>0</v>
      </c>
      <c r="N414" s="1"/>
      <c r="O414" s="140"/>
      <c r="P414" s="90"/>
      <c r="Q414" s="155">
        <v>2023</v>
      </c>
      <c r="R414" s="123" t="str">
        <f t="shared" ref="R414:S414" si="361">IF(R400="","",IF(R400=0,"",R401/R400-1))</f>
        <v/>
      </c>
      <c r="S414" s="123">
        <f t="shared" si="361"/>
        <v>-1.4231572434062922E-2</v>
      </c>
      <c r="T414" s="1"/>
      <c r="U414" s="71"/>
    </row>
    <row r="415" spans="3:21" ht="12.75" customHeight="1" x14ac:dyDescent="0.3">
      <c r="C415" s="167" t="s">
        <v>36</v>
      </c>
      <c r="D415" s="116">
        <v>2024</v>
      </c>
      <c r="E415" s="1"/>
      <c r="F415" s="1"/>
      <c r="G415" s="72">
        <f t="shared" si="345"/>
        <v>2.4658678005411661E-2</v>
      </c>
      <c r="H415" s="1"/>
      <c r="I415" s="118"/>
      <c r="J415" s="90"/>
      <c r="K415" s="32">
        <v>2024</v>
      </c>
      <c r="L415" s="73" t="str">
        <f t="shared" ref="L415:M415" si="362">IF(L401=0,"",L402/L401-1)</f>
        <v/>
      </c>
      <c r="M415" s="73">
        <f t="shared" si="362"/>
        <v>0</v>
      </c>
      <c r="N415" s="1"/>
      <c r="O415" s="140"/>
      <c r="P415" s="90"/>
      <c r="Q415" s="32">
        <v>2024</v>
      </c>
      <c r="R415" s="123" t="str">
        <f t="shared" ref="R415:S415" si="363">IF(R401="","",IF(R401=0,"",R402/R401-1))</f>
        <v/>
      </c>
      <c r="S415" s="123">
        <f t="shared" si="363"/>
        <v>-1.4016838508937868E-2</v>
      </c>
      <c r="T415" s="1"/>
      <c r="U415" s="71"/>
    </row>
    <row r="416" spans="3:21" ht="12.75" customHeight="1" x14ac:dyDescent="0.3">
      <c r="C416" s="31" t="s">
        <v>36</v>
      </c>
      <c r="D416" s="188">
        <v>2025</v>
      </c>
      <c r="E416" s="1"/>
      <c r="F416" s="1"/>
      <c r="G416" s="72">
        <f t="shared" si="345"/>
        <v>1.1715743822978242E-2</v>
      </c>
      <c r="H416" s="1"/>
      <c r="I416" s="125" t="str">
        <f>IF(I404=0,"",G403/I404-1)</f>
        <v/>
      </c>
      <c r="J416" s="90"/>
      <c r="K416" s="155">
        <v>2025</v>
      </c>
      <c r="L416" s="73" t="str">
        <f t="shared" ref="L416:M416" si="364">IF(L402=0,"",L403/L402-1)</f>
        <v/>
      </c>
      <c r="M416" s="73">
        <f t="shared" si="364"/>
        <v>0</v>
      </c>
      <c r="N416" s="1"/>
      <c r="O416" s="157" t="str">
        <f>IF(O404=0,"",M403/O404-1)</f>
        <v/>
      </c>
      <c r="P416" s="90"/>
      <c r="Q416" s="155">
        <v>2025</v>
      </c>
      <c r="R416" s="123" t="str">
        <f t="shared" ref="R416:S416" si="365">IF(R402="","",IF(R402=0,"",R403/R402-1))</f>
        <v/>
      </c>
      <c r="S416" s="123">
        <f t="shared" si="365"/>
        <v>-1.3837915889537422E-2</v>
      </c>
      <c r="T416" s="1"/>
      <c r="U416" s="74" t="str">
        <f>IF(U404=0,"",S403/U404-1)</f>
        <v/>
      </c>
    </row>
    <row r="417" spans="2:22" ht="12.75" customHeight="1" x14ac:dyDescent="0.25">
      <c r="C417" s="22"/>
      <c r="D417" s="126" t="s">
        <v>41</v>
      </c>
      <c r="E417" s="49"/>
      <c r="F417" s="49"/>
      <c r="G417" s="77">
        <f>IF(G393=0,"",(G403/G393)^(1/($D403-$D393-1))-1)</f>
        <v>5.1018299756847352E-2</v>
      </c>
      <c r="H417" s="49"/>
      <c r="I417" s="81" t="str">
        <f>IF(I404=0,"",(G403/I404)^(1/(#REF!-#REF!-1))-1)</f>
        <v/>
      </c>
      <c r="J417" s="90"/>
      <c r="K417" s="79" t="str">
        <f>D417</f>
        <v>Geometric Mean</v>
      </c>
      <c r="L417" s="80">
        <f>IF(L393=0,"",(L401/L393)^(1/($D401-$D393-1))-1)</f>
        <v>-1</v>
      </c>
      <c r="M417" s="80">
        <f>IF(M393=0,"",(M403/M393)^(1/($D403-$D393-1))-1)</f>
        <v>-6.8554118548860954E-2</v>
      </c>
      <c r="N417" s="49"/>
      <c r="O417" s="81" t="str">
        <f>IF(O404=0,"",(M403/O404)^(1/(#REF!-#REF!-1))-1)</f>
        <v/>
      </c>
      <c r="P417" s="22"/>
      <c r="Q417" s="79" t="str">
        <f>K417</f>
        <v>Geometric Mean</v>
      </c>
      <c r="R417" s="128">
        <f>IF(R393="","",IF(R393=0,"",(R401/R393)^(1/($D401-$D393-1))-1))</f>
        <v>-1</v>
      </c>
      <c r="S417" s="49">
        <f>IF(S403="","",IF(S403=0,"",S404/S403-1))</f>
        <v>-1</v>
      </c>
      <c r="T417" s="49"/>
      <c r="U417" s="81" t="str">
        <f>IF(U404=0,"",(S403/U404)^(1/(#REF!-#REF!-1))-1)</f>
        <v/>
      </c>
    </row>
    <row r="418" spans="2:22" ht="12.75" customHeight="1" x14ac:dyDescent="0.25">
      <c r="C418" s="1"/>
      <c r="D418" s="95"/>
      <c r="E418" s="1"/>
      <c r="F418" s="1"/>
      <c r="G418" s="72"/>
      <c r="H418" s="1"/>
      <c r="I418" s="123"/>
      <c r="J418" s="1"/>
      <c r="K418" s="95"/>
      <c r="L418" s="73"/>
      <c r="M418" s="73"/>
      <c r="N418" s="1"/>
      <c r="O418" s="123"/>
      <c r="P418" s="1"/>
      <c r="Q418" s="95"/>
      <c r="R418" s="123"/>
      <c r="S418" s="73"/>
      <c r="T418" s="1"/>
      <c r="U418" s="123"/>
    </row>
    <row r="419" spans="2:22" ht="12.75" customHeight="1" x14ac:dyDescent="0.3">
      <c r="B419" s="82">
        <v>7</v>
      </c>
      <c r="C419" s="2" t="s">
        <v>43</v>
      </c>
      <c r="D419" s="219" t="s">
        <v>61</v>
      </c>
      <c r="E419" s="220"/>
      <c r="F419" s="220"/>
      <c r="G419" s="220"/>
      <c r="H419" s="220"/>
      <c r="I419" s="221"/>
      <c r="K419" s="1" t="s">
        <v>45</v>
      </c>
      <c r="Q419" s="83" t="s">
        <v>46</v>
      </c>
      <c r="R419" s="1"/>
      <c r="S419" s="1"/>
      <c r="T419" s="1"/>
      <c r="U419" s="1"/>
    </row>
    <row r="420" spans="2:22" ht="12.75" customHeight="1" x14ac:dyDescent="0.25">
      <c r="Q420" s="49"/>
      <c r="R420" s="49"/>
      <c r="S420" s="49"/>
      <c r="T420" s="49"/>
      <c r="U420" s="49"/>
    </row>
    <row r="421" spans="2:22" ht="12.75" customHeight="1" x14ac:dyDescent="0.3">
      <c r="C421" s="17"/>
      <c r="D421" s="18" t="s">
        <v>27</v>
      </c>
      <c r="E421" s="18"/>
      <c r="F421" s="222" t="s">
        <v>47</v>
      </c>
      <c r="G421" s="223"/>
      <c r="H421" s="223"/>
      <c r="I421" s="224"/>
      <c r="J421" s="18"/>
      <c r="K421" s="236" t="s">
        <v>62</v>
      </c>
      <c r="L421" s="211"/>
      <c r="M421" s="211"/>
      <c r="N421" s="211"/>
      <c r="O421" s="212"/>
      <c r="P421" s="19"/>
      <c r="Q421" s="216" t="str">
        <f>CONCATENATE("Consumption (kWh) per ",LEFT(F421,LEN(F421)-1))</f>
        <v>Consumption (kWh) per Customer</v>
      </c>
      <c r="R421" s="214"/>
      <c r="S421" s="214"/>
      <c r="T421" s="214"/>
      <c r="U421" s="215"/>
      <c r="V421" s="84"/>
    </row>
    <row r="422" spans="2:22" ht="38.25" customHeight="1" x14ac:dyDescent="0.3">
      <c r="C422" s="22"/>
      <c r="D422" s="23" t="s">
        <v>29</v>
      </c>
      <c r="E422" s="31"/>
      <c r="F422" s="217"/>
      <c r="G422" s="218"/>
      <c r="H422" s="234"/>
      <c r="I422" s="85"/>
      <c r="J422" s="31"/>
      <c r="K422" s="193"/>
      <c r="L422" s="194" t="s">
        <v>30</v>
      </c>
      <c r="M422" s="194" t="s">
        <v>31</v>
      </c>
      <c r="N422" s="195"/>
      <c r="O422" s="196" t="s">
        <v>31</v>
      </c>
      <c r="P422" s="31"/>
      <c r="Q422" s="86"/>
      <c r="R422" s="87" t="str">
        <f t="shared" ref="R422:S422" si="366">L422</f>
        <v>Actual (Weather actual)</v>
      </c>
      <c r="S422" s="88" t="str">
        <f t="shared" si="366"/>
        <v>Weather-normalized</v>
      </c>
      <c r="T422" s="88"/>
      <c r="U422" s="89" t="str">
        <f>O422</f>
        <v>Weather-normalized</v>
      </c>
      <c r="V422" s="84"/>
    </row>
    <row r="423" spans="2:22" ht="12.75" customHeight="1" x14ac:dyDescent="0.3">
      <c r="C423" s="31" t="s">
        <v>32</v>
      </c>
      <c r="D423" s="32">
        <v>2015</v>
      </c>
      <c r="E423" s="90"/>
      <c r="F423" s="91" t="s">
        <v>33</v>
      </c>
      <c r="G423" s="92">
        <v>55</v>
      </c>
      <c r="H423" s="36" t="str">
        <f t="shared" ref="H423:H433" si="367">IF(D423=2016,"OEB-approved","")</f>
        <v/>
      </c>
      <c r="I423" s="39"/>
      <c r="J423" s="90"/>
      <c r="K423" s="93" t="s">
        <v>33</v>
      </c>
      <c r="L423" s="94">
        <v>48804</v>
      </c>
      <c r="M423" s="94">
        <v>47000</v>
      </c>
      <c r="N423" s="95" t="str">
        <f t="shared" ref="N423:N424" si="368">H423</f>
        <v/>
      </c>
      <c r="O423" s="96"/>
      <c r="P423" s="90"/>
      <c r="Q423" s="93" t="s">
        <v>33</v>
      </c>
      <c r="R423" s="97">
        <f t="shared" ref="R423:R433" si="369">IF(G423=0,"",L423/G423)</f>
        <v>887.34545454545457</v>
      </c>
      <c r="S423" s="98">
        <f t="shared" ref="S423:S433" si="370">IF(G423=0,"",M423/G423)</f>
        <v>854.5454545454545</v>
      </c>
      <c r="T423" s="1" t="str">
        <f t="shared" ref="T423:T424" si="371">N423</f>
        <v/>
      </c>
      <c r="U423" s="99" t="str">
        <f t="shared" ref="U423:U424" si="372">IF(T423="","",IF(I423=0,"",O423/I423))</f>
        <v/>
      </c>
      <c r="V423" s="33"/>
    </row>
    <row r="424" spans="2:22" ht="12.75" customHeight="1" x14ac:dyDescent="0.3">
      <c r="C424" s="31" t="s">
        <v>32</v>
      </c>
      <c r="D424" s="32">
        <v>2016</v>
      </c>
      <c r="E424" s="90"/>
      <c r="F424" s="93" t="s">
        <v>33</v>
      </c>
      <c r="G424" s="92">
        <v>62</v>
      </c>
      <c r="H424" s="36" t="str">
        <f t="shared" si="367"/>
        <v>OEB-approved</v>
      </c>
      <c r="I424" s="39"/>
      <c r="J424" s="90"/>
      <c r="K424" s="93" t="s">
        <v>33</v>
      </c>
      <c r="L424" s="94">
        <v>48064</v>
      </c>
      <c r="M424" s="94">
        <v>47000</v>
      </c>
      <c r="N424" s="95" t="str">
        <f t="shared" si="368"/>
        <v>OEB-approved</v>
      </c>
      <c r="O424" s="96"/>
      <c r="P424" s="90"/>
      <c r="Q424" s="93" t="s">
        <v>33</v>
      </c>
      <c r="R424" s="97">
        <f t="shared" si="369"/>
        <v>775.22580645161293</v>
      </c>
      <c r="S424" s="98">
        <f t="shared" si="370"/>
        <v>758.06451612903231</v>
      </c>
      <c r="T424" s="1" t="str">
        <f t="shared" si="371"/>
        <v>OEB-approved</v>
      </c>
      <c r="U424" s="99" t="str">
        <f t="shared" si="372"/>
        <v/>
      </c>
      <c r="V424" s="33"/>
    </row>
    <row r="425" spans="2:22" ht="12.75" customHeight="1" x14ac:dyDescent="0.3">
      <c r="C425" s="31" t="s">
        <v>32</v>
      </c>
      <c r="D425" s="32">
        <v>2017</v>
      </c>
      <c r="E425" s="90"/>
      <c r="F425" s="93" t="s">
        <v>33</v>
      </c>
      <c r="G425" s="92">
        <v>58</v>
      </c>
      <c r="H425" s="36" t="str">
        <f t="shared" si="367"/>
        <v/>
      </c>
      <c r="I425" s="100"/>
      <c r="J425" s="90"/>
      <c r="K425" s="93" t="s">
        <v>33</v>
      </c>
      <c r="L425" s="94">
        <v>51051</v>
      </c>
      <c r="M425" s="94">
        <v>47000</v>
      </c>
      <c r="N425" s="95"/>
      <c r="O425" s="101"/>
      <c r="P425" s="90"/>
      <c r="Q425" s="93" t="s">
        <v>33</v>
      </c>
      <c r="R425" s="97">
        <f t="shared" si="369"/>
        <v>880.18965517241384</v>
      </c>
      <c r="S425" s="98">
        <f t="shared" si="370"/>
        <v>810.34482758620686</v>
      </c>
      <c r="T425" s="1"/>
      <c r="U425" s="99"/>
      <c r="V425" s="33"/>
    </row>
    <row r="426" spans="2:22" ht="12.75" customHeight="1" x14ac:dyDescent="0.3">
      <c r="C426" s="31" t="s">
        <v>32</v>
      </c>
      <c r="D426" s="32">
        <v>2018</v>
      </c>
      <c r="E426" s="90"/>
      <c r="F426" s="93" t="s">
        <v>33</v>
      </c>
      <c r="G426" s="92">
        <v>57</v>
      </c>
      <c r="H426" s="36" t="str">
        <f t="shared" si="367"/>
        <v/>
      </c>
      <c r="I426" s="100"/>
      <c r="J426" s="90"/>
      <c r="K426" s="93" t="s">
        <v>33</v>
      </c>
      <c r="L426" s="94">
        <v>48433</v>
      </c>
      <c r="M426" s="94">
        <v>47000</v>
      </c>
      <c r="N426" s="95"/>
      <c r="O426" s="101"/>
      <c r="P426" s="90"/>
      <c r="Q426" s="93" t="s">
        <v>33</v>
      </c>
      <c r="R426" s="97">
        <f t="shared" si="369"/>
        <v>849.70175438596493</v>
      </c>
      <c r="S426" s="98">
        <f t="shared" si="370"/>
        <v>824.56140350877195</v>
      </c>
      <c r="T426" s="1"/>
      <c r="U426" s="99"/>
      <c r="V426" s="33"/>
    </row>
    <row r="427" spans="2:22" ht="12.75" customHeight="1" x14ac:dyDescent="0.3">
      <c r="C427" s="31" t="s">
        <v>32</v>
      </c>
      <c r="D427" s="32">
        <v>2019</v>
      </c>
      <c r="E427" s="90"/>
      <c r="F427" s="93" t="s">
        <v>33</v>
      </c>
      <c r="G427" s="92">
        <v>55</v>
      </c>
      <c r="H427" s="36" t="str">
        <f t="shared" si="367"/>
        <v/>
      </c>
      <c r="I427" s="100"/>
      <c r="J427" s="90"/>
      <c r="K427" s="93" t="s">
        <v>33</v>
      </c>
      <c r="L427" s="94">
        <v>47813</v>
      </c>
      <c r="M427" s="94">
        <v>47000</v>
      </c>
      <c r="N427" s="95"/>
      <c r="O427" s="101"/>
      <c r="P427" s="90"/>
      <c r="Q427" s="93" t="s">
        <v>33</v>
      </c>
      <c r="R427" s="97">
        <f t="shared" si="369"/>
        <v>869.32727272727277</v>
      </c>
      <c r="S427" s="98">
        <f t="shared" si="370"/>
        <v>854.5454545454545</v>
      </c>
      <c r="T427" s="1"/>
      <c r="U427" s="99"/>
      <c r="V427" s="33"/>
    </row>
    <row r="428" spans="2:22" ht="12.75" customHeight="1" x14ac:dyDescent="0.3">
      <c r="C428" s="31" t="s">
        <v>34</v>
      </c>
      <c r="D428" s="155">
        <v>2020</v>
      </c>
      <c r="E428" s="90"/>
      <c r="F428" s="93" t="s">
        <v>35</v>
      </c>
      <c r="G428" s="92">
        <v>55</v>
      </c>
      <c r="H428" s="36" t="str">
        <f t="shared" si="367"/>
        <v/>
      </c>
      <c r="I428" s="100"/>
      <c r="J428" s="90"/>
      <c r="K428" s="93" t="s">
        <v>35</v>
      </c>
      <c r="L428" s="102"/>
      <c r="M428" s="94">
        <v>47000</v>
      </c>
      <c r="N428" s="95"/>
      <c r="O428" s="101"/>
      <c r="P428" s="90"/>
      <c r="Q428" s="93" t="s">
        <v>35</v>
      </c>
      <c r="R428" s="97">
        <f t="shared" si="369"/>
        <v>0</v>
      </c>
      <c r="S428" s="98">
        <f t="shared" si="370"/>
        <v>854.5454545454545</v>
      </c>
      <c r="T428" s="1"/>
      <c r="U428" s="99"/>
      <c r="V428" s="33"/>
    </row>
    <row r="429" spans="2:22" ht="12.75" customHeight="1" x14ac:dyDescent="0.3">
      <c r="C429" s="167" t="s">
        <v>36</v>
      </c>
      <c r="D429" s="155">
        <v>2021</v>
      </c>
      <c r="E429" s="90"/>
      <c r="F429" s="93" t="s">
        <v>35</v>
      </c>
      <c r="G429" s="92">
        <v>55</v>
      </c>
      <c r="H429" s="36" t="str">
        <f t="shared" si="367"/>
        <v/>
      </c>
      <c r="I429" s="100"/>
      <c r="J429" s="90"/>
      <c r="K429" s="93" t="s">
        <v>35</v>
      </c>
      <c r="L429" s="102"/>
      <c r="M429" s="94">
        <v>47000</v>
      </c>
      <c r="N429" s="95" t="str">
        <f t="shared" ref="N429:N433" si="373">H429</f>
        <v/>
      </c>
      <c r="O429" s="101"/>
      <c r="P429" s="90"/>
      <c r="Q429" s="93" t="s">
        <v>35</v>
      </c>
      <c r="R429" s="97">
        <f t="shared" si="369"/>
        <v>0</v>
      </c>
      <c r="S429" s="98">
        <f t="shared" si="370"/>
        <v>854.5454545454545</v>
      </c>
      <c r="T429" s="1" t="str">
        <f t="shared" ref="T429:T433" si="374">N429</f>
        <v/>
      </c>
      <c r="U429" s="99" t="str">
        <f t="shared" ref="U429:U433" si="375">IF(T429="","",IF(I429=0,"",O429/I429))</f>
        <v/>
      </c>
      <c r="V429" s="33"/>
    </row>
    <row r="430" spans="2:22" ht="12.75" customHeight="1" x14ac:dyDescent="0.3">
      <c r="C430" s="167" t="s">
        <v>36</v>
      </c>
      <c r="D430" s="155">
        <v>2022</v>
      </c>
      <c r="E430" s="90"/>
      <c r="F430" s="93" t="s">
        <v>35</v>
      </c>
      <c r="G430" s="92">
        <v>55</v>
      </c>
      <c r="H430" s="36" t="str">
        <f t="shared" si="367"/>
        <v/>
      </c>
      <c r="I430" s="39"/>
      <c r="J430" s="90"/>
      <c r="K430" s="93" t="s">
        <v>35</v>
      </c>
      <c r="L430" s="102"/>
      <c r="M430" s="94">
        <v>47000</v>
      </c>
      <c r="N430" s="95" t="str">
        <f t="shared" si="373"/>
        <v/>
      </c>
      <c r="O430" s="96"/>
      <c r="P430" s="90"/>
      <c r="Q430" s="93" t="s">
        <v>35</v>
      </c>
      <c r="R430" s="97">
        <f t="shared" si="369"/>
        <v>0</v>
      </c>
      <c r="S430" s="98">
        <f t="shared" si="370"/>
        <v>854.5454545454545</v>
      </c>
      <c r="T430" s="1" t="str">
        <f t="shared" si="374"/>
        <v/>
      </c>
      <c r="U430" s="99" t="str">
        <f t="shared" si="375"/>
        <v/>
      </c>
      <c r="V430" s="33"/>
    </row>
    <row r="431" spans="2:22" ht="12.75" customHeight="1" x14ac:dyDescent="0.3">
      <c r="C431" s="167" t="s">
        <v>36</v>
      </c>
      <c r="D431" s="155">
        <v>2023</v>
      </c>
      <c r="E431" s="90"/>
      <c r="F431" s="93" t="s">
        <v>35</v>
      </c>
      <c r="G431" s="92">
        <v>55</v>
      </c>
      <c r="H431" s="36" t="str">
        <f t="shared" si="367"/>
        <v/>
      </c>
      <c r="I431" s="39"/>
      <c r="J431" s="90"/>
      <c r="K431" s="93" t="s">
        <v>35</v>
      </c>
      <c r="L431" s="102"/>
      <c r="M431" s="94">
        <v>47000</v>
      </c>
      <c r="N431" s="95" t="str">
        <f t="shared" si="373"/>
        <v/>
      </c>
      <c r="O431" s="96"/>
      <c r="P431" s="90"/>
      <c r="Q431" s="93" t="s">
        <v>35</v>
      </c>
      <c r="R431" s="97">
        <f t="shared" si="369"/>
        <v>0</v>
      </c>
      <c r="S431" s="98">
        <f t="shared" si="370"/>
        <v>854.5454545454545</v>
      </c>
      <c r="T431" s="1" t="str">
        <f t="shared" si="374"/>
        <v/>
      </c>
      <c r="U431" s="99" t="str">
        <f t="shared" si="375"/>
        <v/>
      </c>
      <c r="V431" s="33"/>
    </row>
    <row r="432" spans="2:22" ht="12.75" customHeight="1" x14ac:dyDescent="0.3">
      <c r="C432" s="167" t="s">
        <v>36</v>
      </c>
      <c r="D432" s="32">
        <v>2024</v>
      </c>
      <c r="E432" s="90"/>
      <c r="F432" s="93" t="s">
        <v>35</v>
      </c>
      <c r="G432" s="92">
        <v>55</v>
      </c>
      <c r="H432" s="36" t="str">
        <f t="shared" si="367"/>
        <v/>
      </c>
      <c r="I432" s="39"/>
      <c r="J432" s="90"/>
      <c r="K432" s="93" t="s">
        <v>35</v>
      </c>
      <c r="L432" s="102"/>
      <c r="M432" s="94">
        <v>47000</v>
      </c>
      <c r="N432" s="95" t="str">
        <f t="shared" si="373"/>
        <v/>
      </c>
      <c r="O432" s="96"/>
      <c r="P432" s="90"/>
      <c r="Q432" s="93" t="s">
        <v>35</v>
      </c>
      <c r="R432" s="97">
        <f t="shared" si="369"/>
        <v>0</v>
      </c>
      <c r="S432" s="98">
        <f t="shared" si="370"/>
        <v>854.5454545454545</v>
      </c>
      <c r="T432" s="1" t="str">
        <f t="shared" si="374"/>
        <v/>
      </c>
      <c r="U432" s="99" t="str">
        <f t="shared" si="375"/>
        <v/>
      </c>
      <c r="V432" s="33"/>
    </row>
    <row r="433" spans="2:22" ht="12.75" customHeight="1" x14ac:dyDescent="0.3">
      <c r="C433" s="44" t="s">
        <v>36</v>
      </c>
      <c r="D433" s="185">
        <v>2025</v>
      </c>
      <c r="E433" s="22"/>
      <c r="F433" s="103" t="s">
        <v>35</v>
      </c>
      <c r="G433" s="104">
        <v>55</v>
      </c>
      <c r="H433" s="50" t="str">
        <f t="shared" si="367"/>
        <v/>
      </c>
      <c r="I433" s="54"/>
      <c r="J433" s="22"/>
      <c r="K433" s="103" t="s">
        <v>35</v>
      </c>
      <c r="L433" s="105"/>
      <c r="M433" s="53">
        <v>47000</v>
      </c>
      <c r="N433" s="106" t="str">
        <f t="shared" si="373"/>
        <v/>
      </c>
      <c r="O433" s="107"/>
      <c r="P433" s="22"/>
      <c r="Q433" s="103" t="s">
        <v>35</v>
      </c>
      <c r="R433" s="108">
        <f t="shared" si="369"/>
        <v>0</v>
      </c>
      <c r="S433" s="109">
        <f t="shared" si="370"/>
        <v>854.5454545454545</v>
      </c>
      <c r="T433" s="49" t="str">
        <f t="shared" si="374"/>
        <v/>
      </c>
      <c r="U433" s="110" t="str">
        <f t="shared" si="375"/>
        <v/>
      </c>
      <c r="V433" s="33"/>
    </row>
    <row r="434" spans="2:22" ht="12.75" customHeight="1" x14ac:dyDescent="0.3">
      <c r="B434" s="1"/>
      <c r="C434" s="111"/>
      <c r="I434" s="57">
        <f>SUM(I423:I432)</f>
        <v>0</v>
      </c>
      <c r="O434" s="112">
        <f>SUM(O423:O432)</f>
        <v>0</v>
      </c>
      <c r="U434" s="112">
        <f>SUM(U423:U432)</f>
        <v>0</v>
      </c>
    </row>
    <row r="435" spans="2:22" ht="12.75" customHeight="1" x14ac:dyDescent="0.25">
      <c r="C435" s="159" t="s">
        <v>37</v>
      </c>
      <c r="D435" s="114" t="s">
        <v>38</v>
      </c>
      <c r="E435" s="115"/>
      <c r="F435" s="115"/>
      <c r="G435" s="64" t="s">
        <v>39</v>
      </c>
      <c r="H435" s="115"/>
      <c r="I435" s="66" t="s">
        <v>49</v>
      </c>
      <c r="J435" s="62"/>
      <c r="K435" s="63" t="s">
        <v>38</v>
      </c>
      <c r="L435" s="208" t="s">
        <v>39</v>
      </c>
      <c r="M435" s="209"/>
      <c r="N435" s="115"/>
      <c r="O435" s="66" t="str">
        <f>I435</f>
        <v>Test Year Versus OEB-approved</v>
      </c>
      <c r="P435" s="17"/>
      <c r="Q435" s="63" t="s">
        <v>38</v>
      </c>
      <c r="R435" s="208" t="s">
        <v>39</v>
      </c>
      <c r="S435" s="209"/>
      <c r="T435" s="115"/>
      <c r="U435" s="66" t="str">
        <f>O435</f>
        <v>Test Year Versus OEB-approved</v>
      </c>
    </row>
    <row r="436" spans="2:22" ht="12.75" customHeight="1" x14ac:dyDescent="0.3">
      <c r="C436" s="31" t="s">
        <v>32</v>
      </c>
      <c r="D436" s="116">
        <v>2015</v>
      </c>
      <c r="E436" s="1"/>
      <c r="F436" s="1"/>
      <c r="G436" s="117"/>
      <c r="H436" s="1"/>
      <c r="I436" s="118"/>
      <c r="J436" s="36"/>
      <c r="K436" s="32">
        <v>2015</v>
      </c>
      <c r="L436" s="70"/>
      <c r="M436" s="70"/>
      <c r="N436" s="1"/>
      <c r="O436" s="71"/>
      <c r="P436" s="90"/>
      <c r="Q436" s="32">
        <v>2015</v>
      </c>
      <c r="R436" s="122"/>
      <c r="S436" s="122"/>
      <c r="T436" s="1"/>
      <c r="U436" s="71"/>
    </row>
    <row r="437" spans="2:22" ht="12.75" customHeight="1" x14ac:dyDescent="0.3">
      <c r="C437" s="31" t="s">
        <v>32</v>
      </c>
      <c r="D437" s="116">
        <v>2016</v>
      </c>
      <c r="E437" s="1"/>
      <c r="F437" s="1"/>
      <c r="G437" s="72">
        <f t="shared" ref="G437:G441" si="376">IF(G423=0,"",G424/G423-1)</f>
        <v>0.1272727272727272</v>
      </c>
      <c r="H437" s="1"/>
      <c r="I437" s="118"/>
      <c r="J437" s="36"/>
      <c r="K437" s="32">
        <v>2016</v>
      </c>
      <c r="L437" s="73">
        <f t="shared" ref="L437:M437" si="377">IF(L423=0,"",L424/L423-1)</f>
        <v>-1.5162691582657151E-2</v>
      </c>
      <c r="M437" s="73">
        <f t="shared" si="377"/>
        <v>0</v>
      </c>
      <c r="N437" s="1"/>
      <c r="O437" s="71"/>
      <c r="P437" s="90"/>
      <c r="Q437" s="32">
        <v>2016</v>
      </c>
      <c r="R437" s="123">
        <f t="shared" ref="R437:S437" si="378">IF(R423="","",IF(R423=0,"",R424/R423-1))</f>
        <v>-0.12635400059751845</v>
      </c>
      <c r="S437" s="123">
        <f t="shared" si="378"/>
        <v>-0.11290322580645151</v>
      </c>
      <c r="T437" s="1"/>
      <c r="U437" s="71"/>
    </row>
    <row r="438" spans="2:22" ht="12.75" customHeight="1" x14ac:dyDescent="0.3">
      <c r="C438" s="31" t="s">
        <v>32</v>
      </c>
      <c r="D438" s="116">
        <v>2017</v>
      </c>
      <c r="E438" s="1"/>
      <c r="F438" s="1"/>
      <c r="G438" s="72">
        <f t="shared" si="376"/>
        <v>-6.4516129032258118E-2</v>
      </c>
      <c r="H438" s="1"/>
      <c r="I438" s="118"/>
      <c r="J438" s="36"/>
      <c r="K438" s="32">
        <v>2017</v>
      </c>
      <c r="L438" s="73">
        <f t="shared" ref="L438:M438" si="379">IF(L424=0,"",L425/L424-1)</f>
        <v>6.2146304926764317E-2</v>
      </c>
      <c r="M438" s="73">
        <f t="shared" si="379"/>
        <v>0</v>
      </c>
      <c r="N438" s="1"/>
      <c r="O438" s="71"/>
      <c r="P438" s="90"/>
      <c r="Q438" s="32">
        <v>2017</v>
      </c>
      <c r="R438" s="123">
        <f t="shared" ref="R438:S438" si="380">IF(R424="","",IF(R424=0,"",R425/R424-1))</f>
        <v>0.13539777423205845</v>
      </c>
      <c r="S438" s="123">
        <f t="shared" si="380"/>
        <v>6.8965517241379226E-2</v>
      </c>
      <c r="T438" s="1"/>
      <c r="U438" s="71"/>
    </row>
    <row r="439" spans="2:22" ht="12.75" customHeight="1" x14ac:dyDescent="0.3">
      <c r="C439" s="31" t="s">
        <v>32</v>
      </c>
      <c r="D439" s="116">
        <v>2018</v>
      </c>
      <c r="E439" s="1"/>
      <c r="F439" s="1"/>
      <c r="G439" s="72">
        <f t="shared" si="376"/>
        <v>-1.7241379310344862E-2</v>
      </c>
      <c r="H439" s="1"/>
      <c r="I439" s="118"/>
      <c r="J439" s="36"/>
      <c r="K439" s="32">
        <v>2018</v>
      </c>
      <c r="L439" s="73">
        <f t="shared" ref="L439:M439" si="381">IF(L425=0,"",L426/L425-1)</f>
        <v>-5.1282051282051322E-2</v>
      </c>
      <c r="M439" s="73">
        <f t="shared" si="381"/>
        <v>0</v>
      </c>
      <c r="N439" s="1"/>
      <c r="O439" s="71"/>
      <c r="P439" s="90"/>
      <c r="Q439" s="32">
        <v>2018</v>
      </c>
      <c r="R439" s="123">
        <f t="shared" ref="R439:S439" si="382">IF(R425="","",IF(R425=0,"",R426/R425-1))</f>
        <v>-3.4637876743139895E-2</v>
      </c>
      <c r="S439" s="123">
        <f t="shared" si="382"/>
        <v>1.7543859649122862E-2</v>
      </c>
      <c r="T439" s="1"/>
      <c r="U439" s="71"/>
    </row>
    <row r="440" spans="2:22" ht="12.75" customHeight="1" x14ac:dyDescent="0.3">
      <c r="C440" s="31" t="s">
        <v>32</v>
      </c>
      <c r="D440" s="116">
        <v>2019</v>
      </c>
      <c r="E440" s="1"/>
      <c r="F440" s="1"/>
      <c r="G440" s="72">
        <f t="shared" si="376"/>
        <v>-3.5087719298245612E-2</v>
      </c>
      <c r="H440" s="1"/>
      <c r="I440" s="118"/>
      <c r="J440" s="36"/>
      <c r="K440" s="32">
        <v>2019</v>
      </c>
      <c r="L440" s="73">
        <f t="shared" ref="L440:M440" si="383">IF(L426=0,"",L427/L426-1)</f>
        <v>-1.2801189271777536E-2</v>
      </c>
      <c r="M440" s="73">
        <f t="shared" si="383"/>
        <v>0</v>
      </c>
      <c r="N440" s="1"/>
      <c r="O440" s="71"/>
      <c r="P440" s="90"/>
      <c r="Q440" s="32">
        <v>2019</v>
      </c>
      <c r="R440" s="123">
        <f t="shared" ref="R440:S440" si="384">IF(R426="","",IF(R426=0,"",R427/R426-1))</f>
        <v>2.3096949300157821E-2</v>
      </c>
      <c r="S440" s="123">
        <f t="shared" si="384"/>
        <v>3.6363636363636376E-2</v>
      </c>
      <c r="T440" s="1"/>
      <c r="U440" s="71"/>
    </row>
    <row r="441" spans="2:22" ht="12.75" customHeight="1" x14ac:dyDescent="0.3">
      <c r="C441" s="31" t="s">
        <v>34</v>
      </c>
      <c r="D441" s="176">
        <v>2020</v>
      </c>
      <c r="E441" s="1"/>
      <c r="F441" s="1"/>
      <c r="G441" s="72">
        <f t="shared" si="376"/>
        <v>0</v>
      </c>
      <c r="H441" s="1"/>
      <c r="I441" s="118"/>
      <c r="J441" s="36"/>
      <c r="K441" s="155">
        <v>2020</v>
      </c>
      <c r="L441" s="73">
        <f t="shared" ref="L441:M441" si="385">IF(L427=0,"",L428/L427-1)</f>
        <v>-1</v>
      </c>
      <c r="M441" s="73">
        <f t="shared" si="385"/>
        <v>0</v>
      </c>
      <c r="N441" s="1"/>
      <c r="O441" s="71"/>
      <c r="P441" s="90"/>
      <c r="Q441" s="155">
        <v>2020</v>
      </c>
      <c r="R441" s="123">
        <f t="shared" ref="R441:S441" si="386">IF(R427="","",IF(R427=0,"",R428/R427-1))</f>
        <v>-1</v>
      </c>
      <c r="S441" s="123">
        <f t="shared" si="386"/>
        <v>0</v>
      </c>
      <c r="T441" s="1"/>
      <c r="U441" s="71"/>
    </row>
    <row r="442" spans="2:22" ht="12.75" customHeight="1" x14ac:dyDescent="0.3">
      <c r="C442" s="167" t="s">
        <v>36</v>
      </c>
      <c r="D442" s="176">
        <v>2021</v>
      </c>
      <c r="E442" s="1"/>
      <c r="F442" s="1"/>
      <c r="G442" s="72">
        <f>IF(G424=0,"",G429/G424-1)</f>
        <v>-0.11290322580645162</v>
      </c>
      <c r="H442" s="1"/>
      <c r="I442" s="118"/>
      <c r="J442" s="36"/>
      <c r="K442" s="155">
        <v>2021</v>
      </c>
      <c r="L442" s="73" t="str">
        <f t="shared" ref="L442:M442" si="387">IF(L428=0,"",L429/L428-1)</f>
        <v/>
      </c>
      <c r="M442" s="73">
        <f t="shared" si="387"/>
        <v>0</v>
      </c>
      <c r="N442" s="1"/>
      <c r="O442" s="71"/>
      <c r="P442" s="90"/>
      <c r="Q442" s="155">
        <v>2021</v>
      </c>
      <c r="R442" s="123" t="str">
        <f t="shared" ref="R442:S442" si="388">IF(R428="","",IF(R428=0,"",R429/R428-1))</f>
        <v/>
      </c>
      <c r="S442" s="123">
        <f t="shared" si="388"/>
        <v>0</v>
      </c>
      <c r="T442" s="1"/>
      <c r="U442" s="71"/>
    </row>
    <row r="443" spans="2:22" ht="12.75" customHeight="1" x14ac:dyDescent="0.3">
      <c r="C443" s="167" t="s">
        <v>36</v>
      </c>
      <c r="D443" s="176">
        <v>2022</v>
      </c>
      <c r="E443" s="1"/>
      <c r="F443" s="1"/>
      <c r="G443" s="72">
        <f t="shared" ref="G443:G446" si="389">IF(G429=0,"",G430/G429-1)</f>
        <v>0</v>
      </c>
      <c r="H443" s="1"/>
      <c r="I443" s="118"/>
      <c r="J443" s="36"/>
      <c r="K443" s="155">
        <v>2022</v>
      </c>
      <c r="L443" s="73" t="str">
        <f t="shared" ref="L443:M443" si="390">IF(L429=0,"",L430/L429-1)</f>
        <v/>
      </c>
      <c r="M443" s="73">
        <f t="shared" si="390"/>
        <v>0</v>
      </c>
      <c r="N443" s="1"/>
      <c r="O443" s="71"/>
      <c r="P443" s="90"/>
      <c r="Q443" s="155">
        <v>2022</v>
      </c>
      <c r="R443" s="123" t="str">
        <f t="shared" ref="R443:S443" si="391">IF(R429="","",IF(R429=0,"",R430/R429-1))</f>
        <v/>
      </c>
      <c r="S443" s="123">
        <f t="shared" si="391"/>
        <v>0</v>
      </c>
      <c r="T443" s="1"/>
      <c r="U443" s="71"/>
    </row>
    <row r="444" spans="2:22" ht="12.75" customHeight="1" x14ac:dyDescent="0.3">
      <c r="C444" s="167" t="s">
        <v>36</v>
      </c>
      <c r="D444" s="176">
        <v>2023</v>
      </c>
      <c r="E444" s="1"/>
      <c r="F444" s="1"/>
      <c r="G444" s="72">
        <f t="shared" si="389"/>
        <v>0</v>
      </c>
      <c r="H444" s="1"/>
      <c r="I444" s="118"/>
      <c r="J444" s="36"/>
      <c r="K444" s="155">
        <v>2023</v>
      </c>
      <c r="L444" s="73" t="str">
        <f t="shared" ref="L444:M444" si="392">IF(L430=0,"",L431/L430-1)</f>
        <v/>
      </c>
      <c r="M444" s="73">
        <f t="shared" si="392"/>
        <v>0</v>
      </c>
      <c r="N444" s="1"/>
      <c r="O444" s="71"/>
      <c r="P444" s="90"/>
      <c r="Q444" s="155">
        <v>2023</v>
      </c>
      <c r="R444" s="123" t="str">
        <f t="shared" ref="R444:S444" si="393">IF(R430="","",IF(R430=0,"",R431/R430-1))</f>
        <v/>
      </c>
      <c r="S444" s="123">
        <f t="shared" si="393"/>
        <v>0</v>
      </c>
      <c r="T444" s="1"/>
      <c r="U444" s="71"/>
    </row>
    <row r="445" spans="2:22" ht="12.75" customHeight="1" x14ac:dyDescent="0.3">
      <c r="C445" s="167" t="s">
        <v>36</v>
      </c>
      <c r="D445" s="116">
        <v>2024</v>
      </c>
      <c r="E445" s="1"/>
      <c r="F445" s="1"/>
      <c r="G445" s="72">
        <f t="shared" si="389"/>
        <v>0</v>
      </c>
      <c r="H445" s="1"/>
      <c r="I445" s="118"/>
      <c r="J445" s="36"/>
      <c r="K445" s="32">
        <v>2024</v>
      </c>
      <c r="L445" s="73" t="str">
        <f t="shared" ref="L445:M445" si="394">IF(L431=0,"",L432/L431-1)</f>
        <v/>
      </c>
      <c r="M445" s="73">
        <f t="shared" si="394"/>
        <v>0</v>
      </c>
      <c r="N445" s="1"/>
      <c r="O445" s="71"/>
      <c r="P445" s="90"/>
      <c r="Q445" s="32">
        <v>2024</v>
      </c>
      <c r="R445" s="123" t="str">
        <f t="shared" ref="R445:R446" si="395">IF(Q432="Forecast","",IF(R431=0,"",R432/R431-1))</f>
        <v/>
      </c>
      <c r="S445" s="123">
        <f t="shared" ref="S445:S446" si="396">IF(S431="","",IF(S431=0,"",S432/S431-1))</f>
        <v>0</v>
      </c>
      <c r="T445" s="1"/>
      <c r="U445" s="71"/>
    </row>
    <row r="446" spans="2:22" ht="12.75" customHeight="1" x14ac:dyDescent="0.3">
      <c r="C446" s="31" t="s">
        <v>36</v>
      </c>
      <c r="D446" s="176">
        <v>2025</v>
      </c>
      <c r="E446" s="1"/>
      <c r="F446" s="1"/>
      <c r="G446" s="72">
        <f t="shared" si="389"/>
        <v>0</v>
      </c>
      <c r="H446" s="1"/>
      <c r="I446" s="125" t="str">
        <f>IF(I434=0,"",G433/I434-1)</f>
        <v/>
      </c>
      <c r="J446" s="36"/>
      <c r="K446" s="155">
        <v>2025</v>
      </c>
      <c r="L446" s="73" t="str">
        <f>IF(K433="Forecast","",IF(L432=0,"",L433/L432-1))</f>
        <v/>
      </c>
      <c r="M446" s="73">
        <f>IF(M432=0,"",M433/M432-1)</f>
        <v>0</v>
      </c>
      <c r="N446" s="1"/>
      <c r="O446" s="74" t="str">
        <f>IF(O434=0,"",M433/O434-1)</f>
        <v/>
      </c>
      <c r="P446" s="90"/>
      <c r="Q446" s="155">
        <v>2025</v>
      </c>
      <c r="R446" s="123" t="str">
        <f t="shared" si="395"/>
        <v/>
      </c>
      <c r="S446" s="123">
        <f t="shared" si="396"/>
        <v>0</v>
      </c>
      <c r="T446" s="1"/>
      <c r="U446" s="74" t="str">
        <f>IF(U434=0,"",S433/U434-1)</f>
        <v/>
      </c>
    </row>
    <row r="447" spans="2:22" ht="12.75" customHeight="1" x14ac:dyDescent="0.25">
      <c r="C447" s="22"/>
      <c r="D447" s="126" t="s">
        <v>41</v>
      </c>
      <c r="E447" s="49"/>
      <c r="F447" s="49"/>
      <c r="G447" s="77">
        <f>IF(G423=0,"",(G433/G423)^(1/($D433-$D423-1))-1)</f>
        <v>0</v>
      </c>
      <c r="H447" s="49"/>
      <c r="I447" s="127" t="str">
        <f>IF(I434=0,"",(G433/I434)^(1/(#REF!-#REF!-1))-1)</f>
        <v/>
      </c>
      <c r="J447" s="50"/>
      <c r="K447" s="79" t="str">
        <f>D447</f>
        <v>Geometric Mean</v>
      </c>
      <c r="L447" s="80">
        <f>IF(L423=0,"",(L431/L423)^(1/($D431-$D423-1))-1)</f>
        <v>-1</v>
      </c>
      <c r="M447" s="80">
        <f>IF(M423=0,"",(M433/M423)^(1/($D433-$D423-1))-1)</f>
        <v>0</v>
      </c>
      <c r="N447" s="49"/>
      <c r="O447" s="81" t="str">
        <f>IF(O434=0,"",(M433/O434)^(1/(#REF!-#REF!-1))-1)</f>
        <v/>
      </c>
      <c r="P447" s="22"/>
      <c r="Q447" s="79" t="str">
        <f>K447</f>
        <v>Geometric Mean</v>
      </c>
      <c r="R447" s="128">
        <f>IF(R423="","",IF(R423=0,"",(R431/R423)^(1/($D431-$D423-1))-1))</f>
        <v>-1</v>
      </c>
      <c r="S447" s="80">
        <f>IF(S423="","",IF(S423=0,"",(S433/S423)^(1/($D433-$D423-1))-1))</f>
        <v>0</v>
      </c>
      <c r="T447" s="49"/>
      <c r="U447" s="81" t="str">
        <f>IF(U434=0,"",(S433/U434)^(1/(#REF!-#REF!-1))-1)</f>
        <v/>
      </c>
    </row>
    <row r="448" spans="2:22" ht="12.75" customHeight="1" x14ac:dyDescent="0.25"/>
    <row r="449" spans="3:21" ht="12.75" customHeight="1" x14ac:dyDescent="0.25">
      <c r="Q449" s="49"/>
      <c r="R449" s="49"/>
      <c r="S449" s="49"/>
      <c r="T449" s="49"/>
      <c r="U449" s="49"/>
    </row>
    <row r="450" spans="3:21" ht="12.75" customHeight="1" x14ac:dyDescent="0.3">
      <c r="C450" s="17"/>
      <c r="D450" s="18" t="s">
        <v>27</v>
      </c>
      <c r="E450" s="18"/>
      <c r="F450" s="210" t="s">
        <v>14</v>
      </c>
      <c r="G450" s="211"/>
      <c r="H450" s="211"/>
      <c r="I450" s="212"/>
      <c r="K450" s="213" t="str">
        <f>IF(ISBLANK(Q419),"",CONCATENATE("Demand (",Q419,")"))</f>
        <v>Demand (kW)</v>
      </c>
      <c r="L450" s="214"/>
      <c r="M450" s="214"/>
      <c r="N450" s="214"/>
      <c r="O450" s="215"/>
      <c r="Q450" s="216" t="str">
        <f>CONCATENATE("Demand (",Q419,") per ",LEFT(F421,LEN(F421)-1))</f>
        <v>Demand (kW) per Customer</v>
      </c>
      <c r="R450" s="214"/>
      <c r="S450" s="214"/>
      <c r="T450" s="214"/>
      <c r="U450" s="215"/>
    </row>
    <row r="451" spans="3:21" ht="12.75" customHeight="1" x14ac:dyDescent="0.3">
      <c r="C451" s="22"/>
      <c r="D451" s="23" t="s">
        <v>29</v>
      </c>
      <c r="E451" s="31"/>
      <c r="F451" s="217"/>
      <c r="G451" s="218"/>
      <c r="H451" s="218"/>
      <c r="I451" s="129"/>
      <c r="K451" s="27"/>
      <c r="L451" s="28" t="s">
        <v>30</v>
      </c>
      <c r="M451" s="28" t="s">
        <v>31</v>
      </c>
      <c r="N451" s="29"/>
      <c r="O451" s="30" t="str">
        <f>M451</f>
        <v>Weather-normalized</v>
      </c>
      <c r="Q451" s="130"/>
      <c r="R451" s="197" t="str">
        <f t="shared" ref="R451:S451" si="397">L451</f>
        <v>Actual (Weather actual)</v>
      </c>
      <c r="S451" s="197" t="str">
        <f t="shared" si="397"/>
        <v>Weather-normalized</v>
      </c>
      <c r="T451" s="28"/>
      <c r="U451" s="131" t="str">
        <f>O451</f>
        <v>Weather-normalized</v>
      </c>
    </row>
    <row r="452" spans="3:21" ht="12.75" customHeight="1" x14ac:dyDescent="0.3">
      <c r="C452" s="31" t="s">
        <v>32</v>
      </c>
      <c r="D452" s="32">
        <v>2015</v>
      </c>
      <c r="E452" s="90"/>
      <c r="F452" s="91" t="s">
        <v>33</v>
      </c>
      <c r="G452" s="134">
        <v>3035.93</v>
      </c>
      <c r="H452" s="1" t="str">
        <f t="shared" ref="H452:H462" si="398">IF(D452=2016,"OEB-approved","")</f>
        <v/>
      </c>
      <c r="I452" s="135"/>
      <c r="K452" s="93" t="s">
        <v>33</v>
      </c>
      <c r="L452" s="198">
        <v>136</v>
      </c>
      <c r="M452" s="198">
        <v>132</v>
      </c>
      <c r="N452" s="95" t="str">
        <f t="shared" ref="N452:N453" si="399">N423</f>
        <v/>
      </c>
      <c r="O452" s="71"/>
      <c r="Q452" s="93" t="s">
        <v>33</v>
      </c>
      <c r="R452" s="191">
        <f t="shared" ref="R452:R462" si="400">IF(G423=0,"",L452/G423)</f>
        <v>2.4727272727272727</v>
      </c>
      <c r="S452" s="191">
        <f t="shared" ref="S452:S462" si="401">IF(G423=0,"",M452/G423)</f>
        <v>2.4</v>
      </c>
      <c r="T452" s="33" t="str">
        <f t="shared" ref="T452:T453" si="402">N452</f>
        <v/>
      </c>
      <c r="U452" s="90" t="str">
        <f t="shared" ref="U452:U453" si="403">IF(T452="","",IF(I452=0,"",O452/I452))</f>
        <v/>
      </c>
    </row>
    <row r="453" spans="3:21" ht="12.75" customHeight="1" x14ac:dyDescent="0.3">
      <c r="C453" s="31" t="s">
        <v>32</v>
      </c>
      <c r="D453" s="32">
        <v>2016</v>
      </c>
      <c r="E453" s="90"/>
      <c r="F453" s="93" t="s">
        <v>33</v>
      </c>
      <c r="G453" s="134">
        <v>3504.99</v>
      </c>
      <c r="H453" s="1" t="str">
        <f t="shared" si="398"/>
        <v>OEB-approved</v>
      </c>
      <c r="I453" s="138"/>
      <c r="K453" s="93" t="s">
        <v>33</v>
      </c>
      <c r="L453" s="198">
        <v>134</v>
      </c>
      <c r="M453" s="198">
        <v>132</v>
      </c>
      <c r="N453" s="95" t="str">
        <f t="shared" si="399"/>
        <v>OEB-approved</v>
      </c>
      <c r="O453" s="71"/>
      <c r="Q453" s="93" t="s">
        <v>33</v>
      </c>
      <c r="R453" s="191">
        <f t="shared" si="400"/>
        <v>2.161290322580645</v>
      </c>
      <c r="S453" s="191">
        <f t="shared" si="401"/>
        <v>2.129032258064516</v>
      </c>
      <c r="T453" s="33" t="str">
        <f t="shared" si="402"/>
        <v>OEB-approved</v>
      </c>
      <c r="U453" s="90" t="str">
        <f t="shared" si="403"/>
        <v/>
      </c>
    </row>
    <row r="454" spans="3:21" ht="12.75" customHeight="1" x14ac:dyDescent="0.3">
      <c r="C454" s="31" t="s">
        <v>32</v>
      </c>
      <c r="D454" s="32">
        <v>2017</v>
      </c>
      <c r="E454" s="90"/>
      <c r="F454" s="93" t="s">
        <v>33</v>
      </c>
      <c r="G454" s="134">
        <v>3911.78</v>
      </c>
      <c r="H454" s="1" t="str">
        <f t="shared" si="398"/>
        <v/>
      </c>
      <c r="I454" s="139"/>
      <c r="K454" s="93" t="s">
        <v>33</v>
      </c>
      <c r="L454" s="198">
        <v>142</v>
      </c>
      <c r="M454" s="198">
        <v>132</v>
      </c>
      <c r="N454" s="95"/>
      <c r="O454" s="140"/>
      <c r="Q454" s="93" t="s">
        <v>33</v>
      </c>
      <c r="R454" s="191">
        <f t="shared" si="400"/>
        <v>2.4482758620689653</v>
      </c>
      <c r="S454" s="191">
        <f t="shared" si="401"/>
        <v>2.2758620689655173</v>
      </c>
      <c r="T454" s="33"/>
      <c r="U454" s="90"/>
    </row>
    <row r="455" spans="3:21" ht="12.75" customHeight="1" x14ac:dyDescent="0.3">
      <c r="C455" s="31" t="s">
        <v>32</v>
      </c>
      <c r="D455" s="32">
        <v>2018</v>
      </c>
      <c r="E455" s="90"/>
      <c r="F455" s="93" t="s">
        <v>33</v>
      </c>
      <c r="G455" s="134">
        <v>4106.04</v>
      </c>
      <c r="H455" s="1" t="str">
        <f t="shared" si="398"/>
        <v/>
      </c>
      <c r="I455" s="139"/>
      <c r="K455" s="93" t="s">
        <v>33</v>
      </c>
      <c r="L455" s="198">
        <v>135</v>
      </c>
      <c r="M455" s="198">
        <v>132</v>
      </c>
      <c r="N455" s="95"/>
      <c r="O455" s="140"/>
      <c r="Q455" s="93" t="s">
        <v>33</v>
      </c>
      <c r="R455" s="191">
        <f t="shared" si="400"/>
        <v>2.3684210526315788</v>
      </c>
      <c r="S455" s="191">
        <f t="shared" si="401"/>
        <v>2.3157894736842106</v>
      </c>
      <c r="T455" s="33"/>
      <c r="U455" s="90"/>
    </row>
    <row r="456" spans="3:21" ht="12.75" customHeight="1" x14ac:dyDescent="0.3">
      <c r="C456" s="31" t="s">
        <v>32</v>
      </c>
      <c r="D456" s="32">
        <v>2019</v>
      </c>
      <c r="E456" s="90"/>
      <c r="F456" s="93" t="s">
        <v>33</v>
      </c>
      <c r="G456" s="134">
        <v>4187.37</v>
      </c>
      <c r="H456" s="1" t="str">
        <f t="shared" si="398"/>
        <v/>
      </c>
      <c r="I456" s="139"/>
      <c r="K456" s="93" t="s">
        <v>33</v>
      </c>
      <c r="L456" s="198">
        <v>133</v>
      </c>
      <c r="M456" s="198">
        <v>132</v>
      </c>
      <c r="N456" s="95"/>
      <c r="O456" s="140"/>
      <c r="Q456" s="93" t="s">
        <v>33</v>
      </c>
      <c r="R456" s="191">
        <f t="shared" si="400"/>
        <v>2.418181818181818</v>
      </c>
      <c r="S456" s="191">
        <f t="shared" si="401"/>
        <v>2.4</v>
      </c>
      <c r="T456" s="33"/>
      <c r="U456" s="90"/>
    </row>
    <row r="457" spans="3:21" ht="12.75" customHeight="1" x14ac:dyDescent="0.3">
      <c r="C457" s="31" t="s">
        <v>34</v>
      </c>
      <c r="D457" s="155">
        <v>2020</v>
      </c>
      <c r="E457" s="90"/>
      <c r="F457" s="93" t="s">
        <v>35</v>
      </c>
      <c r="G457" s="134">
        <v>4691</v>
      </c>
      <c r="H457" s="1" t="str">
        <f t="shared" si="398"/>
        <v/>
      </c>
      <c r="I457" s="139"/>
      <c r="K457" s="93" t="s">
        <v>35</v>
      </c>
      <c r="L457" s="141"/>
      <c r="M457" s="198">
        <v>132</v>
      </c>
      <c r="N457" s="95"/>
      <c r="O457" s="140"/>
      <c r="Q457" s="93" t="s">
        <v>35</v>
      </c>
      <c r="R457" s="191">
        <f t="shared" si="400"/>
        <v>0</v>
      </c>
      <c r="S457" s="191">
        <f t="shared" si="401"/>
        <v>2.4</v>
      </c>
      <c r="T457" s="33"/>
      <c r="U457" s="90"/>
    </row>
    <row r="458" spans="3:21" ht="12.75" customHeight="1" x14ac:dyDescent="0.3">
      <c r="C458" s="167" t="s">
        <v>36</v>
      </c>
      <c r="D458" s="155">
        <v>2021</v>
      </c>
      <c r="E458" s="90"/>
      <c r="F458" s="93" t="s">
        <v>35</v>
      </c>
      <c r="G458" s="134">
        <v>5011</v>
      </c>
      <c r="H458" s="1" t="str">
        <f t="shared" si="398"/>
        <v/>
      </c>
      <c r="I458" s="139"/>
      <c r="K458" s="93" t="s">
        <v>35</v>
      </c>
      <c r="L458" s="141"/>
      <c r="M458" s="198">
        <v>132</v>
      </c>
      <c r="N458" s="95" t="str">
        <f t="shared" ref="N458:N462" si="404">N429</f>
        <v/>
      </c>
      <c r="O458" s="140"/>
      <c r="Q458" s="93" t="s">
        <v>35</v>
      </c>
      <c r="R458" s="191">
        <f t="shared" si="400"/>
        <v>0</v>
      </c>
      <c r="S458" s="191">
        <f t="shared" si="401"/>
        <v>2.4</v>
      </c>
      <c r="T458" s="33" t="str">
        <f t="shared" ref="T458:T462" si="405">N458</f>
        <v/>
      </c>
      <c r="U458" s="90" t="str">
        <f t="shared" ref="U458:U462" si="406">IF(T458="","",IF(I458=0,"",O458/I458))</f>
        <v/>
      </c>
    </row>
    <row r="459" spans="3:21" ht="12.75" customHeight="1" x14ac:dyDescent="0.3">
      <c r="C459" s="167" t="s">
        <v>36</v>
      </c>
      <c r="D459" s="155">
        <v>2022</v>
      </c>
      <c r="E459" s="90"/>
      <c r="F459" s="93" t="s">
        <v>35</v>
      </c>
      <c r="G459" s="134">
        <v>5931</v>
      </c>
      <c r="H459" s="1" t="str">
        <f t="shared" si="398"/>
        <v/>
      </c>
      <c r="I459" s="138"/>
      <c r="K459" s="93" t="s">
        <v>35</v>
      </c>
      <c r="L459" s="141"/>
      <c r="M459" s="198">
        <v>132</v>
      </c>
      <c r="N459" s="95" t="str">
        <f t="shared" si="404"/>
        <v/>
      </c>
      <c r="O459" s="71"/>
      <c r="Q459" s="93" t="s">
        <v>35</v>
      </c>
      <c r="R459" s="191">
        <f t="shared" si="400"/>
        <v>0</v>
      </c>
      <c r="S459" s="191">
        <f t="shared" si="401"/>
        <v>2.4</v>
      </c>
      <c r="T459" s="33" t="str">
        <f t="shared" si="405"/>
        <v/>
      </c>
      <c r="U459" s="90" t="str">
        <f t="shared" si="406"/>
        <v/>
      </c>
    </row>
    <row r="460" spans="3:21" ht="12.75" customHeight="1" x14ac:dyDescent="0.3">
      <c r="C460" s="167" t="s">
        <v>36</v>
      </c>
      <c r="D460" s="155">
        <v>2023</v>
      </c>
      <c r="E460" s="90"/>
      <c r="F460" s="93" t="s">
        <v>35</v>
      </c>
      <c r="G460" s="134">
        <v>6841</v>
      </c>
      <c r="H460" s="1" t="str">
        <f t="shared" si="398"/>
        <v/>
      </c>
      <c r="I460" s="138"/>
      <c r="K460" s="93" t="s">
        <v>35</v>
      </c>
      <c r="L460" s="141"/>
      <c r="M460" s="198">
        <v>132</v>
      </c>
      <c r="N460" s="95" t="str">
        <f t="shared" si="404"/>
        <v/>
      </c>
      <c r="O460" s="71"/>
      <c r="Q460" s="93" t="s">
        <v>35</v>
      </c>
      <c r="R460" s="191">
        <f t="shared" si="400"/>
        <v>0</v>
      </c>
      <c r="S460" s="191">
        <f t="shared" si="401"/>
        <v>2.4</v>
      </c>
      <c r="T460" s="33" t="str">
        <f t="shared" si="405"/>
        <v/>
      </c>
      <c r="U460" s="90" t="str">
        <f t="shared" si="406"/>
        <v/>
      </c>
    </row>
    <row r="461" spans="3:21" ht="12.75" customHeight="1" x14ac:dyDescent="0.3">
      <c r="C461" s="167" t="s">
        <v>36</v>
      </c>
      <c r="D461" s="32">
        <v>2024</v>
      </c>
      <c r="E461" s="90"/>
      <c r="F461" s="93" t="s">
        <v>35</v>
      </c>
      <c r="G461" s="134">
        <v>7678</v>
      </c>
      <c r="H461" s="1" t="str">
        <f t="shared" si="398"/>
        <v/>
      </c>
      <c r="I461" s="138"/>
      <c r="K461" s="93" t="s">
        <v>35</v>
      </c>
      <c r="L461" s="141"/>
      <c r="M461" s="199">
        <v>132</v>
      </c>
      <c r="N461" s="95" t="str">
        <f t="shared" si="404"/>
        <v/>
      </c>
      <c r="O461" s="71"/>
      <c r="Q461" s="93" t="s">
        <v>35</v>
      </c>
      <c r="R461" s="191">
        <f t="shared" si="400"/>
        <v>0</v>
      </c>
      <c r="S461" s="191">
        <f t="shared" si="401"/>
        <v>2.4</v>
      </c>
      <c r="T461" s="33" t="str">
        <f t="shared" si="405"/>
        <v/>
      </c>
      <c r="U461" s="90" t="str">
        <f t="shared" si="406"/>
        <v/>
      </c>
    </row>
    <row r="462" spans="3:21" ht="12.75" customHeight="1" x14ac:dyDescent="0.3">
      <c r="C462" s="44" t="s">
        <v>36</v>
      </c>
      <c r="D462" s="185">
        <v>2025</v>
      </c>
      <c r="E462" s="22"/>
      <c r="F462" s="103" t="s">
        <v>35</v>
      </c>
      <c r="G462" s="144">
        <v>8453</v>
      </c>
      <c r="H462" s="49" t="str">
        <f t="shared" si="398"/>
        <v/>
      </c>
      <c r="I462" s="145"/>
      <c r="K462" s="103" t="s">
        <v>35</v>
      </c>
      <c r="L462" s="146"/>
      <c r="M462" s="200">
        <v>132</v>
      </c>
      <c r="N462" s="106" t="str">
        <f t="shared" si="404"/>
        <v/>
      </c>
      <c r="O462" s="148"/>
      <c r="Q462" s="149" t="s">
        <v>35</v>
      </c>
      <c r="R462" s="192">
        <f t="shared" si="400"/>
        <v>0</v>
      </c>
      <c r="S462" s="192">
        <f t="shared" si="401"/>
        <v>2.4</v>
      </c>
      <c r="T462" s="46" t="str">
        <f t="shared" si="405"/>
        <v/>
      </c>
      <c r="U462" s="22" t="str">
        <f t="shared" si="406"/>
        <v/>
      </c>
    </row>
    <row r="463" spans="3:21" ht="12.75" customHeight="1" x14ac:dyDescent="0.3">
      <c r="C463" s="111"/>
      <c r="I463" s="150">
        <f>SUM(I452:I461)</f>
        <v>0</v>
      </c>
      <c r="J463" s="1"/>
      <c r="O463" s="151">
        <f>SUM(O452:O461)</f>
        <v>0</v>
      </c>
      <c r="U463" s="151">
        <f>SUM(U452:U461)</f>
        <v>0</v>
      </c>
    </row>
    <row r="464" spans="3:21" ht="39" customHeight="1" x14ac:dyDescent="0.25">
      <c r="C464" s="159" t="s">
        <v>37</v>
      </c>
      <c r="D464" s="114" t="s">
        <v>38</v>
      </c>
      <c r="E464" s="64"/>
      <c r="F464" s="64"/>
      <c r="G464" s="64" t="s">
        <v>39</v>
      </c>
      <c r="H464" s="64"/>
      <c r="I464" s="66" t="str">
        <f>I435</f>
        <v>Test Year Versus OEB-approved</v>
      </c>
      <c r="J464" s="152"/>
      <c r="K464" s="63" t="s">
        <v>38</v>
      </c>
      <c r="L464" s="208" t="s">
        <v>39</v>
      </c>
      <c r="M464" s="209"/>
      <c r="N464" s="64"/>
      <c r="O464" s="66" t="str">
        <f>I464</f>
        <v>Test Year Versus OEB-approved</v>
      </c>
      <c r="P464" s="153"/>
      <c r="Q464" s="63" t="s">
        <v>38</v>
      </c>
      <c r="R464" s="208" t="s">
        <v>39</v>
      </c>
      <c r="S464" s="209"/>
      <c r="T464" s="64"/>
      <c r="U464" s="66" t="str">
        <f>O464</f>
        <v>Test Year Versus OEB-approved</v>
      </c>
    </row>
    <row r="465" spans="2:22" ht="12.75" customHeight="1" x14ac:dyDescent="0.3">
      <c r="C465" s="31" t="s">
        <v>32</v>
      </c>
      <c r="D465" s="154">
        <v>2015</v>
      </c>
      <c r="E465" s="59"/>
      <c r="F465" s="1"/>
      <c r="G465" s="117"/>
      <c r="H465" s="1"/>
      <c r="I465" s="118"/>
      <c r="J465" s="90"/>
      <c r="K465" s="32">
        <v>2015</v>
      </c>
      <c r="L465" s="70"/>
      <c r="M465" s="70"/>
      <c r="N465" s="1"/>
      <c r="O465" s="140"/>
      <c r="P465" s="90"/>
      <c r="Q465" s="32">
        <v>2015</v>
      </c>
      <c r="R465" s="122"/>
      <c r="S465" s="122"/>
      <c r="T465" s="1"/>
      <c r="U465" s="71"/>
    </row>
    <row r="466" spans="2:22" ht="12.75" customHeight="1" x14ac:dyDescent="0.3">
      <c r="C466" s="31" t="s">
        <v>32</v>
      </c>
      <c r="D466" s="116">
        <v>2016</v>
      </c>
      <c r="E466" s="1"/>
      <c r="F466" s="1"/>
      <c r="G466" s="72">
        <f t="shared" ref="G466:G475" si="407">IF(G452=0,"",G453/G452-1)</f>
        <v>0.15450290355838248</v>
      </c>
      <c r="H466" s="1"/>
      <c r="I466" s="118"/>
      <c r="J466" s="90"/>
      <c r="K466" s="32">
        <v>2016</v>
      </c>
      <c r="L466" s="73">
        <f t="shared" ref="L466:M466" si="408">IF(L452=0,"",L453/L452-1)</f>
        <v>-1.4705882352941124E-2</v>
      </c>
      <c r="M466" s="73">
        <f t="shared" si="408"/>
        <v>0</v>
      </c>
      <c r="N466" s="1"/>
      <c r="O466" s="140"/>
      <c r="P466" s="90"/>
      <c r="Q466" s="32">
        <v>2016</v>
      </c>
      <c r="R466" s="123">
        <f t="shared" ref="R466:S466" si="409">IF(R452="","",IF(R452=0,"",R453/R452-1))</f>
        <v>-0.12594876660341559</v>
      </c>
      <c r="S466" s="123">
        <f t="shared" si="409"/>
        <v>-0.11290322580645162</v>
      </c>
      <c r="T466" s="1"/>
      <c r="U466" s="71"/>
    </row>
    <row r="467" spans="2:22" ht="12.75" customHeight="1" x14ac:dyDescent="0.3">
      <c r="C467" s="31" t="s">
        <v>32</v>
      </c>
      <c r="D467" s="116">
        <v>2017</v>
      </c>
      <c r="E467" s="1"/>
      <c r="F467" s="1"/>
      <c r="G467" s="72">
        <f t="shared" si="407"/>
        <v>0.11606024553565075</v>
      </c>
      <c r="H467" s="1"/>
      <c r="I467" s="118"/>
      <c r="J467" s="90"/>
      <c r="K467" s="32">
        <v>2017</v>
      </c>
      <c r="L467" s="73">
        <f t="shared" ref="L467:M467" si="410">IF(L453=0,"",L454/L453-1)</f>
        <v>5.9701492537313383E-2</v>
      </c>
      <c r="M467" s="73">
        <f t="shared" si="410"/>
        <v>0</v>
      </c>
      <c r="N467" s="1"/>
      <c r="O467" s="140"/>
      <c r="P467" s="90"/>
      <c r="Q467" s="32">
        <v>2017</v>
      </c>
      <c r="R467" s="123">
        <f t="shared" ref="R467:S467" si="411">IF(R453="","",IF(R453=0,"",R454/R453-1))</f>
        <v>0.13278435409161093</v>
      </c>
      <c r="S467" s="123">
        <f t="shared" si="411"/>
        <v>6.8965517241379448E-2</v>
      </c>
      <c r="T467" s="1"/>
      <c r="U467" s="71"/>
    </row>
    <row r="468" spans="2:22" ht="12.75" customHeight="1" x14ac:dyDescent="0.3">
      <c r="C468" s="31" t="s">
        <v>32</v>
      </c>
      <c r="D468" s="116">
        <v>2018</v>
      </c>
      <c r="E468" s="1"/>
      <c r="F468" s="1"/>
      <c r="G468" s="72">
        <f t="shared" si="407"/>
        <v>4.9660256967416272E-2</v>
      </c>
      <c r="H468" s="1"/>
      <c r="I468" s="118"/>
      <c r="J468" s="90"/>
      <c r="K468" s="32">
        <v>2018</v>
      </c>
      <c r="L468" s="73">
        <f t="shared" ref="L468:M468" si="412">IF(L454=0,"",L455/L454-1)</f>
        <v>-4.9295774647887369E-2</v>
      </c>
      <c r="M468" s="73">
        <f t="shared" si="412"/>
        <v>0</v>
      </c>
      <c r="N468" s="1"/>
      <c r="O468" s="140"/>
      <c r="P468" s="90"/>
      <c r="Q468" s="32">
        <v>2018</v>
      </c>
      <c r="R468" s="123">
        <f t="shared" ref="R468:S468" si="413">IF(R454="","",IF(R454=0,"",R455/R454-1))</f>
        <v>-3.2616753150481848E-2</v>
      </c>
      <c r="S468" s="123">
        <f t="shared" si="413"/>
        <v>1.7543859649122862E-2</v>
      </c>
      <c r="T468" s="1"/>
      <c r="U468" s="71"/>
    </row>
    <row r="469" spans="2:22" ht="12.75" customHeight="1" x14ac:dyDescent="0.3">
      <c r="C469" s="31" t="s">
        <v>32</v>
      </c>
      <c r="D469" s="116">
        <v>2019</v>
      </c>
      <c r="E469" s="1"/>
      <c r="F469" s="1"/>
      <c r="G469" s="72">
        <f t="shared" si="407"/>
        <v>1.980740567554129E-2</v>
      </c>
      <c r="H469" s="1"/>
      <c r="I469" s="118"/>
      <c r="J469" s="90"/>
      <c r="K469" s="32">
        <v>2019</v>
      </c>
      <c r="L469" s="73">
        <f t="shared" ref="L469:M469" si="414">IF(L455=0,"",L456/L455-1)</f>
        <v>-1.4814814814814836E-2</v>
      </c>
      <c r="M469" s="73">
        <f t="shared" si="414"/>
        <v>0</v>
      </c>
      <c r="N469" s="1"/>
      <c r="O469" s="140"/>
      <c r="P469" s="90"/>
      <c r="Q469" s="32">
        <v>2019</v>
      </c>
      <c r="R469" s="123">
        <f t="shared" ref="R469:S469" si="415">IF(R455="","",IF(R455=0,"",R456/R455-1))</f>
        <v>2.1010101010100923E-2</v>
      </c>
      <c r="S469" s="123">
        <f t="shared" si="415"/>
        <v>3.6363636363636376E-2</v>
      </c>
      <c r="T469" s="1"/>
      <c r="U469" s="71"/>
    </row>
    <row r="470" spans="2:22" ht="12.75" customHeight="1" x14ac:dyDescent="0.3">
      <c r="C470" s="31" t="s">
        <v>34</v>
      </c>
      <c r="D470" s="176">
        <v>2020</v>
      </c>
      <c r="E470" s="1"/>
      <c r="F470" s="1"/>
      <c r="G470" s="72">
        <f t="shared" si="407"/>
        <v>0.12027358461277604</v>
      </c>
      <c r="H470" s="1"/>
      <c r="I470" s="118"/>
      <c r="J470" s="90"/>
      <c r="K470" s="155">
        <v>2020</v>
      </c>
      <c r="L470" s="73">
        <f t="shared" ref="L470:M470" si="416">IF(L456=0,"",L457/L456-1)</f>
        <v>-1</v>
      </c>
      <c r="M470" s="73">
        <f t="shared" si="416"/>
        <v>0</v>
      </c>
      <c r="N470" s="1"/>
      <c r="O470" s="140"/>
      <c r="P470" s="90"/>
      <c r="Q470" s="155">
        <v>2020</v>
      </c>
      <c r="R470" s="123">
        <f t="shared" ref="R470:S470" si="417">IF(R456="","",IF(R456=0,"",R457/R456-1))</f>
        <v>-1</v>
      </c>
      <c r="S470" s="123">
        <f t="shared" si="417"/>
        <v>0</v>
      </c>
      <c r="T470" s="1"/>
      <c r="U470" s="71"/>
    </row>
    <row r="471" spans="2:22" ht="12.75" customHeight="1" x14ac:dyDescent="0.3">
      <c r="C471" s="167" t="s">
        <v>36</v>
      </c>
      <c r="D471" s="188">
        <v>2021</v>
      </c>
      <c r="E471" s="1"/>
      <c r="F471" s="1"/>
      <c r="G471" s="72">
        <f t="shared" si="407"/>
        <v>6.8215732253250838E-2</v>
      </c>
      <c r="H471" s="1"/>
      <c r="I471" s="118"/>
      <c r="J471" s="90"/>
      <c r="K471" s="155">
        <v>2021</v>
      </c>
      <c r="L471" s="73" t="str">
        <f t="shared" ref="L471:M471" si="418">IF(L457=0,"",L458/L457-1)</f>
        <v/>
      </c>
      <c r="M471" s="73">
        <f t="shared" si="418"/>
        <v>0</v>
      </c>
      <c r="N471" s="1"/>
      <c r="O471" s="140"/>
      <c r="P471" s="90"/>
      <c r="Q471" s="155">
        <v>2021</v>
      </c>
      <c r="R471" s="123" t="str">
        <f t="shared" ref="R471:S471" si="419">IF(R457="","",IF(R457=0,"",R458/R457-1))</f>
        <v/>
      </c>
      <c r="S471" s="123">
        <f t="shared" si="419"/>
        <v>0</v>
      </c>
      <c r="T471" s="1"/>
      <c r="U471" s="71"/>
    </row>
    <row r="472" spans="2:22" ht="12.75" customHeight="1" x14ac:dyDescent="0.3">
      <c r="C472" s="167" t="s">
        <v>36</v>
      </c>
      <c r="D472" s="176">
        <v>2022</v>
      </c>
      <c r="E472" s="1"/>
      <c r="F472" s="1"/>
      <c r="G472" s="72">
        <f t="shared" si="407"/>
        <v>0.18359608860506893</v>
      </c>
      <c r="H472" s="1"/>
      <c r="I472" s="118"/>
      <c r="J472" s="90"/>
      <c r="K472" s="155">
        <v>2022</v>
      </c>
      <c r="L472" s="73" t="str">
        <f t="shared" ref="L472:M472" si="420">IF(L458=0,"",L459/L458-1)</f>
        <v/>
      </c>
      <c r="M472" s="73">
        <f t="shared" si="420"/>
        <v>0</v>
      </c>
      <c r="N472" s="1"/>
      <c r="O472" s="140"/>
      <c r="P472" s="90"/>
      <c r="Q472" s="155">
        <v>2022</v>
      </c>
      <c r="R472" s="123" t="str">
        <f t="shared" ref="R472:S472" si="421">IF(R458="","",IF(R458=0,"",R459/R458-1))</f>
        <v/>
      </c>
      <c r="S472" s="123">
        <f t="shared" si="421"/>
        <v>0</v>
      </c>
      <c r="T472" s="1"/>
      <c r="U472" s="71"/>
    </row>
    <row r="473" spans="2:22" ht="12.75" customHeight="1" x14ac:dyDescent="0.3">
      <c r="C473" s="167" t="s">
        <v>36</v>
      </c>
      <c r="D473" s="176">
        <v>2023</v>
      </c>
      <c r="E473" s="1"/>
      <c r="F473" s="1"/>
      <c r="G473" s="72">
        <f t="shared" si="407"/>
        <v>0.15343112459956165</v>
      </c>
      <c r="H473" s="1"/>
      <c r="I473" s="118"/>
      <c r="J473" s="90"/>
      <c r="K473" s="155">
        <v>2023</v>
      </c>
      <c r="L473" s="73" t="str">
        <f t="shared" ref="L473:M473" si="422">IF(L459=0,"",L460/L459-1)</f>
        <v/>
      </c>
      <c r="M473" s="73">
        <f t="shared" si="422"/>
        <v>0</v>
      </c>
      <c r="N473" s="1"/>
      <c r="O473" s="140"/>
      <c r="P473" s="90"/>
      <c r="Q473" s="155">
        <v>2023</v>
      </c>
      <c r="R473" s="123" t="str">
        <f t="shared" ref="R473:S473" si="423">IF(R459="","",IF(R459=0,"",R460/R459-1))</f>
        <v/>
      </c>
      <c r="S473" s="123">
        <f t="shared" si="423"/>
        <v>0</v>
      </c>
      <c r="T473" s="1"/>
      <c r="U473" s="71"/>
    </row>
    <row r="474" spans="2:22" ht="12.75" customHeight="1" x14ac:dyDescent="0.3">
      <c r="C474" s="167" t="s">
        <v>36</v>
      </c>
      <c r="D474" s="116">
        <v>2024</v>
      </c>
      <c r="E474" s="1"/>
      <c r="F474" s="1"/>
      <c r="G474" s="72">
        <f t="shared" si="407"/>
        <v>0.12235053354772685</v>
      </c>
      <c r="H474" s="1"/>
      <c r="I474" s="118"/>
      <c r="J474" s="90"/>
      <c r="K474" s="32">
        <v>2024</v>
      </c>
      <c r="L474" s="73" t="str">
        <f t="shared" ref="L474:M474" si="424">IF(L460=0,"",L461/L460-1)</f>
        <v/>
      </c>
      <c r="M474" s="73">
        <f t="shared" si="424"/>
        <v>0</v>
      </c>
      <c r="N474" s="1"/>
      <c r="O474" s="140"/>
      <c r="P474" s="90"/>
      <c r="Q474" s="32">
        <v>2024</v>
      </c>
      <c r="R474" s="123" t="str">
        <f t="shared" ref="R474:S474" si="425">IF(R460="","",IF(R460=0,"",R461/R460-1))</f>
        <v/>
      </c>
      <c r="S474" s="123">
        <f t="shared" si="425"/>
        <v>0</v>
      </c>
      <c r="T474" s="1"/>
      <c r="U474" s="71"/>
    </row>
    <row r="475" spans="2:22" ht="12.75" customHeight="1" x14ac:dyDescent="0.3">
      <c r="C475" s="31" t="s">
        <v>36</v>
      </c>
      <c r="D475" s="188">
        <v>2025</v>
      </c>
      <c r="E475" s="1"/>
      <c r="F475" s="1"/>
      <c r="G475" s="72">
        <f t="shared" si="407"/>
        <v>0.10093774420421986</v>
      </c>
      <c r="H475" s="1"/>
      <c r="I475" s="125" t="str">
        <f>IF(I463=0,"",G462/I463-1)</f>
        <v/>
      </c>
      <c r="J475" s="90"/>
      <c r="K475" s="155">
        <v>2025</v>
      </c>
      <c r="L475" s="73" t="str">
        <f t="shared" ref="L475:M475" si="426">IF(L461=0,"",L462/L461-1)</f>
        <v/>
      </c>
      <c r="M475" s="73">
        <f t="shared" si="426"/>
        <v>0</v>
      </c>
      <c r="N475" s="1"/>
      <c r="O475" s="157" t="str">
        <f>IF(O463=0,"",M462/O463-1)</f>
        <v/>
      </c>
      <c r="P475" s="90"/>
      <c r="Q475" s="155">
        <v>2025</v>
      </c>
      <c r="R475" s="123" t="str">
        <f t="shared" ref="R475:S475" si="427">IF(R461="","",IF(R461=0,"",R462/R461-1))</f>
        <v/>
      </c>
      <c r="S475" s="123">
        <f t="shared" si="427"/>
        <v>0</v>
      </c>
      <c r="T475" s="1"/>
      <c r="U475" s="74" t="str">
        <f>IF(U463=0,"",S462/U463-1)</f>
        <v/>
      </c>
    </row>
    <row r="476" spans="2:22" ht="12.75" customHeight="1" x14ac:dyDescent="0.25">
      <c r="C476" s="22"/>
      <c r="D476" s="126" t="s">
        <v>41</v>
      </c>
      <c r="E476" s="49"/>
      <c r="F476" s="49"/>
      <c r="G476" s="77">
        <f>IF(G452=0,"",(G462/G452)^(1/($D462-$D452-1))-1)</f>
        <v>0.12050354539249564</v>
      </c>
      <c r="H476" s="49"/>
      <c r="I476" s="81" t="str">
        <f>IF(I463=0,"",(G462/I463)^(1/(#REF!-#REF!-1))-1)</f>
        <v/>
      </c>
      <c r="J476" s="90"/>
      <c r="K476" s="79" t="str">
        <f>D476</f>
        <v>Geometric Mean</v>
      </c>
      <c r="L476" s="80">
        <f>IF(L452=0,"",(L460/L452)^(1/($D460-$D452-1))-1)</f>
        <v>-1</v>
      </c>
      <c r="M476" s="80">
        <f>IF(M452=0,"",(M462/M452)^(1/($D462-$D452-1))-1)</f>
        <v>0</v>
      </c>
      <c r="N476" s="49"/>
      <c r="O476" s="81" t="str">
        <f>IF(O463=0,"",(M462/O463)^(1/(#REF!-#REF!-1))-1)</f>
        <v/>
      </c>
      <c r="P476" s="22"/>
      <c r="Q476" s="79" t="str">
        <f>K476</f>
        <v>Geometric Mean</v>
      </c>
      <c r="R476" s="128">
        <f>IF(R452="","",IF(R452=0,"",(R460/R452)^(1/($D460-$D452-1))-1))</f>
        <v>-1</v>
      </c>
      <c r="S476" s="80">
        <f>IF(S452="","",IF(S452=0,"",(S462/S452)^(1/($D462-$D452-1))-1))</f>
        <v>0</v>
      </c>
      <c r="T476" s="49"/>
      <c r="U476" s="81" t="str">
        <f>IF(U463=0,"",(S462/U463)^(1/(#REF!-#REF!-1))-1)</f>
        <v/>
      </c>
    </row>
    <row r="477" spans="2:22" ht="12.75" customHeight="1" x14ac:dyDescent="0.25"/>
    <row r="478" spans="2:22" ht="12.75" customHeight="1" x14ac:dyDescent="0.3">
      <c r="B478" s="82">
        <v>8</v>
      </c>
      <c r="C478" s="2" t="s">
        <v>43</v>
      </c>
      <c r="D478" s="219" t="s">
        <v>63</v>
      </c>
      <c r="E478" s="220"/>
      <c r="F478" s="220"/>
      <c r="G478" s="220"/>
      <c r="H478" s="220"/>
      <c r="I478" s="221"/>
      <c r="K478" s="1" t="s">
        <v>45</v>
      </c>
      <c r="Q478" s="83" t="s">
        <v>51</v>
      </c>
      <c r="R478" s="1"/>
      <c r="S478" s="1"/>
      <c r="T478" s="1"/>
      <c r="U478" s="1"/>
    </row>
    <row r="479" spans="2:22" ht="12.75" customHeight="1" x14ac:dyDescent="0.25">
      <c r="Q479" s="49"/>
      <c r="R479" s="49"/>
      <c r="S479" s="49"/>
      <c r="T479" s="49"/>
      <c r="U479" s="49"/>
    </row>
    <row r="480" spans="2:22" ht="12.75" customHeight="1" x14ac:dyDescent="0.3">
      <c r="C480" s="17"/>
      <c r="D480" s="18" t="s">
        <v>27</v>
      </c>
      <c r="E480" s="18"/>
      <c r="F480" s="222" t="s">
        <v>47</v>
      </c>
      <c r="G480" s="223"/>
      <c r="H480" s="223"/>
      <c r="I480" s="224"/>
      <c r="J480" s="18"/>
      <c r="K480" s="213" t="s">
        <v>64</v>
      </c>
      <c r="L480" s="214"/>
      <c r="M480" s="214"/>
      <c r="N480" s="214"/>
      <c r="O480" s="215"/>
      <c r="P480" s="19"/>
      <c r="Q480" s="216" t="str">
        <f>CONCATENATE("Consumption (kWh) per ",LEFT(F480,LEN(F480)-1))</f>
        <v>Consumption (kWh) per Customer</v>
      </c>
      <c r="R480" s="214"/>
      <c r="S480" s="214"/>
      <c r="T480" s="214"/>
      <c r="U480" s="215"/>
      <c r="V480" s="84"/>
    </row>
    <row r="481" spans="2:22" ht="38.25" customHeight="1" x14ac:dyDescent="0.3">
      <c r="C481" s="22"/>
      <c r="D481" s="23" t="s">
        <v>29</v>
      </c>
      <c r="E481" s="31"/>
      <c r="F481" s="217"/>
      <c r="G481" s="218"/>
      <c r="H481" s="234"/>
      <c r="I481" s="85"/>
      <c r="J481" s="31"/>
      <c r="K481" s="27"/>
      <c r="L481" s="28" t="s">
        <v>30</v>
      </c>
      <c r="M481" s="28" t="s">
        <v>31</v>
      </c>
      <c r="N481" s="29"/>
      <c r="O481" s="30" t="s">
        <v>31</v>
      </c>
      <c r="P481" s="31"/>
      <c r="Q481" s="86"/>
      <c r="R481" s="87" t="str">
        <f t="shared" ref="R481:S481" si="428">L481</f>
        <v>Actual (Weather actual)</v>
      </c>
      <c r="S481" s="88" t="str">
        <f t="shared" si="428"/>
        <v>Weather-normalized</v>
      </c>
      <c r="T481" s="88"/>
      <c r="U481" s="89" t="str">
        <f>O481</f>
        <v>Weather-normalized</v>
      </c>
      <c r="V481" s="84"/>
    </row>
    <row r="482" spans="2:22" ht="12.75" customHeight="1" x14ac:dyDescent="0.3">
      <c r="C482" s="31" t="s">
        <v>32</v>
      </c>
      <c r="D482" s="32">
        <v>2015</v>
      </c>
      <c r="E482" s="90"/>
      <c r="F482" s="91" t="s">
        <v>33</v>
      </c>
      <c r="G482" s="92">
        <v>3398</v>
      </c>
      <c r="H482" s="36" t="str">
        <f t="shared" ref="H482:H492" si="429">IF(D482=2016,"OEB-approved","")</f>
        <v/>
      </c>
      <c r="I482" s="39"/>
      <c r="J482" s="90"/>
      <c r="K482" s="93" t="s">
        <v>33</v>
      </c>
      <c r="L482" s="94">
        <v>15997714.4</v>
      </c>
      <c r="M482" s="94">
        <v>15996000</v>
      </c>
      <c r="N482" s="95" t="str">
        <f t="shared" ref="N482:N483" si="430">H482</f>
        <v/>
      </c>
      <c r="O482" s="96"/>
      <c r="P482" s="90"/>
      <c r="Q482" s="93" t="s">
        <v>33</v>
      </c>
      <c r="R482" s="97">
        <f t="shared" ref="R482:R492" si="431">IF(G482=0,"",L482/G482)</f>
        <v>4707.9795173631546</v>
      </c>
      <c r="S482" s="98">
        <f t="shared" ref="S482:S492" si="432">IF(G482=0,"",M482/G482)</f>
        <v>4707.474985285462</v>
      </c>
      <c r="T482" s="1" t="str">
        <f t="shared" ref="T482:T483" si="433">N482</f>
        <v/>
      </c>
      <c r="U482" s="99" t="str">
        <f t="shared" ref="U482:U483" si="434">IF(T482="","",IF(I482=0,"",O482/I482))</f>
        <v/>
      </c>
      <c r="V482" s="33"/>
    </row>
    <row r="483" spans="2:22" ht="12.75" customHeight="1" x14ac:dyDescent="0.3">
      <c r="C483" s="31" t="s">
        <v>32</v>
      </c>
      <c r="D483" s="32">
        <v>2016</v>
      </c>
      <c r="E483" s="90"/>
      <c r="F483" s="93" t="s">
        <v>33</v>
      </c>
      <c r="G483" s="92">
        <v>3416</v>
      </c>
      <c r="H483" s="36" t="str">
        <f t="shared" si="429"/>
        <v>OEB-approved</v>
      </c>
      <c r="I483" s="39"/>
      <c r="J483" s="90"/>
      <c r="K483" s="93" t="s">
        <v>33</v>
      </c>
      <c r="L483" s="94">
        <v>15659014.9</v>
      </c>
      <c r="M483" s="94">
        <v>15659000</v>
      </c>
      <c r="N483" s="95" t="str">
        <f t="shared" si="430"/>
        <v>OEB-approved</v>
      </c>
      <c r="O483" s="96"/>
      <c r="P483" s="90"/>
      <c r="Q483" s="93" t="s">
        <v>33</v>
      </c>
      <c r="R483" s="97">
        <f t="shared" si="431"/>
        <v>4584.0207552693209</v>
      </c>
      <c r="S483" s="98">
        <f t="shared" si="432"/>
        <v>4584.0163934426228</v>
      </c>
      <c r="T483" s="1" t="str">
        <f t="shared" si="433"/>
        <v>OEB-approved</v>
      </c>
      <c r="U483" s="99" t="str">
        <f t="shared" si="434"/>
        <v/>
      </c>
      <c r="V483" s="33"/>
    </row>
    <row r="484" spans="2:22" ht="12.75" customHeight="1" x14ac:dyDescent="0.3">
      <c r="C484" s="31" t="s">
        <v>32</v>
      </c>
      <c r="D484" s="32">
        <v>2017</v>
      </c>
      <c r="E484" s="90"/>
      <c r="F484" s="93" t="s">
        <v>33</v>
      </c>
      <c r="G484" s="92">
        <v>3443</v>
      </c>
      <c r="H484" s="36" t="str">
        <f t="shared" si="429"/>
        <v/>
      </c>
      <c r="I484" s="100"/>
      <c r="J484" s="90"/>
      <c r="K484" s="93" t="s">
        <v>33</v>
      </c>
      <c r="L484" s="94">
        <v>15230364</v>
      </c>
      <c r="M484" s="94">
        <v>15231000</v>
      </c>
      <c r="N484" s="95"/>
      <c r="O484" s="101"/>
      <c r="P484" s="90"/>
      <c r="Q484" s="93" t="s">
        <v>33</v>
      </c>
      <c r="R484" s="97">
        <f t="shared" si="431"/>
        <v>4423.5736276503048</v>
      </c>
      <c r="S484" s="98">
        <f t="shared" si="432"/>
        <v>4423.7583502759226</v>
      </c>
      <c r="T484" s="1"/>
      <c r="U484" s="99"/>
      <c r="V484" s="33"/>
    </row>
    <row r="485" spans="2:22" ht="12.75" customHeight="1" x14ac:dyDescent="0.3">
      <c r="C485" s="31" t="s">
        <v>32</v>
      </c>
      <c r="D485" s="32">
        <v>2018</v>
      </c>
      <c r="E485" s="90"/>
      <c r="F485" s="93" t="s">
        <v>33</v>
      </c>
      <c r="G485" s="92">
        <v>3440</v>
      </c>
      <c r="H485" s="36" t="str">
        <f t="shared" si="429"/>
        <v/>
      </c>
      <c r="I485" s="100"/>
      <c r="J485" s="90"/>
      <c r="K485" s="93" t="s">
        <v>33</v>
      </c>
      <c r="L485" s="94">
        <v>14860742</v>
      </c>
      <c r="M485" s="94">
        <v>14861000</v>
      </c>
      <c r="N485" s="95"/>
      <c r="O485" s="101"/>
      <c r="P485" s="90"/>
      <c r="Q485" s="93" t="s">
        <v>33</v>
      </c>
      <c r="R485" s="97">
        <f t="shared" si="431"/>
        <v>4319.9831395348838</v>
      </c>
      <c r="S485" s="98">
        <f t="shared" si="432"/>
        <v>4320.0581395348836</v>
      </c>
      <c r="T485" s="1"/>
      <c r="U485" s="99"/>
      <c r="V485" s="33"/>
    </row>
    <row r="486" spans="2:22" ht="12.75" customHeight="1" x14ac:dyDescent="0.3">
      <c r="C486" s="31" t="s">
        <v>32</v>
      </c>
      <c r="D486" s="32">
        <v>2019</v>
      </c>
      <c r="E486" s="90"/>
      <c r="F486" s="93" t="s">
        <v>33</v>
      </c>
      <c r="G486" s="92">
        <v>3382</v>
      </c>
      <c r="H486" s="36" t="str">
        <f t="shared" si="429"/>
        <v/>
      </c>
      <c r="I486" s="100"/>
      <c r="J486" s="90"/>
      <c r="K486" s="93" t="s">
        <v>33</v>
      </c>
      <c r="L486" s="94">
        <v>14549690</v>
      </c>
      <c r="M486" s="94">
        <v>14550000</v>
      </c>
      <c r="N486" s="95"/>
      <c r="O486" s="101"/>
      <c r="P486" s="90"/>
      <c r="Q486" s="93" t="s">
        <v>33</v>
      </c>
      <c r="R486" s="97">
        <f t="shared" si="431"/>
        <v>4302.0963926670611</v>
      </c>
      <c r="S486" s="98">
        <f t="shared" si="432"/>
        <v>4302.1880544056767</v>
      </c>
      <c r="T486" s="1"/>
      <c r="U486" s="99"/>
      <c r="V486" s="33"/>
    </row>
    <row r="487" spans="2:22" ht="12.75" customHeight="1" x14ac:dyDescent="0.3">
      <c r="C487" s="31" t="s">
        <v>34</v>
      </c>
      <c r="D487" s="155">
        <v>2020</v>
      </c>
      <c r="E487" s="90"/>
      <c r="F487" s="93" t="s">
        <v>35</v>
      </c>
      <c r="G487" s="92">
        <v>3321</v>
      </c>
      <c r="H487" s="36" t="str">
        <f t="shared" si="429"/>
        <v/>
      </c>
      <c r="I487" s="100"/>
      <c r="J487" s="90"/>
      <c r="K487" s="93" t="s">
        <v>35</v>
      </c>
      <c r="L487" s="102"/>
      <c r="M487" s="94">
        <v>14123000</v>
      </c>
      <c r="N487" s="95"/>
      <c r="O487" s="101"/>
      <c r="P487" s="90"/>
      <c r="Q487" s="93" t="s">
        <v>35</v>
      </c>
      <c r="R487" s="97">
        <f t="shared" si="431"/>
        <v>0</v>
      </c>
      <c r="S487" s="98">
        <f t="shared" si="432"/>
        <v>4252.6347485697079</v>
      </c>
      <c r="T487" s="1"/>
      <c r="U487" s="99"/>
      <c r="V487" s="33"/>
    </row>
    <row r="488" spans="2:22" ht="12.75" customHeight="1" x14ac:dyDescent="0.3">
      <c r="C488" s="167" t="s">
        <v>36</v>
      </c>
      <c r="D488" s="155">
        <v>2021</v>
      </c>
      <c r="E488" s="90"/>
      <c r="F488" s="93" t="s">
        <v>35</v>
      </c>
      <c r="G488" s="92">
        <v>3321</v>
      </c>
      <c r="H488" s="36" t="str">
        <f t="shared" si="429"/>
        <v/>
      </c>
      <c r="I488" s="100"/>
      <c r="J488" s="90"/>
      <c r="K488" s="93" t="s">
        <v>35</v>
      </c>
      <c r="L488" s="102"/>
      <c r="M488" s="94">
        <v>13641000</v>
      </c>
      <c r="N488" s="95" t="str">
        <f t="shared" ref="N488:N492" si="435">H488</f>
        <v/>
      </c>
      <c r="O488" s="101"/>
      <c r="P488" s="90"/>
      <c r="Q488" s="93" t="s">
        <v>35</v>
      </c>
      <c r="R488" s="97">
        <f t="shared" si="431"/>
        <v>0</v>
      </c>
      <c r="S488" s="98">
        <f t="shared" si="432"/>
        <v>4107.4977416440834</v>
      </c>
      <c r="T488" s="1" t="str">
        <f t="shared" ref="T488:T492" si="436">N488</f>
        <v/>
      </c>
      <c r="U488" s="99" t="str">
        <f t="shared" ref="U488:U492" si="437">IF(T488="","",IF(I488=0,"",O488/I488))</f>
        <v/>
      </c>
      <c r="V488" s="33"/>
    </row>
    <row r="489" spans="2:22" ht="12.75" customHeight="1" x14ac:dyDescent="0.3">
      <c r="C489" s="167" t="s">
        <v>36</v>
      </c>
      <c r="D489" s="155">
        <v>2022</v>
      </c>
      <c r="E489" s="90"/>
      <c r="F489" s="93" t="s">
        <v>35</v>
      </c>
      <c r="G489" s="92">
        <v>3321</v>
      </c>
      <c r="H489" s="36" t="str">
        <f t="shared" si="429"/>
        <v/>
      </c>
      <c r="I489" s="39"/>
      <c r="J489" s="90"/>
      <c r="K489" s="93" t="s">
        <v>35</v>
      </c>
      <c r="L489" s="102"/>
      <c r="M489" s="94">
        <v>13188000</v>
      </c>
      <c r="N489" s="95" t="str">
        <f t="shared" si="435"/>
        <v/>
      </c>
      <c r="O489" s="96"/>
      <c r="P489" s="90"/>
      <c r="Q489" s="93" t="s">
        <v>35</v>
      </c>
      <c r="R489" s="97">
        <f t="shared" si="431"/>
        <v>0</v>
      </c>
      <c r="S489" s="98">
        <f t="shared" si="432"/>
        <v>3971.0930442637759</v>
      </c>
      <c r="T489" s="1" t="str">
        <f t="shared" si="436"/>
        <v/>
      </c>
      <c r="U489" s="99" t="str">
        <f t="shared" si="437"/>
        <v/>
      </c>
      <c r="V489" s="33"/>
    </row>
    <row r="490" spans="2:22" ht="12.75" customHeight="1" x14ac:dyDescent="0.3">
      <c r="C490" s="167" t="s">
        <v>36</v>
      </c>
      <c r="D490" s="155">
        <v>2023</v>
      </c>
      <c r="E490" s="90"/>
      <c r="F490" s="93" t="s">
        <v>35</v>
      </c>
      <c r="G490" s="92">
        <v>3321</v>
      </c>
      <c r="H490" s="36" t="str">
        <f t="shared" si="429"/>
        <v/>
      </c>
      <c r="I490" s="39"/>
      <c r="J490" s="90"/>
      <c r="K490" s="93" t="s">
        <v>35</v>
      </c>
      <c r="L490" s="102"/>
      <c r="M490" s="94">
        <v>12737000</v>
      </c>
      <c r="N490" s="95" t="str">
        <f t="shared" si="435"/>
        <v/>
      </c>
      <c r="O490" s="96"/>
      <c r="P490" s="90"/>
      <c r="Q490" s="93" t="s">
        <v>35</v>
      </c>
      <c r="R490" s="97">
        <f t="shared" si="431"/>
        <v>0</v>
      </c>
      <c r="S490" s="98">
        <f t="shared" si="432"/>
        <v>3835.2905751279736</v>
      </c>
      <c r="T490" s="1" t="str">
        <f t="shared" si="436"/>
        <v/>
      </c>
      <c r="U490" s="99" t="str">
        <f t="shared" si="437"/>
        <v/>
      </c>
      <c r="V490" s="33"/>
    </row>
    <row r="491" spans="2:22" ht="12.75" customHeight="1" x14ac:dyDescent="0.3">
      <c r="C491" s="167" t="s">
        <v>36</v>
      </c>
      <c r="D491" s="32">
        <v>2024</v>
      </c>
      <c r="E491" s="90"/>
      <c r="F491" s="93" t="s">
        <v>35</v>
      </c>
      <c r="G491" s="92">
        <v>3321</v>
      </c>
      <c r="H491" s="36" t="str">
        <f t="shared" si="429"/>
        <v/>
      </c>
      <c r="I491" s="39"/>
      <c r="J491" s="90"/>
      <c r="K491" s="93" t="s">
        <v>35</v>
      </c>
      <c r="L491" s="102"/>
      <c r="M491" s="94">
        <v>12285000</v>
      </c>
      <c r="N491" s="95" t="str">
        <f t="shared" si="435"/>
        <v/>
      </c>
      <c r="O491" s="96"/>
      <c r="P491" s="90"/>
      <c r="Q491" s="93" t="s">
        <v>35</v>
      </c>
      <c r="R491" s="97">
        <f t="shared" si="431"/>
        <v>0</v>
      </c>
      <c r="S491" s="98">
        <f t="shared" si="432"/>
        <v>3699.1869918699185</v>
      </c>
      <c r="T491" s="1" t="str">
        <f t="shared" si="436"/>
        <v/>
      </c>
      <c r="U491" s="99" t="str">
        <f t="shared" si="437"/>
        <v/>
      </c>
      <c r="V491" s="33"/>
    </row>
    <row r="492" spans="2:22" ht="12.75" customHeight="1" x14ac:dyDescent="0.3">
      <c r="C492" s="44" t="s">
        <v>36</v>
      </c>
      <c r="D492" s="185">
        <v>2025</v>
      </c>
      <c r="E492" s="22"/>
      <c r="F492" s="103" t="s">
        <v>35</v>
      </c>
      <c r="G492" s="104">
        <v>3321</v>
      </c>
      <c r="H492" s="50" t="str">
        <f t="shared" si="429"/>
        <v/>
      </c>
      <c r="I492" s="54"/>
      <c r="J492" s="22"/>
      <c r="K492" s="103" t="s">
        <v>35</v>
      </c>
      <c r="L492" s="105"/>
      <c r="M492" s="53">
        <v>11834000</v>
      </c>
      <c r="N492" s="106" t="str">
        <f t="shared" si="435"/>
        <v/>
      </c>
      <c r="O492" s="107"/>
      <c r="P492" s="22"/>
      <c r="Q492" s="103" t="s">
        <v>35</v>
      </c>
      <c r="R492" s="108">
        <f t="shared" si="431"/>
        <v>0</v>
      </c>
      <c r="S492" s="109">
        <f t="shared" si="432"/>
        <v>3563.3845227341162</v>
      </c>
      <c r="T492" s="49" t="str">
        <f t="shared" si="436"/>
        <v/>
      </c>
      <c r="U492" s="110" t="str">
        <f t="shared" si="437"/>
        <v/>
      </c>
      <c r="V492" s="33"/>
    </row>
    <row r="493" spans="2:22" ht="12.75" customHeight="1" x14ac:dyDescent="0.3">
      <c r="B493" s="1"/>
      <c r="C493" s="111"/>
      <c r="I493" s="57">
        <f>SUM(I482:I491)</f>
        <v>0</v>
      </c>
      <c r="O493" s="112">
        <f>SUM(O482:O491)</f>
        <v>0</v>
      </c>
      <c r="U493" s="112">
        <f>SUM(U482:U491)</f>
        <v>0</v>
      </c>
    </row>
    <row r="494" spans="2:22" ht="12.75" customHeight="1" x14ac:dyDescent="0.25">
      <c r="C494" s="159" t="s">
        <v>37</v>
      </c>
      <c r="D494" s="114" t="s">
        <v>38</v>
      </c>
      <c r="E494" s="115"/>
      <c r="F494" s="115"/>
      <c r="G494" s="64" t="s">
        <v>39</v>
      </c>
      <c r="H494" s="115"/>
      <c r="I494" s="66" t="s">
        <v>49</v>
      </c>
      <c r="J494" s="62"/>
      <c r="K494" s="63" t="s">
        <v>38</v>
      </c>
      <c r="L494" s="208" t="s">
        <v>39</v>
      </c>
      <c r="M494" s="209"/>
      <c r="N494" s="115"/>
      <c r="O494" s="66" t="str">
        <f>I494</f>
        <v>Test Year Versus OEB-approved</v>
      </c>
      <c r="P494" s="17"/>
      <c r="Q494" s="63" t="s">
        <v>38</v>
      </c>
      <c r="R494" s="208" t="s">
        <v>39</v>
      </c>
      <c r="S494" s="209"/>
      <c r="T494" s="115"/>
      <c r="U494" s="66" t="str">
        <f>O494</f>
        <v>Test Year Versus OEB-approved</v>
      </c>
    </row>
    <row r="495" spans="2:22" ht="12.75" customHeight="1" x14ac:dyDescent="0.3">
      <c r="C495" s="31" t="s">
        <v>32</v>
      </c>
      <c r="D495" s="116">
        <v>2015</v>
      </c>
      <c r="E495" s="1"/>
      <c r="F495" s="1"/>
      <c r="G495" s="117"/>
      <c r="H495" s="1"/>
      <c r="I495" s="118"/>
      <c r="J495" s="36"/>
      <c r="K495" s="32">
        <v>2015</v>
      </c>
      <c r="L495" s="70"/>
      <c r="M495" s="70"/>
      <c r="N495" s="1"/>
      <c r="O495" s="71"/>
      <c r="P495" s="90"/>
      <c r="Q495" s="32">
        <v>2015</v>
      </c>
      <c r="R495" s="122"/>
      <c r="S495" s="122"/>
      <c r="T495" s="1"/>
      <c r="U495" s="71"/>
    </row>
    <row r="496" spans="2:22" ht="12.75" customHeight="1" x14ac:dyDescent="0.3">
      <c r="C496" s="31" t="s">
        <v>32</v>
      </c>
      <c r="D496" s="116">
        <v>2016</v>
      </c>
      <c r="E496" s="1"/>
      <c r="F496" s="1"/>
      <c r="G496" s="72">
        <f t="shared" ref="G496:G500" si="438">IF(G482=0,"",G483/G482-1)</f>
        <v>5.297233666862855E-3</v>
      </c>
      <c r="H496" s="1"/>
      <c r="I496" s="118"/>
      <c r="J496" s="36"/>
      <c r="K496" s="32">
        <v>2016</v>
      </c>
      <c r="L496" s="73">
        <f t="shared" ref="L496:M496" si="439">IF(L482=0,"",L483/L482-1)</f>
        <v>-2.1171743133506671E-2</v>
      </c>
      <c r="M496" s="73">
        <f t="shared" si="439"/>
        <v>-2.10677669417354E-2</v>
      </c>
      <c r="N496" s="1"/>
      <c r="O496" s="71"/>
      <c r="P496" s="90"/>
      <c r="Q496" s="32">
        <v>2016</v>
      </c>
      <c r="R496" s="123">
        <f t="shared" ref="R496:S496" si="440">IF(R482="","",IF(R482=0,"",R483/R482-1))</f>
        <v>-2.63295032692199E-2</v>
      </c>
      <c r="S496" s="123">
        <f t="shared" si="440"/>
        <v>-2.622607496136331E-2</v>
      </c>
      <c r="T496" s="1"/>
      <c r="U496" s="71"/>
    </row>
    <row r="497" spans="3:21" ht="12.75" customHeight="1" x14ac:dyDescent="0.3">
      <c r="C497" s="31" t="s">
        <v>32</v>
      </c>
      <c r="D497" s="116">
        <v>2017</v>
      </c>
      <c r="E497" s="1"/>
      <c r="F497" s="1"/>
      <c r="G497" s="72">
        <f t="shared" si="438"/>
        <v>7.9039812646370944E-3</v>
      </c>
      <c r="H497" s="1"/>
      <c r="I497" s="118"/>
      <c r="J497" s="36"/>
      <c r="K497" s="32">
        <v>2017</v>
      </c>
      <c r="L497" s="73">
        <f t="shared" ref="L497:M497" si="441">IF(L483=0,"",L484/L483-1)</f>
        <v>-2.7374065529498948E-2</v>
      </c>
      <c r="M497" s="73">
        <f t="shared" si="441"/>
        <v>-2.7332524426847193E-2</v>
      </c>
      <c r="N497" s="1"/>
      <c r="O497" s="71"/>
      <c r="P497" s="90"/>
      <c r="Q497" s="32">
        <v>2017</v>
      </c>
      <c r="R497" s="123">
        <f t="shared" ref="R497:S497" si="442">IF(R483="","",IF(R483=0,"",R484/R483-1))</f>
        <v>-3.5001396412654207E-2</v>
      </c>
      <c r="S497" s="123">
        <f t="shared" si="442"/>
        <v>-3.4960181075256891E-2</v>
      </c>
      <c r="T497" s="1"/>
      <c r="U497" s="71"/>
    </row>
    <row r="498" spans="3:21" ht="12.75" customHeight="1" x14ac:dyDescent="0.3">
      <c r="C498" s="31" t="s">
        <v>32</v>
      </c>
      <c r="D498" s="116">
        <v>2018</v>
      </c>
      <c r="E498" s="1"/>
      <c r="F498" s="1"/>
      <c r="G498" s="72">
        <f t="shared" si="438"/>
        <v>-8.7133313970377824E-4</v>
      </c>
      <c r="H498" s="1"/>
      <c r="I498" s="118"/>
      <c r="J498" s="36"/>
      <c r="K498" s="32">
        <v>2018</v>
      </c>
      <c r="L498" s="73">
        <f t="shared" ref="L498:M498" si="443">IF(L484=0,"",L485/L484-1)</f>
        <v>-2.4268756807125591E-2</v>
      </c>
      <c r="M498" s="73">
        <f t="shared" si="443"/>
        <v>-2.4292561223819842E-2</v>
      </c>
      <c r="N498" s="1"/>
      <c r="O498" s="71"/>
      <c r="P498" s="90"/>
      <c r="Q498" s="32">
        <v>2018</v>
      </c>
      <c r="R498" s="123">
        <f t="shared" ref="R498:S498" si="444">IF(R484="","",IF(R484=0,"",R485/R484-1))</f>
        <v>-2.3417828397364282E-2</v>
      </c>
      <c r="S498" s="123">
        <f t="shared" si="444"/>
        <v>-2.3441653573724408E-2</v>
      </c>
      <c r="T498" s="1"/>
      <c r="U498" s="71"/>
    </row>
    <row r="499" spans="3:21" ht="12.75" customHeight="1" x14ac:dyDescent="0.3">
      <c r="C499" s="31" t="s">
        <v>32</v>
      </c>
      <c r="D499" s="116">
        <v>2019</v>
      </c>
      <c r="E499" s="1"/>
      <c r="F499" s="1"/>
      <c r="G499" s="72">
        <f t="shared" si="438"/>
        <v>-1.6860465116279033E-2</v>
      </c>
      <c r="H499" s="1"/>
      <c r="I499" s="118"/>
      <c r="J499" s="36"/>
      <c r="K499" s="32">
        <v>2019</v>
      </c>
      <c r="L499" s="73">
        <f t="shared" ref="L499:M499" si="445">IF(L485=0,"",L486/L485-1)</f>
        <v>-2.093112174344991E-2</v>
      </c>
      <c r="M499" s="73">
        <f t="shared" si="445"/>
        <v>-2.0927259269228227E-2</v>
      </c>
      <c r="N499" s="1"/>
      <c r="O499" s="71"/>
      <c r="P499" s="90"/>
      <c r="Q499" s="32">
        <v>2019</v>
      </c>
      <c r="R499" s="123">
        <f t="shared" ref="R499:S499" si="446">IF(R485="","",IF(R485=0,"",R486/R485-1))</f>
        <v>-4.1404668236155739E-3</v>
      </c>
      <c r="S499" s="123">
        <f t="shared" si="446"/>
        <v>-4.1365381094456977E-3</v>
      </c>
      <c r="T499" s="1"/>
      <c r="U499" s="71"/>
    </row>
    <row r="500" spans="3:21" ht="12.75" customHeight="1" x14ac:dyDescent="0.3">
      <c r="C500" s="31" t="s">
        <v>34</v>
      </c>
      <c r="D500" s="176">
        <v>2020</v>
      </c>
      <c r="E500" s="1"/>
      <c r="F500" s="1"/>
      <c r="G500" s="72">
        <f t="shared" si="438"/>
        <v>-1.8036664695446514E-2</v>
      </c>
      <c r="H500" s="1"/>
      <c r="I500" s="118"/>
      <c r="J500" s="36"/>
      <c r="K500" s="155">
        <v>2020</v>
      </c>
      <c r="L500" s="73">
        <f t="shared" ref="L500:M500" si="447">IF(L486=0,"",L487/L486-1)</f>
        <v>-1</v>
      </c>
      <c r="M500" s="73">
        <f t="shared" si="447"/>
        <v>-2.934707903780065E-2</v>
      </c>
      <c r="N500" s="1"/>
      <c r="O500" s="71"/>
      <c r="P500" s="90"/>
      <c r="Q500" s="155">
        <v>2020</v>
      </c>
      <c r="R500" s="123">
        <f t="shared" ref="R500:S500" si="448">IF(R486="","",IF(R486=0,"",R487/R486-1))</f>
        <v>-1</v>
      </c>
      <c r="S500" s="123">
        <f t="shared" si="448"/>
        <v>-1.1518163597061593E-2</v>
      </c>
      <c r="T500" s="1"/>
      <c r="U500" s="71"/>
    </row>
    <row r="501" spans="3:21" ht="12.75" customHeight="1" x14ac:dyDescent="0.3">
      <c r="C501" s="167" t="s">
        <v>36</v>
      </c>
      <c r="D501" s="176">
        <v>2021</v>
      </c>
      <c r="E501" s="1"/>
      <c r="F501" s="1"/>
      <c r="G501" s="72">
        <f>IF(G483=0,"",G488/G483-1)</f>
        <v>-2.7810304449648715E-2</v>
      </c>
      <c r="H501" s="1"/>
      <c r="I501" s="118"/>
      <c r="J501" s="36"/>
      <c r="K501" s="155">
        <v>2021</v>
      </c>
      <c r="L501" s="73" t="str">
        <f t="shared" ref="L501:M501" si="449">IF(L487=0,"",L488/L487-1)</f>
        <v/>
      </c>
      <c r="M501" s="73">
        <f t="shared" si="449"/>
        <v>-3.4128726191319125E-2</v>
      </c>
      <c r="N501" s="1"/>
      <c r="O501" s="71"/>
      <c r="P501" s="90"/>
      <c r="Q501" s="155">
        <v>2021</v>
      </c>
      <c r="R501" s="123" t="str">
        <f t="shared" ref="R501:R505" si="450">IF(R487="","",IF(R487=0,"",R488/R487-1))</f>
        <v/>
      </c>
      <c r="S501" s="123">
        <f>IF(S483="","",IF(S483=0,"",S488/S483-1))</f>
        <v>-0.10395221371376273</v>
      </c>
      <c r="T501" s="1"/>
      <c r="U501" s="71"/>
    </row>
    <row r="502" spans="3:21" ht="12.75" customHeight="1" x14ac:dyDescent="0.3">
      <c r="C502" s="167" t="s">
        <v>36</v>
      </c>
      <c r="D502" s="176">
        <v>2022</v>
      </c>
      <c r="E502" s="1"/>
      <c r="F502" s="1"/>
      <c r="G502" s="72">
        <f t="shared" ref="G502:G505" si="451">IF(G488=0,"",G489/G488-1)</f>
        <v>0</v>
      </c>
      <c r="H502" s="1"/>
      <c r="I502" s="118"/>
      <c r="J502" s="36"/>
      <c r="K502" s="155">
        <v>2022</v>
      </c>
      <c r="L502" s="73" t="str">
        <f t="shared" ref="L502:M502" si="452">IF(L488=0,"",L489/L488-1)</f>
        <v/>
      </c>
      <c r="M502" s="73">
        <f t="shared" si="452"/>
        <v>-3.3208709038926809E-2</v>
      </c>
      <c r="N502" s="1"/>
      <c r="O502" s="71"/>
      <c r="P502" s="90"/>
      <c r="Q502" s="155">
        <v>2022</v>
      </c>
      <c r="R502" s="123" t="str">
        <f t="shared" si="450"/>
        <v/>
      </c>
      <c r="S502" s="123">
        <f t="shared" ref="S502:S505" si="453">IF(S488="","",IF(S488=0,"",S489/S488-1))</f>
        <v>-3.3208709038926809E-2</v>
      </c>
      <c r="T502" s="1"/>
      <c r="U502" s="71"/>
    </row>
    <row r="503" spans="3:21" ht="12.75" customHeight="1" x14ac:dyDescent="0.3">
      <c r="C503" s="167" t="s">
        <v>36</v>
      </c>
      <c r="D503" s="176">
        <v>2023</v>
      </c>
      <c r="E503" s="1"/>
      <c r="F503" s="1"/>
      <c r="G503" s="72">
        <f t="shared" si="451"/>
        <v>0</v>
      </c>
      <c r="H503" s="1"/>
      <c r="I503" s="118"/>
      <c r="J503" s="36"/>
      <c r="K503" s="155">
        <v>2023</v>
      </c>
      <c r="L503" s="73" t="str">
        <f t="shared" ref="L503:M503" si="454">IF(L489=0,"",L490/L489-1)</f>
        <v/>
      </c>
      <c r="M503" s="73">
        <f t="shared" si="454"/>
        <v>-3.4197755535335106E-2</v>
      </c>
      <c r="N503" s="1"/>
      <c r="O503" s="71"/>
      <c r="P503" s="90"/>
      <c r="Q503" s="155">
        <v>2023</v>
      </c>
      <c r="R503" s="123" t="str">
        <f t="shared" si="450"/>
        <v/>
      </c>
      <c r="S503" s="123">
        <f t="shared" si="453"/>
        <v>-3.4197755535335106E-2</v>
      </c>
      <c r="T503" s="1"/>
      <c r="U503" s="71"/>
    </row>
    <row r="504" spans="3:21" ht="12.75" customHeight="1" x14ac:dyDescent="0.3">
      <c r="C504" s="167" t="s">
        <v>36</v>
      </c>
      <c r="D504" s="116">
        <v>2024</v>
      </c>
      <c r="E504" s="1"/>
      <c r="F504" s="1"/>
      <c r="G504" s="72">
        <f t="shared" si="451"/>
        <v>0</v>
      </c>
      <c r="H504" s="1"/>
      <c r="I504" s="118"/>
      <c r="J504" s="36"/>
      <c r="K504" s="32">
        <v>2024</v>
      </c>
      <c r="L504" s="73" t="str">
        <f t="shared" ref="L504:M504" si="455">IF(L490=0,"",L491/L490-1)</f>
        <v/>
      </c>
      <c r="M504" s="73">
        <f t="shared" si="455"/>
        <v>-3.5487163382272091E-2</v>
      </c>
      <c r="N504" s="1"/>
      <c r="O504" s="71"/>
      <c r="P504" s="90"/>
      <c r="Q504" s="32">
        <v>2024</v>
      </c>
      <c r="R504" s="123" t="str">
        <f t="shared" si="450"/>
        <v/>
      </c>
      <c r="S504" s="123">
        <f t="shared" si="453"/>
        <v>-3.5487163382272202E-2</v>
      </c>
      <c r="T504" s="1"/>
      <c r="U504" s="71"/>
    </row>
    <row r="505" spans="3:21" ht="12.75" customHeight="1" x14ac:dyDescent="0.3">
      <c r="C505" s="31" t="s">
        <v>36</v>
      </c>
      <c r="D505" s="176">
        <v>2025</v>
      </c>
      <c r="E505" s="1"/>
      <c r="F505" s="1"/>
      <c r="G505" s="72">
        <f t="shared" si="451"/>
        <v>0</v>
      </c>
      <c r="H505" s="1"/>
      <c r="I505" s="125" t="str">
        <f>IF(I493=0,"",G492/I493-1)</f>
        <v/>
      </c>
      <c r="J505" s="36"/>
      <c r="K505" s="155">
        <v>2025</v>
      </c>
      <c r="L505" s="73" t="str">
        <f t="shared" ref="L505:M505" si="456">IF(L491=0,"",L492/L491-1)</f>
        <v/>
      </c>
      <c r="M505" s="73">
        <f t="shared" si="456"/>
        <v>-3.6711436711436729E-2</v>
      </c>
      <c r="N505" s="1"/>
      <c r="O505" s="74" t="str">
        <f>IF(O493=0,"",M492/O493-1)</f>
        <v/>
      </c>
      <c r="P505" s="90"/>
      <c r="Q505" s="155">
        <v>2025</v>
      </c>
      <c r="R505" s="123" t="str">
        <f t="shared" si="450"/>
        <v/>
      </c>
      <c r="S505" s="123">
        <f t="shared" si="453"/>
        <v>-3.6711436711436618E-2</v>
      </c>
      <c r="T505" s="1"/>
      <c r="U505" s="74" t="str">
        <f>IF(U493=0,"",S492/U493-1)</f>
        <v/>
      </c>
    </row>
    <row r="506" spans="3:21" ht="12.75" customHeight="1" x14ac:dyDescent="0.25">
      <c r="C506" s="22"/>
      <c r="D506" s="126" t="s">
        <v>41</v>
      </c>
      <c r="E506" s="49"/>
      <c r="F506" s="49"/>
      <c r="G506" s="77">
        <f>IF(G482=0,"",(G492/G482)^(1/($D492-$D482-1))-1)</f>
        <v>-2.5435464516531114E-3</v>
      </c>
      <c r="H506" s="49"/>
      <c r="I506" s="127" t="str">
        <f>IF(I493=0,"",(G492/I493)^(1/(#REF!-#REF!-1))-1)</f>
        <v/>
      </c>
      <c r="J506" s="50"/>
      <c r="K506" s="79" t="str">
        <f>D506</f>
        <v>Geometric Mean</v>
      </c>
      <c r="L506" s="80">
        <f>IF(L482=0,"",(L490/L482)^(1/($D490-$D482-1))-1)</f>
        <v>-1</v>
      </c>
      <c r="M506" s="80">
        <f>IF(M482=0,"",(M492/M482)^(1/($D492-$D482-1))-1)</f>
        <v>-3.2930254755637378E-2</v>
      </c>
      <c r="N506" s="49"/>
      <c r="O506" s="81" t="str">
        <f>IF(O493=0,"",(M492/O493)^(1/(#REF!-#REF!-1))-1)</f>
        <v/>
      </c>
      <c r="P506" s="22"/>
      <c r="Q506" s="79" t="str">
        <f>K506</f>
        <v>Geometric Mean</v>
      </c>
      <c r="R506" s="128">
        <f>IF(R482="","",IF(R482=0,"",(R490/R482)^(1/($D490-$D482-1))-1))</f>
        <v>-1</v>
      </c>
      <c r="S506" s="80">
        <f>IF(S482="","",IF(S482=0,"",(S492/S482)^(1/($D492-$D482-1))-1))</f>
        <v>-3.0464195400096705E-2</v>
      </c>
      <c r="T506" s="49"/>
      <c r="U506" s="81" t="str">
        <f>IF(U493=0,"",(S492/U493)^(1/(#REF!-#REF!-1))-1)</f>
        <v/>
      </c>
    </row>
    <row r="507" spans="3:21" ht="12.75" customHeight="1" x14ac:dyDescent="0.25"/>
    <row r="508" spans="3:21" ht="12.75" customHeight="1" x14ac:dyDescent="0.25">
      <c r="Q508" s="49"/>
      <c r="R508" s="49"/>
      <c r="S508" s="49"/>
      <c r="T508" s="49"/>
      <c r="U508" s="49"/>
    </row>
    <row r="509" spans="3:21" ht="12.75" customHeight="1" x14ac:dyDescent="0.3">
      <c r="C509" s="17"/>
      <c r="D509" s="18" t="s">
        <v>27</v>
      </c>
      <c r="E509" s="18"/>
      <c r="F509" s="210" t="s">
        <v>14</v>
      </c>
      <c r="G509" s="211"/>
      <c r="H509" s="211"/>
      <c r="I509" s="212"/>
      <c r="K509" s="213" t="str">
        <f>IF(ISBLANK(Q478),"",CONCATENATE("Demand (",Q478,")"))</f>
        <v>Demand (kWh)</v>
      </c>
      <c r="L509" s="214"/>
      <c r="M509" s="214"/>
      <c r="N509" s="214"/>
      <c r="O509" s="215"/>
      <c r="Q509" s="216" t="str">
        <f>CONCATENATE("Demand (",Q478,") per ",LEFT(F480,LEN(F480)-1))</f>
        <v>Demand (kWh) per Customer</v>
      </c>
      <c r="R509" s="214"/>
      <c r="S509" s="214"/>
      <c r="T509" s="214"/>
      <c r="U509" s="215"/>
    </row>
    <row r="510" spans="3:21" ht="12.75" customHeight="1" x14ac:dyDescent="0.3">
      <c r="C510" s="22"/>
      <c r="D510" s="23" t="s">
        <v>29</v>
      </c>
      <c r="E510" s="31"/>
      <c r="F510" s="217"/>
      <c r="G510" s="218"/>
      <c r="H510" s="218"/>
      <c r="I510" s="129"/>
      <c r="K510" s="27"/>
      <c r="L510" s="28" t="s">
        <v>30</v>
      </c>
      <c r="M510" s="28" t="s">
        <v>31</v>
      </c>
      <c r="N510" s="29"/>
      <c r="O510" s="30" t="str">
        <f>M510</f>
        <v>Weather-normalized</v>
      </c>
      <c r="Q510" s="130"/>
      <c r="R510" s="28" t="str">
        <f t="shared" ref="R510:S510" si="457">L510</f>
        <v>Actual (Weather actual)</v>
      </c>
      <c r="S510" s="28" t="str">
        <f t="shared" si="457"/>
        <v>Weather-normalized</v>
      </c>
      <c r="T510" s="28"/>
      <c r="U510" s="131" t="str">
        <f>O510</f>
        <v>Weather-normalized</v>
      </c>
    </row>
    <row r="511" spans="3:21" ht="12.75" customHeight="1" x14ac:dyDescent="0.3">
      <c r="C511" s="31" t="s">
        <v>32</v>
      </c>
      <c r="D511" s="32">
        <v>2015</v>
      </c>
      <c r="E511" s="90"/>
      <c r="F511" s="91" t="s">
        <v>33</v>
      </c>
      <c r="G511" s="134">
        <v>521845.15</v>
      </c>
      <c r="H511" s="1" t="str">
        <f t="shared" ref="H511:H521" si="458">IF(D511=2016,"OEB-approved","")</f>
        <v/>
      </c>
      <c r="I511" s="135"/>
      <c r="K511" s="93" t="s">
        <v>33</v>
      </c>
      <c r="L511" s="136"/>
      <c r="M511" s="136"/>
      <c r="N511" s="95" t="str">
        <f t="shared" ref="N511:N512" si="459">N482</f>
        <v/>
      </c>
      <c r="O511" s="71"/>
      <c r="Q511" s="93" t="s">
        <v>33</v>
      </c>
      <c r="R511" s="1">
        <f t="shared" ref="R511:R521" si="460">IF(G511=0,"",L511/G511)</f>
        <v>0</v>
      </c>
      <c r="S511" s="33">
        <f t="shared" ref="S511:S521" si="461">IF(G511=0,"",M511/G511)</f>
        <v>0</v>
      </c>
      <c r="T511" s="33" t="str">
        <f t="shared" ref="T511:T512" si="462">N511</f>
        <v/>
      </c>
      <c r="U511" s="90" t="str">
        <f t="shared" ref="U511:U512" si="463">IF(T511="","",IF(I511=0,"",O511/I511))</f>
        <v/>
      </c>
    </row>
    <row r="512" spans="3:21" ht="12.75" customHeight="1" x14ac:dyDescent="0.3">
      <c r="C512" s="31" t="s">
        <v>32</v>
      </c>
      <c r="D512" s="32">
        <v>2016</v>
      </c>
      <c r="E512" s="90"/>
      <c r="F512" s="93" t="s">
        <v>33</v>
      </c>
      <c r="G512" s="134">
        <v>534169.17000000004</v>
      </c>
      <c r="H512" s="1" t="str">
        <f t="shared" si="458"/>
        <v>OEB-approved</v>
      </c>
      <c r="I512" s="138"/>
      <c r="K512" s="93" t="s">
        <v>33</v>
      </c>
      <c r="L512" s="136"/>
      <c r="M512" s="136"/>
      <c r="N512" s="95" t="str">
        <f t="shared" si="459"/>
        <v>OEB-approved</v>
      </c>
      <c r="O512" s="71"/>
      <c r="Q512" s="93" t="s">
        <v>33</v>
      </c>
      <c r="R512" s="1">
        <f t="shared" si="460"/>
        <v>0</v>
      </c>
      <c r="S512" s="33">
        <f t="shared" si="461"/>
        <v>0</v>
      </c>
      <c r="T512" s="33" t="str">
        <f t="shared" si="462"/>
        <v>OEB-approved</v>
      </c>
      <c r="U512" s="90" t="str">
        <f t="shared" si="463"/>
        <v/>
      </c>
    </row>
    <row r="513" spans="3:21" ht="12.75" customHeight="1" x14ac:dyDescent="0.3">
      <c r="C513" s="31" t="s">
        <v>32</v>
      </c>
      <c r="D513" s="32">
        <v>2017</v>
      </c>
      <c r="E513" s="90"/>
      <c r="F513" s="93" t="s">
        <v>33</v>
      </c>
      <c r="G513" s="134">
        <v>529458.79</v>
      </c>
      <c r="H513" s="1" t="str">
        <f t="shared" si="458"/>
        <v/>
      </c>
      <c r="I513" s="139"/>
      <c r="K513" s="93" t="s">
        <v>33</v>
      </c>
      <c r="L513" s="136"/>
      <c r="M513" s="136"/>
      <c r="N513" s="95"/>
      <c r="O513" s="140"/>
      <c r="Q513" s="93" t="s">
        <v>33</v>
      </c>
      <c r="R513" s="1">
        <f t="shared" si="460"/>
        <v>0</v>
      </c>
      <c r="S513" s="33">
        <f t="shared" si="461"/>
        <v>0</v>
      </c>
      <c r="T513" s="33"/>
      <c r="U513" s="90"/>
    </row>
    <row r="514" spans="3:21" ht="12.75" customHeight="1" x14ac:dyDescent="0.3">
      <c r="C514" s="31" t="s">
        <v>32</v>
      </c>
      <c r="D514" s="32">
        <v>2018</v>
      </c>
      <c r="E514" s="90"/>
      <c r="F514" s="93" t="s">
        <v>33</v>
      </c>
      <c r="G514" s="134">
        <v>376075.31</v>
      </c>
      <c r="H514" s="1" t="str">
        <f t="shared" si="458"/>
        <v/>
      </c>
      <c r="I514" s="139"/>
      <c r="K514" s="93" t="s">
        <v>33</v>
      </c>
      <c r="L514" s="136"/>
      <c r="M514" s="136"/>
      <c r="N514" s="95"/>
      <c r="O514" s="140"/>
      <c r="Q514" s="93" t="s">
        <v>33</v>
      </c>
      <c r="R514" s="1">
        <f t="shared" si="460"/>
        <v>0</v>
      </c>
      <c r="S514" s="33">
        <f t="shared" si="461"/>
        <v>0</v>
      </c>
      <c r="T514" s="33"/>
      <c r="U514" s="90"/>
    </row>
    <row r="515" spans="3:21" ht="12.75" customHeight="1" x14ac:dyDescent="0.3">
      <c r="C515" s="31" t="s">
        <v>32</v>
      </c>
      <c r="D515" s="32">
        <v>2019</v>
      </c>
      <c r="E515" s="90"/>
      <c r="F515" s="93" t="s">
        <v>33</v>
      </c>
      <c r="G515" s="134">
        <v>557691.75</v>
      </c>
      <c r="H515" s="1" t="str">
        <f t="shared" si="458"/>
        <v/>
      </c>
      <c r="I515" s="139"/>
      <c r="K515" s="93" t="s">
        <v>33</v>
      </c>
      <c r="L515" s="136"/>
      <c r="M515" s="136"/>
      <c r="N515" s="95"/>
      <c r="O515" s="140"/>
      <c r="Q515" s="93" t="s">
        <v>33</v>
      </c>
      <c r="R515" s="1">
        <f t="shared" si="460"/>
        <v>0</v>
      </c>
      <c r="S515" s="33">
        <f t="shared" si="461"/>
        <v>0</v>
      </c>
      <c r="T515" s="33"/>
      <c r="U515" s="90"/>
    </row>
    <row r="516" spans="3:21" ht="12.75" customHeight="1" x14ac:dyDescent="0.3">
      <c r="C516" s="31" t="s">
        <v>34</v>
      </c>
      <c r="D516" s="155">
        <v>2020</v>
      </c>
      <c r="E516" s="90"/>
      <c r="F516" s="93" t="s">
        <v>35</v>
      </c>
      <c r="G516" s="134">
        <v>631316</v>
      </c>
      <c r="H516" s="1" t="str">
        <f t="shared" si="458"/>
        <v/>
      </c>
      <c r="I516" s="139"/>
      <c r="K516" s="93" t="s">
        <v>35</v>
      </c>
      <c r="L516" s="136"/>
      <c r="M516" s="136"/>
      <c r="N516" s="95"/>
      <c r="O516" s="140"/>
      <c r="Q516" s="93" t="s">
        <v>35</v>
      </c>
      <c r="R516" s="1">
        <f t="shared" si="460"/>
        <v>0</v>
      </c>
      <c r="S516" s="33">
        <f t="shared" si="461"/>
        <v>0</v>
      </c>
      <c r="T516" s="33"/>
      <c r="U516" s="90"/>
    </row>
    <row r="517" spans="3:21" ht="12.75" customHeight="1" x14ac:dyDescent="0.3">
      <c r="C517" s="167" t="s">
        <v>36</v>
      </c>
      <c r="D517" s="155">
        <v>2021</v>
      </c>
      <c r="E517" s="90"/>
      <c r="F517" s="93" t="s">
        <v>35</v>
      </c>
      <c r="G517" s="134">
        <v>568727</v>
      </c>
      <c r="H517" s="1" t="str">
        <f t="shared" si="458"/>
        <v/>
      </c>
      <c r="I517" s="139"/>
      <c r="K517" s="93" t="s">
        <v>35</v>
      </c>
      <c r="L517" s="136"/>
      <c r="M517" s="136"/>
      <c r="N517" s="95" t="str">
        <f t="shared" ref="N517:N521" si="464">N488</f>
        <v/>
      </c>
      <c r="O517" s="140"/>
      <c r="Q517" s="93" t="s">
        <v>35</v>
      </c>
      <c r="R517" s="1">
        <f t="shared" si="460"/>
        <v>0</v>
      </c>
      <c r="S517" s="33">
        <f t="shared" si="461"/>
        <v>0</v>
      </c>
      <c r="T517" s="33" t="str">
        <f t="shared" ref="T517:T521" si="465">N517</f>
        <v/>
      </c>
      <c r="U517" s="90" t="str">
        <f t="shared" ref="U517:U521" si="466">IF(T517="","",IF(I517=0,"",O517/I517))</f>
        <v/>
      </c>
    </row>
    <row r="518" spans="3:21" ht="12.75" customHeight="1" x14ac:dyDescent="0.3">
      <c r="C518" s="167" t="s">
        <v>36</v>
      </c>
      <c r="D518" s="155">
        <v>2022</v>
      </c>
      <c r="E518" s="90"/>
      <c r="F518" s="93" t="s">
        <v>35</v>
      </c>
      <c r="G518" s="134">
        <v>597989</v>
      </c>
      <c r="H518" s="1" t="str">
        <f t="shared" si="458"/>
        <v/>
      </c>
      <c r="I518" s="138"/>
      <c r="K518" s="93" t="s">
        <v>35</v>
      </c>
      <c r="L518" s="136"/>
      <c r="M518" s="136"/>
      <c r="N518" s="95" t="str">
        <f t="shared" si="464"/>
        <v/>
      </c>
      <c r="O518" s="71"/>
      <c r="Q518" s="93" t="s">
        <v>35</v>
      </c>
      <c r="R518" s="1">
        <f t="shared" si="460"/>
        <v>0</v>
      </c>
      <c r="S518" s="33">
        <f t="shared" si="461"/>
        <v>0</v>
      </c>
      <c r="T518" s="33" t="str">
        <f t="shared" si="465"/>
        <v/>
      </c>
      <c r="U518" s="90" t="str">
        <f t="shared" si="466"/>
        <v/>
      </c>
    </row>
    <row r="519" spans="3:21" ht="12.75" customHeight="1" x14ac:dyDescent="0.3">
      <c r="C519" s="167" t="s">
        <v>36</v>
      </c>
      <c r="D519" s="155">
        <v>2023</v>
      </c>
      <c r="E519" s="90"/>
      <c r="F519" s="93" t="s">
        <v>35</v>
      </c>
      <c r="G519" s="134">
        <v>624009</v>
      </c>
      <c r="H519" s="1" t="str">
        <f t="shared" si="458"/>
        <v/>
      </c>
      <c r="I519" s="138"/>
      <c r="K519" s="93" t="s">
        <v>35</v>
      </c>
      <c r="L519" s="136"/>
      <c r="M519" s="136"/>
      <c r="N519" s="95" t="str">
        <f t="shared" si="464"/>
        <v/>
      </c>
      <c r="O519" s="71"/>
      <c r="Q519" s="93" t="s">
        <v>35</v>
      </c>
      <c r="R519" s="1">
        <f t="shared" si="460"/>
        <v>0</v>
      </c>
      <c r="S519" s="33">
        <f t="shared" si="461"/>
        <v>0</v>
      </c>
      <c r="T519" s="33" t="str">
        <f t="shared" si="465"/>
        <v/>
      </c>
      <c r="U519" s="90" t="str">
        <f t="shared" si="466"/>
        <v/>
      </c>
    </row>
    <row r="520" spans="3:21" ht="12.75" customHeight="1" x14ac:dyDescent="0.3">
      <c r="C520" s="167" t="s">
        <v>36</v>
      </c>
      <c r="D520" s="32">
        <v>2024</v>
      </c>
      <c r="E520" s="90"/>
      <c r="F520" s="93" t="s">
        <v>35</v>
      </c>
      <c r="G520" s="134">
        <v>639204</v>
      </c>
      <c r="H520" s="1" t="str">
        <f t="shared" si="458"/>
        <v/>
      </c>
      <c r="I520" s="138"/>
      <c r="K520" s="93" t="s">
        <v>35</v>
      </c>
      <c r="L520" s="141"/>
      <c r="M520" s="142"/>
      <c r="N520" s="95" t="str">
        <f t="shared" si="464"/>
        <v/>
      </c>
      <c r="O520" s="71"/>
      <c r="Q520" s="93" t="s">
        <v>35</v>
      </c>
      <c r="R520" s="1">
        <f t="shared" si="460"/>
        <v>0</v>
      </c>
      <c r="S520" s="33">
        <f t="shared" si="461"/>
        <v>0</v>
      </c>
      <c r="T520" s="33" t="str">
        <f t="shared" si="465"/>
        <v/>
      </c>
      <c r="U520" s="90" t="str">
        <f t="shared" si="466"/>
        <v/>
      </c>
    </row>
    <row r="521" spans="3:21" ht="12.75" customHeight="1" x14ac:dyDescent="0.3">
      <c r="C521" s="44" t="s">
        <v>36</v>
      </c>
      <c r="D521" s="185">
        <v>2025</v>
      </c>
      <c r="E521" s="22"/>
      <c r="F521" s="103" t="s">
        <v>35</v>
      </c>
      <c r="G521" s="144">
        <v>646860</v>
      </c>
      <c r="H521" s="49" t="str">
        <f t="shared" si="458"/>
        <v/>
      </c>
      <c r="I521" s="145"/>
      <c r="K521" s="103" t="s">
        <v>35</v>
      </c>
      <c r="L521" s="146"/>
      <c r="M521" s="147"/>
      <c r="N521" s="106" t="str">
        <f t="shared" si="464"/>
        <v/>
      </c>
      <c r="O521" s="148"/>
      <c r="Q521" s="149" t="s">
        <v>35</v>
      </c>
      <c r="R521" s="46">
        <f t="shared" si="460"/>
        <v>0</v>
      </c>
      <c r="S521" s="46">
        <f t="shared" si="461"/>
        <v>0</v>
      </c>
      <c r="T521" s="46" t="str">
        <f t="shared" si="465"/>
        <v/>
      </c>
      <c r="U521" s="22" t="str">
        <f t="shared" si="466"/>
        <v/>
      </c>
    </row>
    <row r="522" spans="3:21" ht="12.75" customHeight="1" x14ac:dyDescent="0.3">
      <c r="C522" s="111"/>
      <c r="I522" s="150">
        <f>SUM(I511:I520)</f>
        <v>0</v>
      </c>
      <c r="J522" s="1"/>
      <c r="O522" s="151">
        <f>SUM(O511:O520)</f>
        <v>0</v>
      </c>
      <c r="U522" s="151">
        <f>SUM(U511:U520)</f>
        <v>0</v>
      </c>
    </row>
    <row r="523" spans="3:21" ht="39" customHeight="1" x14ac:dyDescent="0.25">
      <c r="C523" s="159" t="s">
        <v>37</v>
      </c>
      <c r="D523" s="114" t="s">
        <v>38</v>
      </c>
      <c r="E523" s="64"/>
      <c r="F523" s="64"/>
      <c r="G523" s="64" t="s">
        <v>39</v>
      </c>
      <c r="H523" s="64"/>
      <c r="I523" s="66" t="str">
        <f>I494</f>
        <v>Test Year Versus OEB-approved</v>
      </c>
      <c r="J523" s="152"/>
      <c r="K523" s="63" t="s">
        <v>38</v>
      </c>
      <c r="L523" s="208" t="s">
        <v>39</v>
      </c>
      <c r="M523" s="209"/>
      <c r="N523" s="64"/>
      <c r="O523" s="66" t="str">
        <f>I523</f>
        <v>Test Year Versus OEB-approved</v>
      </c>
      <c r="P523" s="153"/>
      <c r="Q523" s="63" t="s">
        <v>38</v>
      </c>
      <c r="R523" s="208" t="s">
        <v>39</v>
      </c>
      <c r="S523" s="209"/>
      <c r="T523" s="64"/>
      <c r="U523" s="66" t="str">
        <f>O523</f>
        <v>Test Year Versus OEB-approved</v>
      </c>
    </row>
    <row r="524" spans="3:21" ht="12.75" customHeight="1" x14ac:dyDescent="0.3">
      <c r="C524" s="31" t="s">
        <v>32</v>
      </c>
      <c r="D524" s="154">
        <v>2015</v>
      </c>
      <c r="E524" s="59"/>
      <c r="F524" s="1"/>
      <c r="G524" s="117"/>
      <c r="H524" s="1"/>
      <c r="I524" s="118"/>
      <c r="J524" s="90"/>
      <c r="K524" s="32">
        <v>2015</v>
      </c>
      <c r="L524" s="70"/>
      <c r="M524" s="70"/>
      <c r="N524" s="1"/>
      <c r="O524" s="140"/>
      <c r="P524" s="90"/>
      <c r="Q524" s="32">
        <v>2015</v>
      </c>
      <c r="R524" s="122"/>
      <c r="S524" s="122"/>
      <c r="T524" s="1"/>
      <c r="U524" s="71"/>
    </row>
    <row r="525" spans="3:21" ht="12.75" customHeight="1" x14ac:dyDescent="0.3">
      <c r="C525" s="31" t="s">
        <v>32</v>
      </c>
      <c r="D525" s="116">
        <v>2016</v>
      </c>
      <c r="E525" s="1"/>
      <c r="F525" s="1"/>
      <c r="G525" s="72">
        <f t="shared" ref="G525:G534" si="467">IF(G511=0,"",G512/G511-1)</f>
        <v>2.3616239415083173E-2</v>
      </c>
      <c r="H525" s="1"/>
      <c r="I525" s="118"/>
      <c r="J525" s="90"/>
      <c r="K525" s="32">
        <v>2016</v>
      </c>
      <c r="L525" s="73"/>
      <c r="M525" s="73"/>
      <c r="N525" s="1"/>
      <c r="O525" s="140"/>
      <c r="P525" s="90"/>
      <c r="Q525" s="32">
        <v>2016</v>
      </c>
      <c r="R525" s="123"/>
      <c r="S525" s="123"/>
      <c r="T525" s="1"/>
      <c r="U525" s="71"/>
    </row>
    <row r="526" spans="3:21" ht="12.75" customHeight="1" x14ac:dyDescent="0.3">
      <c r="C526" s="31" t="s">
        <v>32</v>
      </c>
      <c r="D526" s="116">
        <v>2017</v>
      </c>
      <c r="E526" s="1"/>
      <c r="F526" s="1"/>
      <c r="G526" s="72">
        <f t="shared" si="467"/>
        <v>-8.8181427617771702E-3</v>
      </c>
      <c r="H526" s="1"/>
      <c r="I526" s="118"/>
      <c r="J526" s="90"/>
      <c r="K526" s="32">
        <v>2017</v>
      </c>
      <c r="L526" s="73"/>
      <c r="M526" s="73"/>
      <c r="N526" s="1"/>
      <c r="O526" s="140"/>
      <c r="P526" s="90"/>
      <c r="Q526" s="32">
        <v>2017</v>
      </c>
      <c r="R526" s="123"/>
      <c r="S526" s="123"/>
      <c r="T526" s="1"/>
      <c r="U526" s="71"/>
    </row>
    <row r="527" spans="3:21" ht="12.75" customHeight="1" x14ac:dyDescent="0.3">
      <c r="C527" s="31" t="s">
        <v>32</v>
      </c>
      <c r="D527" s="116">
        <v>2018</v>
      </c>
      <c r="E527" s="1"/>
      <c r="F527" s="1"/>
      <c r="G527" s="72">
        <f t="shared" si="467"/>
        <v>-0.28969861847038181</v>
      </c>
      <c r="H527" s="1"/>
      <c r="I527" s="118"/>
      <c r="J527" s="90"/>
      <c r="K527" s="32">
        <v>2018</v>
      </c>
      <c r="L527" s="73"/>
      <c r="M527" s="73"/>
      <c r="N527" s="1"/>
      <c r="O527" s="140"/>
      <c r="P527" s="90"/>
      <c r="Q527" s="32">
        <v>2018</v>
      </c>
      <c r="R527" s="123"/>
      <c r="S527" s="123"/>
      <c r="T527" s="1"/>
      <c r="U527" s="71"/>
    </row>
    <row r="528" spans="3:21" ht="12.75" customHeight="1" x14ac:dyDescent="0.3">
      <c r="C528" s="31" t="s">
        <v>32</v>
      </c>
      <c r="D528" s="116">
        <v>2019</v>
      </c>
      <c r="E528" s="1"/>
      <c r="F528" s="1"/>
      <c r="G528" s="72">
        <f t="shared" si="467"/>
        <v>0.48292572038297332</v>
      </c>
      <c r="H528" s="1"/>
      <c r="I528" s="118"/>
      <c r="J528" s="90"/>
      <c r="K528" s="32">
        <v>2019</v>
      </c>
      <c r="L528" s="73"/>
      <c r="M528" s="73"/>
      <c r="N528" s="1"/>
      <c r="O528" s="140"/>
      <c r="P528" s="90"/>
      <c r="Q528" s="32">
        <v>2019</v>
      </c>
      <c r="R528" s="123"/>
      <c r="S528" s="123"/>
      <c r="T528" s="1"/>
      <c r="U528" s="71"/>
    </row>
    <row r="529" spans="2:22" ht="12.75" customHeight="1" x14ac:dyDescent="0.3">
      <c r="C529" s="31" t="s">
        <v>34</v>
      </c>
      <c r="D529" s="176">
        <v>2020</v>
      </c>
      <c r="E529" s="1"/>
      <c r="F529" s="1"/>
      <c r="G529" s="72">
        <f t="shared" si="467"/>
        <v>0.13201602856775274</v>
      </c>
      <c r="H529" s="1"/>
      <c r="I529" s="118"/>
      <c r="J529" s="90"/>
      <c r="K529" s="155">
        <v>2020</v>
      </c>
      <c r="L529" s="73" t="str">
        <f t="shared" ref="L529:M529" si="468">IF(L511=0,"",L512/L511-1)</f>
        <v/>
      </c>
      <c r="M529" s="73" t="str">
        <f t="shared" si="468"/>
        <v/>
      </c>
      <c r="N529" s="1"/>
      <c r="O529" s="140"/>
      <c r="P529" s="90"/>
      <c r="Q529" s="155">
        <v>2020</v>
      </c>
      <c r="R529" s="123" t="str">
        <f t="shared" ref="R529:S529" si="469">IF(R511="","",IF(R511=0,"",R512/R511-1))</f>
        <v/>
      </c>
      <c r="S529" s="123" t="str">
        <f t="shared" si="469"/>
        <v/>
      </c>
      <c r="T529" s="1"/>
      <c r="U529" s="71"/>
    </row>
    <row r="530" spans="2:22" ht="12.75" customHeight="1" x14ac:dyDescent="0.3">
      <c r="C530" s="167" t="s">
        <v>36</v>
      </c>
      <c r="D530" s="188">
        <v>2021</v>
      </c>
      <c r="E530" s="1"/>
      <c r="F530" s="1"/>
      <c r="G530" s="72">
        <f t="shared" si="467"/>
        <v>-9.9140525505452048E-2</v>
      </c>
      <c r="H530" s="1"/>
      <c r="I530" s="118"/>
      <c r="J530" s="90"/>
      <c r="K530" s="155">
        <v>2021</v>
      </c>
      <c r="L530" s="73" t="str">
        <f t="shared" ref="L530:M530" si="470">IF(L512=0,"",L517/L512-1)</f>
        <v/>
      </c>
      <c r="M530" s="73" t="str">
        <f t="shared" si="470"/>
        <v/>
      </c>
      <c r="N530" s="1"/>
      <c r="O530" s="140"/>
      <c r="P530" s="90"/>
      <c r="Q530" s="155">
        <v>2021</v>
      </c>
      <c r="R530" s="123" t="str">
        <f t="shared" ref="R530:S530" si="471">IF(R512="","",IF(R512=0,"",R517/R512-1))</f>
        <v/>
      </c>
      <c r="S530" s="123" t="str">
        <f t="shared" si="471"/>
        <v/>
      </c>
      <c r="T530" s="1"/>
      <c r="U530" s="71"/>
    </row>
    <row r="531" spans="2:22" ht="12.75" customHeight="1" x14ac:dyDescent="0.3">
      <c r="C531" s="167" t="s">
        <v>36</v>
      </c>
      <c r="D531" s="176">
        <v>2022</v>
      </c>
      <c r="E531" s="1"/>
      <c r="F531" s="1"/>
      <c r="G531" s="72">
        <f t="shared" si="467"/>
        <v>5.1451751015865188E-2</v>
      </c>
      <c r="H531" s="1"/>
      <c r="I531" s="118"/>
      <c r="J531" s="90"/>
      <c r="K531" s="155">
        <v>2022</v>
      </c>
      <c r="L531" s="73" t="str">
        <f t="shared" ref="L531:M531" si="472">IF(L517=0,"",L518/L517-1)</f>
        <v/>
      </c>
      <c r="M531" s="73" t="str">
        <f t="shared" si="472"/>
        <v/>
      </c>
      <c r="N531" s="1"/>
      <c r="O531" s="140"/>
      <c r="P531" s="90"/>
      <c r="Q531" s="155">
        <v>2022</v>
      </c>
      <c r="R531" s="123" t="str">
        <f t="shared" ref="R531:S531" si="473">IF(R517="","",IF(R517=0,"",R518/R517-1))</f>
        <v/>
      </c>
      <c r="S531" s="123" t="str">
        <f t="shared" si="473"/>
        <v/>
      </c>
      <c r="T531" s="1"/>
      <c r="U531" s="71"/>
    </row>
    <row r="532" spans="2:22" ht="12.75" customHeight="1" x14ac:dyDescent="0.3">
      <c r="C532" s="167" t="s">
        <v>36</v>
      </c>
      <c r="D532" s="176">
        <v>2023</v>
      </c>
      <c r="E532" s="1"/>
      <c r="F532" s="1"/>
      <c r="G532" s="72">
        <f t="shared" si="467"/>
        <v>4.3512506082887814E-2</v>
      </c>
      <c r="H532" s="1"/>
      <c r="I532" s="118"/>
      <c r="J532" s="90"/>
      <c r="K532" s="155">
        <v>2023</v>
      </c>
      <c r="L532" s="73" t="str">
        <f t="shared" ref="L532:M532" si="474">IF(L518=0,"",L519/L518-1)</f>
        <v/>
      </c>
      <c r="M532" s="73" t="str">
        <f t="shared" si="474"/>
        <v/>
      </c>
      <c r="N532" s="1"/>
      <c r="O532" s="140"/>
      <c r="P532" s="90"/>
      <c r="Q532" s="155">
        <v>2023</v>
      </c>
      <c r="R532" s="123" t="str">
        <f t="shared" ref="R532:S532" si="475">IF(R518="","",IF(R518=0,"",R519/R518-1))</f>
        <v/>
      </c>
      <c r="S532" s="123" t="str">
        <f t="shared" si="475"/>
        <v/>
      </c>
      <c r="T532" s="1"/>
      <c r="U532" s="71"/>
    </row>
    <row r="533" spans="2:22" ht="12.75" customHeight="1" x14ac:dyDescent="0.3">
      <c r="C533" s="167" t="s">
        <v>36</v>
      </c>
      <c r="D533" s="116">
        <v>2024</v>
      </c>
      <c r="E533" s="1"/>
      <c r="F533" s="1"/>
      <c r="G533" s="72">
        <f t="shared" si="467"/>
        <v>2.4350610327735556E-2</v>
      </c>
      <c r="H533" s="1"/>
      <c r="I533" s="118"/>
      <c r="J533" s="90"/>
      <c r="K533" s="32">
        <v>2024</v>
      </c>
      <c r="L533" s="73" t="str">
        <f t="shared" ref="L533:L534" si="476">IF(K520="Forecast","",IF(L519=0,"",L520/L519-1))</f>
        <v/>
      </c>
      <c r="M533" s="73" t="str">
        <f t="shared" ref="M533:M534" si="477">IF(M519=0,"",M520/M519-1)</f>
        <v/>
      </c>
      <c r="N533" s="1"/>
      <c r="O533" s="140"/>
      <c r="P533" s="90"/>
      <c r="Q533" s="32">
        <v>2024</v>
      </c>
      <c r="R533" s="123" t="str">
        <f t="shared" ref="R533:R534" si="478">IF(Q520="Forecast","",IF(R519=0,"",R520/R519-1))</f>
        <v/>
      </c>
      <c r="S533" s="123" t="str">
        <f t="shared" ref="S533:S534" si="479">IF(S519="","",IF(S519=0,"",S520/S519-1))</f>
        <v/>
      </c>
      <c r="T533" s="1"/>
      <c r="U533" s="71"/>
    </row>
    <row r="534" spans="2:22" ht="12.75" customHeight="1" x14ac:dyDescent="0.3">
      <c r="C534" s="31" t="s">
        <v>36</v>
      </c>
      <c r="D534" s="188">
        <v>2025</v>
      </c>
      <c r="E534" s="1"/>
      <c r="F534" s="1"/>
      <c r="G534" s="72">
        <f t="shared" si="467"/>
        <v>1.1977396887378644E-2</v>
      </c>
      <c r="H534" s="1"/>
      <c r="I534" s="125" t="str">
        <f>IF(I522=0,"",G521/I522-1)</f>
        <v/>
      </c>
      <c r="J534" s="90"/>
      <c r="K534" s="155">
        <v>2025</v>
      </c>
      <c r="L534" s="73" t="str">
        <f t="shared" si="476"/>
        <v/>
      </c>
      <c r="M534" s="73" t="str">
        <f t="shared" si="477"/>
        <v/>
      </c>
      <c r="N534" s="1"/>
      <c r="O534" s="157" t="str">
        <f>IF(O522=0,"",M521/O522-1)</f>
        <v/>
      </c>
      <c r="P534" s="90"/>
      <c r="Q534" s="155">
        <v>2025</v>
      </c>
      <c r="R534" s="123" t="str">
        <f t="shared" si="478"/>
        <v/>
      </c>
      <c r="S534" s="123" t="str">
        <f t="shared" si="479"/>
        <v/>
      </c>
      <c r="T534" s="1"/>
      <c r="U534" s="74" t="str">
        <f>IF(U522=0,"",S521/U522-1)</f>
        <v/>
      </c>
    </row>
    <row r="535" spans="2:22" ht="12.75" customHeight="1" x14ac:dyDescent="0.25">
      <c r="C535" s="22"/>
      <c r="D535" s="126" t="s">
        <v>41</v>
      </c>
      <c r="E535" s="49"/>
      <c r="F535" s="49"/>
      <c r="G535" s="77">
        <f>IF(G511=0,"",(G521/G511)^(1/($D521-$D511-1))-1)</f>
        <v>2.4149088396963059E-2</v>
      </c>
      <c r="H535" s="49"/>
      <c r="I535" s="81" t="str">
        <f>IF(I522=0,"",(G521/I522)^(1/(#REF!-#REF!-1))-1)</f>
        <v/>
      </c>
      <c r="J535" s="90"/>
      <c r="K535" s="79" t="str">
        <f>D535</f>
        <v>Geometric Mean</v>
      </c>
      <c r="L535" s="80" t="str">
        <f>IF(L511=0,"",(L519/L511)^(1/($D519-$D511-1))-1)</f>
        <v/>
      </c>
      <c r="M535" s="80" t="str">
        <f>IF(M511=0,"",(M521/M511)^(1/($D521-$D511-1))-1)</f>
        <v/>
      </c>
      <c r="N535" s="49"/>
      <c r="O535" s="81" t="str">
        <f>IF(O522=0,"",(M521/O522)^(1/(#REF!-#REF!-1))-1)</f>
        <v/>
      </c>
      <c r="P535" s="22"/>
      <c r="Q535" s="79" t="str">
        <f>K535</f>
        <v>Geometric Mean</v>
      </c>
      <c r="R535" s="128" t="str">
        <f>IF(R511="","",IF(R511=0,"",(R519/R511)^(1/($D519-$D511-1))-1))</f>
        <v/>
      </c>
      <c r="S535" s="80" t="str">
        <f>IF(S511="","",IF(S511=0,"",(S521/S511)^(1/($D521-$D511-1))-1))</f>
        <v/>
      </c>
      <c r="T535" s="49"/>
      <c r="U535" s="81" t="str">
        <f>IF(U522=0,"",(S521/U522)^(1/(#REF!-#REF!-1))-1)</f>
        <v/>
      </c>
    </row>
    <row r="536" spans="2:22" ht="12.75" customHeight="1" x14ac:dyDescent="0.25">
      <c r="C536" s="1"/>
      <c r="D536" s="95"/>
      <c r="E536" s="1"/>
      <c r="F536" s="1"/>
      <c r="G536" s="72"/>
      <c r="H536" s="1"/>
      <c r="I536" s="123"/>
      <c r="J536" s="1"/>
      <c r="K536" s="95"/>
      <c r="L536" s="73"/>
      <c r="M536" s="73"/>
      <c r="N536" s="1"/>
      <c r="O536" s="123"/>
      <c r="P536" s="1"/>
      <c r="Q536" s="95"/>
      <c r="R536" s="123"/>
      <c r="S536" s="73"/>
      <c r="T536" s="1"/>
      <c r="U536" s="123"/>
    </row>
    <row r="537" spans="2:22" ht="12.75" customHeight="1" x14ac:dyDescent="0.3">
      <c r="B537" s="82">
        <v>9</v>
      </c>
      <c r="C537" s="2" t="s">
        <v>43</v>
      </c>
      <c r="D537" s="219"/>
      <c r="E537" s="220"/>
      <c r="F537" s="220"/>
      <c r="G537" s="220"/>
      <c r="H537" s="220"/>
      <c r="I537" s="221"/>
      <c r="K537" s="1" t="s">
        <v>45</v>
      </c>
      <c r="Q537" s="83" t="s">
        <v>46</v>
      </c>
      <c r="R537" s="1"/>
      <c r="S537" s="1"/>
      <c r="T537" s="1"/>
      <c r="U537" s="1"/>
    </row>
    <row r="538" spans="2:22" ht="12.75" customHeight="1" x14ac:dyDescent="0.25">
      <c r="Q538" s="49"/>
      <c r="R538" s="49"/>
      <c r="S538" s="49"/>
      <c r="T538" s="49"/>
      <c r="U538" s="49"/>
    </row>
    <row r="539" spans="2:22" ht="12.75" customHeight="1" x14ac:dyDescent="0.3">
      <c r="C539" s="17"/>
      <c r="D539" s="18" t="s">
        <v>27</v>
      </c>
      <c r="E539" s="18"/>
      <c r="F539" s="222" t="s">
        <v>47</v>
      </c>
      <c r="G539" s="223"/>
      <c r="H539" s="223"/>
      <c r="I539" s="224"/>
      <c r="J539" s="18"/>
      <c r="K539" s="213" t="s">
        <v>65</v>
      </c>
      <c r="L539" s="214"/>
      <c r="M539" s="214"/>
      <c r="N539" s="214"/>
      <c r="O539" s="215"/>
      <c r="P539" s="19"/>
      <c r="Q539" s="216" t="str">
        <f>CONCATENATE("Consumption (kWh) per ",LEFT(F539,LEN(F539)-1))</f>
        <v>Consumption (kWh) per Customer</v>
      </c>
      <c r="R539" s="214"/>
      <c r="S539" s="214"/>
      <c r="T539" s="214"/>
      <c r="U539" s="215"/>
      <c r="V539" s="84"/>
    </row>
    <row r="540" spans="2:22" ht="38.25" customHeight="1" x14ac:dyDescent="0.3">
      <c r="C540" s="22"/>
      <c r="D540" s="23" t="s">
        <v>29</v>
      </c>
      <c r="E540" s="31"/>
      <c r="F540" s="217"/>
      <c r="G540" s="218"/>
      <c r="H540" s="234"/>
      <c r="I540" s="85"/>
      <c r="J540" s="31"/>
      <c r="K540" s="27"/>
      <c r="L540" s="28" t="s">
        <v>30</v>
      </c>
      <c r="M540" s="28" t="s">
        <v>31</v>
      </c>
      <c r="N540" s="29"/>
      <c r="O540" s="30" t="s">
        <v>31</v>
      </c>
      <c r="P540" s="31"/>
      <c r="Q540" s="86"/>
      <c r="R540" s="87" t="str">
        <f t="shared" ref="R540:S540" si="480">L540</f>
        <v>Actual (Weather actual)</v>
      </c>
      <c r="S540" s="88" t="str">
        <f t="shared" si="480"/>
        <v>Weather-normalized</v>
      </c>
      <c r="T540" s="88"/>
      <c r="U540" s="89" t="str">
        <f>O540</f>
        <v>Weather-normalized</v>
      </c>
      <c r="V540" s="84"/>
    </row>
    <row r="541" spans="2:22" ht="12.75" customHeight="1" x14ac:dyDescent="0.3">
      <c r="C541" s="31" t="s">
        <v>32</v>
      </c>
      <c r="D541" s="32">
        <v>2015</v>
      </c>
      <c r="E541" s="90"/>
      <c r="F541" s="91" t="s">
        <v>33</v>
      </c>
      <c r="G541" s="92"/>
      <c r="H541" s="36" t="str">
        <f t="shared" ref="H541:H551" si="481">IF(D541=2016,"OEB-approved","")</f>
        <v/>
      </c>
      <c r="I541" s="39"/>
      <c r="J541" s="90"/>
      <c r="K541" s="93" t="s">
        <v>33</v>
      </c>
      <c r="L541" s="201"/>
      <c r="M541" s="201"/>
      <c r="N541" s="95" t="str">
        <f t="shared" ref="N541:N542" si="482">H541</f>
        <v/>
      </c>
      <c r="O541" s="96"/>
      <c r="P541" s="90"/>
      <c r="Q541" s="93" t="s">
        <v>33</v>
      </c>
      <c r="R541" s="202" t="str">
        <f t="shared" ref="R541:R542" si="483">IF(G541=0,"",L541/G541)</f>
        <v/>
      </c>
      <c r="S541" s="99" t="str">
        <f t="shared" ref="S541:S542" si="484">IF(G541=0,"",M541/G541)</f>
        <v/>
      </c>
      <c r="T541" s="1" t="str">
        <f t="shared" ref="T541:T542" si="485">N541</f>
        <v/>
      </c>
      <c r="U541" s="99" t="str">
        <f t="shared" ref="U541:U542" si="486">IF(T541="","",IF(I541=0,"",O541/I541))</f>
        <v/>
      </c>
      <c r="V541" s="33"/>
    </row>
    <row r="542" spans="2:22" ht="12.75" customHeight="1" x14ac:dyDescent="0.3">
      <c r="C542" s="31" t="s">
        <v>32</v>
      </c>
      <c r="D542" s="32">
        <v>2016</v>
      </c>
      <c r="E542" s="90"/>
      <c r="F542" s="93" t="s">
        <v>33</v>
      </c>
      <c r="G542" s="92"/>
      <c r="H542" s="36" t="str">
        <f t="shared" si="481"/>
        <v>OEB-approved</v>
      </c>
      <c r="I542" s="39"/>
      <c r="J542" s="90"/>
      <c r="K542" s="93" t="s">
        <v>33</v>
      </c>
      <c r="L542" s="201"/>
      <c r="M542" s="201"/>
      <c r="N542" s="95" t="str">
        <f t="shared" si="482"/>
        <v>OEB-approved</v>
      </c>
      <c r="O542" s="96"/>
      <c r="P542" s="90"/>
      <c r="Q542" s="93" t="s">
        <v>33</v>
      </c>
      <c r="R542" s="202" t="str">
        <f t="shared" si="483"/>
        <v/>
      </c>
      <c r="S542" s="99" t="str">
        <f t="shared" si="484"/>
        <v/>
      </c>
      <c r="T542" s="1" t="str">
        <f t="shared" si="485"/>
        <v>OEB-approved</v>
      </c>
      <c r="U542" s="99" t="str">
        <f t="shared" si="486"/>
        <v/>
      </c>
      <c r="V542" s="33"/>
    </row>
    <row r="543" spans="2:22" ht="12.75" customHeight="1" x14ac:dyDescent="0.3">
      <c r="C543" s="31" t="s">
        <v>32</v>
      </c>
      <c r="D543" s="32">
        <v>2017</v>
      </c>
      <c r="E543" s="90"/>
      <c r="F543" s="93" t="s">
        <v>33</v>
      </c>
      <c r="G543" s="92"/>
      <c r="H543" s="36" t="str">
        <f t="shared" si="481"/>
        <v/>
      </c>
      <c r="I543" s="100"/>
      <c r="J543" s="90"/>
      <c r="K543" s="93" t="s">
        <v>33</v>
      </c>
      <c r="L543" s="201"/>
      <c r="M543" s="201"/>
      <c r="N543" s="95"/>
      <c r="O543" s="101"/>
      <c r="P543" s="90"/>
      <c r="Q543" s="93" t="s">
        <v>33</v>
      </c>
      <c r="R543" s="202"/>
      <c r="S543" s="99"/>
      <c r="T543" s="1"/>
      <c r="U543" s="99"/>
      <c r="V543" s="33"/>
    </row>
    <row r="544" spans="2:22" ht="12.75" customHeight="1" x14ac:dyDescent="0.3">
      <c r="C544" s="31" t="s">
        <v>32</v>
      </c>
      <c r="D544" s="32">
        <v>2018</v>
      </c>
      <c r="E544" s="90"/>
      <c r="F544" s="93" t="s">
        <v>33</v>
      </c>
      <c r="G544" s="92"/>
      <c r="H544" s="36" t="str">
        <f t="shared" si="481"/>
        <v/>
      </c>
      <c r="I544" s="100"/>
      <c r="J544" s="90"/>
      <c r="K544" s="93" t="s">
        <v>33</v>
      </c>
      <c r="L544" s="201"/>
      <c r="M544" s="201"/>
      <c r="N544" s="95"/>
      <c r="O544" s="101"/>
      <c r="P544" s="90"/>
      <c r="Q544" s="93" t="s">
        <v>33</v>
      </c>
      <c r="R544" s="202"/>
      <c r="S544" s="99"/>
      <c r="T544" s="1"/>
      <c r="U544" s="99"/>
      <c r="V544" s="33"/>
    </row>
    <row r="545" spans="2:22" ht="12.75" customHeight="1" x14ac:dyDescent="0.3">
      <c r="C545" s="31" t="s">
        <v>32</v>
      </c>
      <c r="D545" s="32">
        <v>2019</v>
      </c>
      <c r="E545" s="90"/>
      <c r="F545" s="93" t="s">
        <v>35</v>
      </c>
      <c r="G545" s="92"/>
      <c r="H545" s="36" t="str">
        <f t="shared" si="481"/>
        <v/>
      </c>
      <c r="I545" s="100"/>
      <c r="J545" s="90"/>
      <c r="K545" s="93" t="s">
        <v>35</v>
      </c>
      <c r="L545" s="201"/>
      <c r="M545" s="201"/>
      <c r="N545" s="95"/>
      <c r="O545" s="101"/>
      <c r="P545" s="90"/>
      <c r="Q545" s="93" t="s">
        <v>35</v>
      </c>
      <c r="R545" s="202"/>
      <c r="S545" s="99"/>
      <c r="T545" s="1"/>
      <c r="U545" s="99"/>
      <c r="V545" s="33"/>
    </row>
    <row r="546" spans="2:22" ht="12.75" customHeight="1" x14ac:dyDescent="0.3">
      <c r="C546" s="31" t="s">
        <v>34</v>
      </c>
      <c r="D546" s="155">
        <v>2020</v>
      </c>
      <c r="E546" s="90"/>
      <c r="F546" s="93" t="s">
        <v>35</v>
      </c>
      <c r="G546" s="92"/>
      <c r="H546" s="36" t="str">
        <f t="shared" si="481"/>
        <v/>
      </c>
      <c r="I546" s="100"/>
      <c r="J546" s="90"/>
      <c r="K546" s="93" t="s">
        <v>35</v>
      </c>
      <c r="L546" s="201"/>
      <c r="M546" s="201"/>
      <c r="N546" s="95"/>
      <c r="O546" s="101"/>
      <c r="P546" s="90"/>
      <c r="Q546" s="93" t="s">
        <v>35</v>
      </c>
      <c r="R546" s="202"/>
      <c r="S546" s="99"/>
      <c r="T546" s="1"/>
      <c r="U546" s="99"/>
      <c r="V546" s="33"/>
    </row>
    <row r="547" spans="2:22" ht="12.75" customHeight="1" x14ac:dyDescent="0.3">
      <c r="C547" s="167" t="s">
        <v>36</v>
      </c>
      <c r="D547" s="155">
        <v>2021</v>
      </c>
      <c r="E547" s="90"/>
      <c r="F547" s="93" t="s">
        <v>35</v>
      </c>
      <c r="G547" s="92"/>
      <c r="H547" s="36" t="str">
        <f t="shared" si="481"/>
        <v/>
      </c>
      <c r="I547" s="100"/>
      <c r="J547" s="90"/>
      <c r="K547" s="93" t="s">
        <v>35</v>
      </c>
      <c r="L547" s="201"/>
      <c r="M547" s="201"/>
      <c r="N547" s="95" t="str">
        <f t="shared" ref="N547:N551" si="487">H547</f>
        <v/>
      </c>
      <c r="O547" s="101"/>
      <c r="P547" s="90"/>
      <c r="Q547" s="93" t="s">
        <v>35</v>
      </c>
      <c r="R547" s="202" t="str">
        <f t="shared" ref="R547:R551" si="488">IF(G547=0,"",L547/G547)</f>
        <v/>
      </c>
      <c r="S547" s="99" t="str">
        <f t="shared" ref="S547:S551" si="489">IF(G547=0,"",M547/G547)</f>
        <v/>
      </c>
      <c r="T547" s="1" t="str">
        <f t="shared" ref="T547:T551" si="490">N547</f>
        <v/>
      </c>
      <c r="U547" s="99" t="str">
        <f t="shared" ref="U547:U551" si="491">IF(T547="","",IF(I547=0,"",O547/I547))</f>
        <v/>
      </c>
      <c r="V547" s="33"/>
    </row>
    <row r="548" spans="2:22" ht="12.75" customHeight="1" x14ac:dyDescent="0.3">
      <c r="C548" s="167" t="s">
        <v>36</v>
      </c>
      <c r="D548" s="155">
        <v>2022</v>
      </c>
      <c r="E548" s="90"/>
      <c r="F548" s="93" t="s">
        <v>35</v>
      </c>
      <c r="G548" s="92"/>
      <c r="H548" s="36" t="str">
        <f t="shared" si="481"/>
        <v/>
      </c>
      <c r="I548" s="39"/>
      <c r="J548" s="90"/>
      <c r="K548" s="93" t="s">
        <v>35</v>
      </c>
      <c r="L548" s="201"/>
      <c r="M548" s="201"/>
      <c r="N548" s="95" t="str">
        <f t="shared" si="487"/>
        <v/>
      </c>
      <c r="O548" s="96"/>
      <c r="P548" s="90"/>
      <c r="Q548" s="93" t="s">
        <v>35</v>
      </c>
      <c r="R548" s="202" t="str">
        <f t="shared" si="488"/>
        <v/>
      </c>
      <c r="S548" s="99" t="str">
        <f t="shared" si="489"/>
        <v/>
      </c>
      <c r="T548" s="1" t="str">
        <f t="shared" si="490"/>
        <v/>
      </c>
      <c r="U548" s="99" t="str">
        <f t="shared" si="491"/>
        <v/>
      </c>
      <c r="V548" s="33"/>
    </row>
    <row r="549" spans="2:22" ht="12.75" customHeight="1" x14ac:dyDescent="0.3">
      <c r="C549" s="167" t="s">
        <v>36</v>
      </c>
      <c r="D549" s="155">
        <v>2023</v>
      </c>
      <c r="E549" s="90"/>
      <c r="F549" s="93" t="s">
        <v>35</v>
      </c>
      <c r="G549" s="92"/>
      <c r="H549" s="36" t="str">
        <f t="shared" si="481"/>
        <v/>
      </c>
      <c r="I549" s="39"/>
      <c r="J549" s="90"/>
      <c r="K549" s="93" t="s">
        <v>35</v>
      </c>
      <c r="L549" s="201"/>
      <c r="M549" s="201"/>
      <c r="N549" s="95" t="str">
        <f t="shared" si="487"/>
        <v/>
      </c>
      <c r="O549" s="96"/>
      <c r="P549" s="90"/>
      <c r="Q549" s="93" t="s">
        <v>35</v>
      </c>
      <c r="R549" s="202" t="str">
        <f t="shared" si="488"/>
        <v/>
      </c>
      <c r="S549" s="99" t="str">
        <f t="shared" si="489"/>
        <v/>
      </c>
      <c r="T549" s="1" t="str">
        <f t="shared" si="490"/>
        <v/>
      </c>
      <c r="U549" s="99" t="str">
        <f t="shared" si="491"/>
        <v/>
      </c>
      <c r="V549" s="33"/>
    </row>
    <row r="550" spans="2:22" ht="12.75" customHeight="1" x14ac:dyDescent="0.3">
      <c r="C550" s="167" t="s">
        <v>36</v>
      </c>
      <c r="D550" s="32">
        <v>2024</v>
      </c>
      <c r="E550" s="90"/>
      <c r="F550" s="93" t="s">
        <v>35</v>
      </c>
      <c r="G550" s="92"/>
      <c r="H550" s="36" t="str">
        <f t="shared" si="481"/>
        <v/>
      </c>
      <c r="I550" s="39"/>
      <c r="J550" s="90"/>
      <c r="K550" s="93" t="s">
        <v>35</v>
      </c>
      <c r="L550" s="102"/>
      <c r="M550" s="201"/>
      <c r="N550" s="95" t="str">
        <f t="shared" si="487"/>
        <v/>
      </c>
      <c r="O550" s="96"/>
      <c r="P550" s="90"/>
      <c r="Q550" s="93" t="s">
        <v>35</v>
      </c>
      <c r="R550" s="202" t="str">
        <f t="shared" si="488"/>
        <v/>
      </c>
      <c r="S550" s="99" t="str">
        <f t="shared" si="489"/>
        <v/>
      </c>
      <c r="T550" s="1" t="str">
        <f t="shared" si="490"/>
        <v/>
      </c>
      <c r="U550" s="99" t="str">
        <f t="shared" si="491"/>
        <v/>
      </c>
      <c r="V550" s="33"/>
    </row>
    <row r="551" spans="2:22" ht="12.75" customHeight="1" x14ac:dyDescent="0.3">
      <c r="C551" s="44" t="s">
        <v>36</v>
      </c>
      <c r="D551" s="185">
        <v>2025</v>
      </c>
      <c r="E551" s="22"/>
      <c r="F551" s="103" t="s">
        <v>35</v>
      </c>
      <c r="G551" s="104"/>
      <c r="H551" s="50" t="str">
        <f t="shared" si="481"/>
        <v/>
      </c>
      <c r="I551" s="54"/>
      <c r="J551" s="22"/>
      <c r="K551" s="103" t="s">
        <v>35</v>
      </c>
      <c r="L551" s="105"/>
      <c r="M551" s="203"/>
      <c r="N551" s="106" t="str">
        <f t="shared" si="487"/>
        <v/>
      </c>
      <c r="O551" s="107"/>
      <c r="P551" s="22"/>
      <c r="Q551" s="103" t="s">
        <v>35</v>
      </c>
      <c r="R551" s="204" t="str">
        <f t="shared" si="488"/>
        <v/>
      </c>
      <c r="S551" s="110" t="str">
        <f t="shared" si="489"/>
        <v/>
      </c>
      <c r="T551" s="49" t="str">
        <f t="shared" si="490"/>
        <v/>
      </c>
      <c r="U551" s="110" t="str">
        <f t="shared" si="491"/>
        <v/>
      </c>
      <c r="V551" s="33"/>
    </row>
    <row r="552" spans="2:22" ht="12.75" customHeight="1" x14ac:dyDescent="0.3">
      <c r="B552" s="1"/>
      <c r="C552" s="111"/>
      <c r="I552" s="57">
        <f>SUM(I541:I550)</f>
        <v>0</v>
      </c>
      <c r="O552" s="112">
        <f>SUM(O541:O550)</f>
        <v>0</v>
      </c>
      <c r="U552" s="112">
        <f>SUM(U541:U550)</f>
        <v>0</v>
      </c>
    </row>
    <row r="553" spans="2:22" ht="12.75" customHeight="1" x14ac:dyDescent="0.25">
      <c r="C553" s="159" t="s">
        <v>37</v>
      </c>
      <c r="D553" s="114" t="s">
        <v>38</v>
      </c>
      <c r="E553" s="115"/>
      <c r="F553" s="115"/>
      <c r="G553" s="64" t="s">
        <v>39</v>
      </c>
      <c r="H553" s="115"/>
      <c r="I553" s="66" t="s">
        <v>49</v>
      </c>
      <c r="J553" s="62"/>
      <c r="K553" s="63" t="s">
        <v>38</v>
      </c>
      <c r="L553" s="208" t="s">
        <v>39</v>
      </c>
      <c r="M553" s="209"/>
      <c r="N553" s="115"/>
      <c r="O553" s="66" t="str">
        <f>I553</f>
        <v>Test Year Versus OEB-approved</v>
      </c>
      <c r="P553" s="17"/>
      <c r="Q553" s="63" t="s">
        <v>38</v>
      </c>
      <c r="R553" s="208" t="s">
        <v>39</v>
      </c>
      <c r="S553" s="209"/>
      <c r="T553" s="115"/>
      <c r="U553" s="66" t="str">
        <f>O553</f>
        <v>Test Year Versus OEB-approved</v>
      </c>
    </row>
    <row r="554" spans="2:22" ht="12.75" customHeight="1" x14ac:dyDescent="0.3">
      <c r="C554" s="31" t="s">
        <v>32</v>
      </c>
      <c r="D554" s="116">
        <v>2015</v>
      </c>
      <c r="E554" s="1"/>
      <c r="F554" s="1"/>
      <c r="G554" s="117"/>
      <c r="H554" s="1"/>
      <c r="I554" s="118"/>
      <c r="J554" s="36"/>
      <c r="K554" s="32">
        <v>2015</v>
      </c>
      <c r="L554" s="70"/>
      <c r="M554" s="70"/>
      <c r="N554" s="1"/>
      <c r="O554" s="71"/>
      <c r="P554" s="90"/>
      <c r="Q554" s="32">
        <v>2015</v>
      </c>
      <c r="R554" s="122"/>
      <c r="S554" s="122"/>
      <c r="T554" s="1"/>
      <c r="U554" s="71"/>
    </row>
    <row r="555" spans="2:22" ht="12.75" customHeight="1" x14ac:dyDescent="0.3">
      <c r="C555" s="31" t="s">
        <v>32</v>
      </c>
      <c r="D555" s="116">
        <v>2016</v>
      </c>
      <c r="E555" s="1"/>
      <c r="F555" s="1"/>
      <c r="G555" s="72" t="str">
        <f>IF(G541=0,"",G542/G541-1)</f>
        <v/>
      </c>
      <c r="H555" s="1"/>
      <c r="I555" s="118"/>
      <c r="J555" s="36"/>
      <c r="K555" s="32">
        <v>2016</v>
      </c>
      <c r="L555" s="73" t="str">
        <f t="shared" ref="L555:M555" si="492">IF(L541=0,"",L542/L541-1)</f>
        <v/>
      </c>
      <c r="M555" s="73" t="str">
        <f t="shared" si="492"/>
        <v/>
      </c>
      <c r="N555" s="1"/>
      <c r="O555" s="71"/>
      <c r="P555" s="90"/>
      <c r="Q555" s="32">
        <v>2016</v>
      </c>
      <c r="R555" s="123" t="str">
        <f t="shared" ref="R555:S555" si="493">IF(R541="","",IF(R541=0,"",R542/R541-1))</f>
        <v/>
      </c>
      <c r="S555" s="123" t="str">
        <f t="shared" si="493"/>
        <v/>
      </c>
      <c r="T555" s="1"/>
      <c r="U555" s="71"/>
    </row>
    <row r="556" spans="2:22" ht="12.75" customHeight="1" x14ac:dyDescent="0.3">
      <c r="C556" s="31" t="s">
        <v>32</v>
      </c>
      <c r="D556" s="116">
        <v>2017</v>
      </c>
      <c r="E556" s="1"/>
      <c r="F556" s="1"/>
      <c r="G556" s="72"/>
      <c r="H556" s="1"/>
      <c r="I556" s="118"/>
      <c r="J556" s="36"/>
      <c r="K556" s="32">
        <v>2017</v>
      </c>
      <c r="L556" s="73"/>
      <c r="M556" s="73"/>
      <c r="N556" s="1"/>
      <c r="O556" s="71"/>
      <c r="P556" s="90"/>
      <c r="Q556" s="32">
        <v>2017</v>
      </c>
      <c r="R556" s="123"/>
      <c r="S556" s="123"/>
      <c r="T556" s="1"/>
      <c r="U556" s="71"/>
    </row>
    <row r="557" spans="2:22" ht="12.75" customHeight="1" x14ac:dyDescent="0.3">
      <c r="C557" s="31" t="s">
        <v>32</v>
      </c>
      <c r="D557" s="116">
        <v>2018</v>
      </c>
      <c r="E557" s="1"/>
      <c r="F557" s="1"/>
      <c r="G557" s="72"/>
      <c r="H557" s="1"/>
      <c r="I557" s="118"/>
      <c r="J557" s="36"/>
      <c r="K557" s="32">
        <v>2018</v>
      </c>
      <c r="L557" s="73"/>
      <c r="M557" s="73"/>
      <c r="N557" s="1"/>
      <c r="O557" s="71"/>
      <c r="P557" s="90"/>
      <c r="Q557" s="32">
        <v>2018</v>
      </c>
      <c r="R557" s="123"/>
      <c r="S557" s="123"/>
      <c r="T557" s="1"/>
      <c r="U557" s="71"/>
    </row>
    <row r="558" spans="2:22" ht="12.75" customHeight="1" x14ac:dyDescent="0.3">
      <c r="C558" s="31" t="s">
        <v>34</v>
      </c>
      <c r="D558" s="116">
        <v>2019</v>
      </c>
      <c r="E558" s="1"/>
      <c r="F558" s="1"/>
      <c r="G558" s="72"/>
      <c r="H558" s="1"/>
      <c r="I558" s="118"/>
      <c r="J558" s="36"/>
      <c r="K558" s="32">
        <v>2019</v>
      </c>
      <c r="L558" s="73"/>
      <c r="M558" s="73"/>
      <c r="N558" s="1"/>
      <c r="O558" s="71"/>
      <c r="P558" s="90"/>
      <c r="Q558" s="32">
        <v>2019</v>
      </c>
      <c r="R558" s="123"/>
      <c r="S558" s="123"/>
      <c r="T558" s="1"/>
      <c r="U558" s="71"/>
    </row>
    <row r="559" spans="2:22" ht="12.75" customHeight="1" x14ac:dyDescent="0.3">
      <c r="C559" s="31" t="s">
        <v>34</v>
      </c>
      <c r="D559" s="176">
        <v>2020</v>
      </c>
      <c r="E559" s="1"/>
      <c r="F559" s="1"/>
      <c r="G559" s="72"/>
      <c r="H559" s="1"/>
      <c r="I559" s="118"/>
      <c r="J559" s="36"/>
      <c r="K559" s="155">
        <v>2020</v>
      </c>
      <c r="L559" s="73"/>
      <c r="M559" s="73"/>
      <c r="N559" s="1"/>
      <c r="O559" s="71"/>
      <c r="P559" s="90"/>
      <c r="Q559" s="155">
        <v>2020</v>
      </c>
      <c r="R559" s="123"/>
      <c r="S559" s="123"/>
      <c r="T559" s="1"/>
      <c r="U559" s="71"/>
    </row>
    <row r="560" spans="2:22" ht="12.75" customHeight="1" x14ac:dyDescent="0.3">
      <c r="C560" s="167" t="s">
        <v>36</v>
      </c>
      <c r="D560" s="176">
        <v>2021</v>
      </c>
      <c r="E560" s="1"/>
      <c r="F560" s="1"/>
      <c r="G560" s="72" t="str">
        <f>IF(G542=0,"",G547/G542-1)</f>
        <v/>
      </c>
      <c r="H560" s="1"/>
      <c r="I560" s="118"/>
      <c r="J560" s="36"/>
      <c r="K560" s="155">
        <v>2021</v>
      </c>
      <c r="L560" s="73" t="str">
        <f t="shared" ref="L560:M560" si="494">IF(L542=0,"",L547/L542-1)</f>
        <v/>
      </c>
      <c r="M560" s="73" t="str">
        <f t="shared" si="494"/>
        <v/>
      </c>
      <c r="N560" s="1"/>
      <c r="O560" s="71"/>
      <c r="P560" s="90"/>
      <c r="Q560" s="155">
        <v>2021</v>
      </c>
      <c r="R560" s="123" t="str">
        <f t="shared" ref="R560:S560" si="495">IF(R542="","",IF(R542=0,"",R547/R542-1))</f>
        <v/>
      </c>
      <c r="S560" s="123" t="str">
        <f t="shared" si="495"/>
        <v/>
      </c>
      <c r="T560" s="1"/>
      <c r="U560" s="71"/>
    </row>
    <row r="561" spans="3:21" ht="12.75" customHeight="1" x14ac:dyDescent="0.3">
      <c r="C561" s="167" t="s">
        <v>36</v>
      </c>
      <c r="D561" s="176">
        <v>2022</v>
      </c>
      <c r="E561" s="1"/>
      <c r="F561" s="1"/>
      <c r="G561" s="72" t="str">
        <f t="shared" ref="G561:G564" si="496">IF(G547=0,"",G548/G547-1)</f>
        <v/>
      </c>
      <c r="H561" s="1"/>
      <c r="I561" s="118"/>
      <c r="J561" s="36"/>
      <c r="K561" s="155">
        <v>2022</v>
      </c>
      <c r="L561" s="73" t="str">
        <f t="shared" ref="L561:M561" si="497">IF(L547=0,"",L548/L547-1)</f>
        <v/>
      </c>
      <c r="M561" s="73" t="str">
        <f t="shared" si="497"/>
        <v/>
      </c>
      <c r="N561" s="1"/>
      <c r="O561" s="71"/>
      <c r="P561" s="90"/>
      <c r="Q561" s="155">
        <v>2022</v>
      </c>
      <c r="R561" s="123" t="str">
        <f t="shared" ref="R561:S561" si="498">IF(R547="","",IF(R547=0,"",R548/R547-1))</f>
        <v/>
      </c>
      <c r="S561" s="123" t="str">
        <f t="shared" si="498"/>
        <v/>
      </c>
      <c r="T561" s="1"/>
      <c r="U561" s="71"/>
    </row>
    <row r="562" spans="3:21" ht="12.75" customHeight="1" x14ac:dyDescent="0.3">
      <c r="C562" s="167" t="s">
        <v>36</v>
      </c>
      <c r="D562" s="176">
        <v>2023</v>
      </c>
      <c r="E562" s="1"/>
      <c r="F562" s="1"/>
      <c r="G562" s="72" t="str">
        <f t="shared" si="496"/>
        <v/>
      </c>
      <c r="H562" s="1"/>
      <c r="I562" s="118"/>
      <c r="J562" s="36"/>
      <c r="K562" s="155">
        <v>2023</v>
      </c>
      <c r="L562" s="73" t="str">
        <f t="shared" ref="L562:M562" si="499">IF(L548=0,"",L549/L548-1)</f>
        <v/>
      </c>
      <c r="M562" s="73" t="str">
        <f t="shared" si="499"/>
        <v/>
      </c>
      <c r="N562" s="1"/>
      <c r="O562" s="71"/>
      <c r="P562" s="90"/>
      <c r="Q562" s="155">
        <v>2023</v>
      </c>
      <c r="R562" s="123" t="str">
        <f t="shared" ref="R562:S562" si="500">IF(R548="","",IF(R548=0,"",R549/R548-1))</f>
        <v/>
      </c>
      <c r="S562" s="123" t="str">
        <f t="shared" si="500"/>
        <v/>
      </c>
      <c r="T562" s="1"/>
      <c r="U562" s="71"/>
    </row>
    <row r="563" spans="3:21" ht="12.75" customHeight="1" x14ac:dyDescent="0.3">
      <c r="C563" s="167" t="s">
        <v>36</v>
      </c>
      <c r="D563" s="116">
        <v>2024</v>
      </c>
      <c r="E563" s="1"/>
      <c r="F563" s="1"/>
      <c r="G563" s="72" t="str">
        <f t="shared" si="496"/>
        <v/>
      </c>
      <c r="H563" s="1"/>
      <c r="I563" s="118"/>
      <c r="J563" s="36"/>
      <c r="K563" s="32">
        <v>2024</v>
      </c>
      <c r="L563" s="73" t="str">
        <f t="shared" ref="L563:L564" si="501">IF(K550="Forecast","",IF(L549=0,"",L550/L549-1))</f>
        <v/>
      </c>
      <c r="M563" s="73" t="str">
        <f t="shared" ref="M563:M564" si="502">IF(M549=0,"",M550/M549-1)</f>
        <v/>
      </c>
      <c r="N563" s="1"/>
      <c r="O563" s="71"/>
      <c r="P563" s="90"/>
      <c r="Q563" s="32">
        <v>2024</v>
      </c>
      <c r="R563" s="123" t="str">
        <f t="shared" ref="R563:R564" si="503">IF(Q550="Forecast","",IF(R549=0,"",R550/R549-1))</f>
        <v/>
      </c>
      <c r="S563" s="123" t="str">
        <f t="shared" ref="S563:S564" si="504">IF(S549="","",IF(S549=0,"",S550/S549-1))</f>
        <v/>
      </c>
      <c r="T563" s="1"/>
      <c r="U563" s="71"/>
    </row>
    <row r="564" spans="3:21" ht="12.75" customHeight="1" x14ac:dyDescent="0.3">
      <c r="C564" s="31" t="s">
        <v>36</v>
      </c>
      <c r="D564" s="176">
        <v>2025</v>
      </c>
      <c r="E564" s="1"/>
      <c r="F564" s="1"/>
      <c r="G564" s="72" t="str">
        <f t="shared" si="496"/>
        <v/>
      </c>
      <c r="H564" s="1"/>
      <c r="I564" s="125" t="str">
        <f>IF(I552=0,"",G551/I552-1)</f>
        <v/>
      </c>
      <c r="J564" s="36"/>
      <c r="K564" s="155">
        <v>2025</v>
      </c>
      <c r="L564" s="73" t="str">
        <f t="shared" si="501"/>
        <v/>
      </c>
      <c r="M564" s="73" t="str">
        <f t="shared" si="502"/>
        <v/>
      </c>
      <c r="N564" s="1"/>
      <c r="O564" s="74" t="str">
        <f>IF(O552=0,"",M551/O552-1)</f>
        <v/>
      </c>
      <c r="P564" s="90"/>
      <c r="Q564" s="155">
        <v>2025</v>
      </c>
      <c r="R564" s="123" t="str">
        <f t="shared" si="503"/>
        <v/>
      </c>
      <c r="S564" s="123" t="str">
        <f t="shared" si="504"/>
        <v/>
      </c>
      <c r="T564" s="1"/>
      <c r="U564" s="74" t="str">
        <f>IF(U552=0,"",S551/U552-1)</f>
        <v/>
      </c>
    </row>
    <row r="565" spans="3:21" ht="12.75" customHeight="1" x14ac:dyDescent="0.25">
      <c r="C565" s="22"/>
      <c r="D565" s="126" t="s">
        <v>41</v>
      </c>
      <c r="E565" s="49"/>
      <c r="F565" s="49"/>
      <c r="G565" s="77" t="str">
        <f>IF(G541=0,"",(G551/G541)^(1/($D551-$D541-1))-1)</f>
        <v/>
      </c>
      <c r="H565" s="49"/>
      <c r="I565" s="127" t="str">
        <f>IF(I552=0,"",(G551/I552)^(1/(#REF!-#REF!-1))-1)</f>
        <v/>
      </c>
      <c r="J565" s="50"/>
      <c r="K565" s="79" t="str">
        <f>D565</f>
        <v>Geometric Mean</v>
      </c>
      <c r="L565" s="80" t="str">
        <f>IF(L541=0,"",(L549/L541)^(1/($D549-$D541-1))-1)</f>
        <v/>
      </c>
      <c r="M565" s="80" t="str">
        <f>IF(M541=0,"",(M551/M541)^(1/($D551-$D541-1))-1)</f>
        <v/>
      </c>
      <c r="N565" s="49"/>
      <c r="O565" s="81" t="str">
        <f>IF(O552=0,"",(M551/O552)^(1/(#REF!-#REF!-1))-1)</f>
        <v/>
      </c>
      <c r="P565" s="22"/>
      <c r="Q565" s="79" t="str">
        <f>K565</f>
        <v>Geometric Mean</v>
      </c>
      <c r="R565" s="128" t="str">
        <f>IF(R541="","",IF(R541=0,"",(R549/R541)^(1/($D549-$D541-1))-1))</f>
        <v/>
      </c>
      <c r="S565" s="80" t="str">
        <f>IF(S541="","",IF(S541=0,"",(S551/S541)^(1/($D551-$D541-1))-1))</f>
        <v/>
      </c>
      <c r="T565" s="49"/>
      <c r="U565" s="81" t="str">
        <f>IF(U552=0,"",(S551/U552)^(1/(#REF!-#REF!-1))-1)</f>
        <v/>
      </c>
    </row>
    <row r="566" spans="3:21" ht="12.75" customHeight="1" x14ac:dyDescent="0.25"/>
    <row r="567" spans="3:21" ht="12.75" customHeight="1" x14ac:dyDescent="0.25">
      <c r="Q567" s="49"/>
      <c r="R567" s="49"/>
      <c r="S567" s="49"/>
      <c r="T567" s="49"/>
      <c r="U567" s="49"/>
    </row>
    <row r="568" spans="3:21" ht="12.75" customHeight="1" x14ac:dyDescent="0.3">
      <c r="C568" s="17"/>
      <c r="D568" s="18" t="s">
        <v>27</v>
      </c>
      <c r="E568" s="18"/>
      <c r="F568" s="210" t="s">
        <v>14</v>
      </c>
      <c r="G568" s="211"/>
      <c r="H568" s="211"/>
      <c r="I568" s="212"/>
      <c r="K568" s="213" t="str">
        <f>IF(ISBLANK(Q537),"",CONCATENATE("Demand (",Q537,")"))</f>
        <v>Demand (kW)</v>
      </c>
      <c r="L568" s="214"/>
      <c r="M568" s="214"/>
      <c r="N568" s="214"/>
      <c r="O568" s="215"/>
      <c r="Q568" s="216" t="str">
        <f>CONCATENATE("Demand (",Q537,") per ",LEFT(F539,LEN(F539)-1))</f>
        <v>Demand (kW) per Customer</v>
      </c>
      <c r="R568" s="214"/>
      <c r="S568" s="214"/>
      <c r="T568" s="214"/>
      <c r="U568" s="215"/>
    </row>
    <row r="569" spans="3:21" ht="12.75" customHeight="1" x14ac:dyDescent="0.3">
      <c r="C569" s="22"/>
      <c r="D569" s="23" t="s">
        <v>29</v>
      </c>
      <c r="E569" s="31"/>
      <c r="F569" s="217"/>
      <c r="G569" s="218"/>
      <c r="H569" s="218"/>
      <c r="I569" s="129"/>
      <c r="K569" s="27"/>
      <c r="L569" s="28" t="s">
        <v>30</v>
      </c>
      <c r="M569" s="28" t="s">
        <v>31</v>
      </c>
      <c r="N569" s="29"/>
      <c r="O569" s="30" t="str">
        <f>M569</f>
        <v>Weather-normalized</v>
      </c>
      <c r="Q569" s="130"/>
      <c r="R569" s="28" t="str">
        <f t="shared" ref="R569:S569" si="505">L569</f>
        <v>Actual (Weather actual)</v>
      </c>
      <c r="S569" s="28" t="str">
        <f t="shared" si="505"/>
        <v>Weather-normalized</v>
      </c>
      <c r="T569" s="28"/>
      <c r="U569" s="131" t="str">
        <f>O569</f>
        <v>Weather-normalized</v>
      </c>
    </row>
    <row r="570" spans="3:21" ht="12.75" customHeight="1" x14ac:dyDescent="0.3">
      <c r="C570" s="31" t="s">
        <v>32</v>
      </c>
      <c r="D570" s="32">
        <v>2015</v>
      </c>
      <c r="E570" s="90"/>
      <c r="F570" s="91" t="s">
        <v>33</v>
      </c>
      <c r="G570" s="205"/>
      <c r="H570" s="1" t="str">
        <f t="shared" ref="H570:H580" si="506">IF(D570=201,"OEB-approved","")</f>
        <v/>
      </c>
      <c r="I570" s="135"/>
      <c r="K570" s="93" t="s">
        <v>33</v>
      </c>
      <c r="L570" s="136"/>
      <c r="M570" s="136"/>
      <c r="N570" s="95" t="str">
        <f>N541</f>
        <v/>
      </c>
      <c r="O570" s="71"/>
      <c r="Q570" s="93" t="s">
        <v>33</v>
      </c>
      <c r="R570" s="1" t="str">
        <f>IF(G570=0,"",L570/G570)</f>
        <v/>
      </c>
      <c r="S570" s="33" t="str">
        <f>IF(G570=0,"",M570/G570)</f>
        <v/>
      </c>
      <c r="T570" s="33" t="str">
        <f>N570</f>
        <v/>
      </c>
      <c r="U570" s="90" t="str">
        <f>IF(T570="","",IF(I570=0,"",O570/I570))</f>
        <v/>
      </c>
    </row>
    <row r="571" spans="3:21" ht="12.75" customHeight="1" x14ac:dyDescent="0.3">
      <c r="C571" s="31" t="s">
        <v>32</v>
      </c>
      <c r="D571" s="32">
        <v>2016</v>
      </c>
      <c r="E571" s="90"/>
      <c r="F571" s="93" t="s">
        <v>33</v>
      </c>
      <c r="G571" s="205"/>
      <c r="H571" s="1" t="str">
        <f t="shared" si="506"/>
        <v/>
      </c>
      <c r="I571" s="206"/>
      <c r="K571" s="93" t="s">
        <v>33</v>
      </c>
      <c r="L571" s="136"/>
      <c r="M571" s="136"/>
      <c r="N571" s="95"/>
      <c r="O571" s="71"/>
      <c r="Q571" s="93" t="s">
        <v>33</v>
      </c>
      <c r="R571" s="1"/>
      <c r="S571" s="33"/>
      <c r="T571" s="33"/>
      <c r="U571" s="90"/>
    </row>
    <row r="572" spans="3:21" ht="12.75" customHeight="1" x14ac:dyDescent="0.3">
      <c r="C572" s="31" t="s">
        <v>32</v>
      </c>
      <c r="D572" s="32">
        <v>2017</v>
      </c>
      <c r="E572" s="90"/>
      <c r="F572" s="93" t="s">
        <v>33</v>
      </c>
      <c r="G572" s="205"/>
      <c r="H572" s="1" t="str">
        <f t="shared" si="506"/>
        <v/>
      </c>
      <c r="I572" s="206"/>
      <c r="K572" s="93" t="s">
        <v>33</v>
      </c>
      <c r="L572" s="136"/>
      <c r="M572" s="136"/>
      <c r="N572" s="95"/>
      <c r="O572" s="71"/>
      <c r="Q572" s="93" t="s">
        <v>33</v>
      </c>
      <c r="R572" s="1"/>
      <c r="S572" s="33"/>
      <c r="T572" s="33"/>
      <c r="U572" s="90"/>
    </row>
    <row r="573" spans="3:21" ht="12.75" customHeight="1" x14ac:dyDescent="0.3">
      <c r="C573" s="31" t="s">
        <v>32</v>
      </c>
      <c r="D573" s="32">
        <v>2018</v>
      </c>
      <c r="E573" s="90"/>
      <c r="F573" s="93" t="s">
        <v>33</v>
      </c>
      <c r="G573" s="205"/>
      <c r="H573" s="1" t="str">
        <f t="shared" si="506"/>
        <v/>
      </c>
      <c r="I573" s="206"/>
      <c r="K573" s="93" t="s">
        <v>33</v>
      </c>
      <c r="L573" s="136"/>
      <c r="M573" s="136"/>
      <c r="N573" s="95"/>
      <c r="O573" s="71"/>
      <c r="Q573" s="93" t="s">
        <v>33</v>
      </c>
      <c r="R573" s="1"/>
      <c r="S573" s="33"/>
      <c r="T573" s="33"/>
      <c r="U573" s="90"/>
    </row>
    <row r="574" spans="3:21" ht="12.75" customHeight="1" x14ac:dyDescent="0.3">
      <c r="C574" s="31" t="s">
        <v>34</v>
      </c>
      <c r="D574" s="32">
        <v>2019</v>
      </c>
      <c r="E574" s="90"/>
      <c r="F574" s="93" t="s">
        <v>35</v>
      </c>
      <c r="G574" s="205"/>
      <c r="H574" s="1" t="str">
        <f t="shared" si="506"/>
        <v/>
      </c>
      <c r="I574" s="206"/>
      <c r="K574" s="93" t="s">
        <v>35</v>
      </c>
      <c r="L574" s="136"/>
      <c r="M574" s="136"/>
      <c r="N574" s="95"/>
      <c r="O574" s="71"/>
      <c r="Q574" s="93" t="s">
        <v>35</v>
      </c>
      <c r="R574" s="1"/>
      <c r="S574" s="33"/>
      <c r="T574" s="33"/>
      <c r="U574" s="90"/>
    </row>
    <row r="575" spans="3:21" ht="12.75" customHeight="1" x14ac:dyDescent="0.3">
      <c r="C575" s="31" t="s">
        <v>34</v>
      </c>
      <c r="D575" s="155">
        <v>2020</v>
      </c>
      <c r="E575" s="90"/>
      <c r="F575" s="93" t="s">
        <v>35</v>
      </c>
      <c r="G575" s="205"/>
      <c r="H575" s="1" t="str">
        <f t="shared" si="506"/>
        <v/>
      </c>
      <c r="I575" s="138"/>
      <c r="K575" s="93" t="s">
        <v>35</v>
      </c>
      <c r="L575" s="136"/>
      <c r="M575" s="136"/>
      <c r="N575" s="95" t="str">
        <f>N542</f>
        <v>OEB-approved</v>
      </c>
      <c r="O575" s="71"/>
      <c r="Q575" s="93" t="s">
        <v>35</v>
      </c>
      <c r="R575" s="1" t="str">
        <f t="shared" ref="R575:R580" si="507">IF(G575=0,"",L575/G575)</f>
        <v/>
      </c>
      <c r="S575" s="33" t="str">
        <f t="shared" ref="S575:S580" si="508">IF(G575=0,"",M575/G575)</f>
        <v/>
      </c>
      <c r="T575" s="33" t="str">
        <f t="shared" ref="T575:T580" si="509">N575</f>
        <v>OEB-approved</v>
      </c>
      <c r="U575" s="90" t="str">
        <f t="shared" ref="U575:U580" si="510">IF(T575="","",IF(I575=0,"",O575/I575))</f>
        <v/>
      </c>
    </row>
    <row r="576" spans="3:21" ht="12.75" customHeight="1" x14ac:dyDescent="0.3">
      <c r="C576" s="167" t="s">
        <v>36</v>
      </c>
      <c r="D576" s="155">
        <v>2021</v>
      </c>
      <c r="E576" s="90"/>
      <c r="F576" s="93" t="s">
        <v>35</v>
      </c>
      <c r="G576" s="134"/>
      <c r="H576" s="1" t="str">
        <f t="shared" si="506"/>
        <v/>
      </c>
      <c r="I576" s="139"/>
      <c r="K576" s="93" t="s">
        <v>35</v>
      </c>
      <c r="L576" s="136"/>
      <c r="M576" s="136"/>
      <c r="N576" s="95" t="str">
        <f t="shared" ref="N576:N580" si="511">N547</f>
        <v/>
      </c>
      <c r="O576" s="140"/>
      <c r="Q576" s="93" t="s">
        <v>35</v>
      </c>
      <c r="R576" s="1" t="str">
        <f t="shared" si="507"/>
        <v/>
      </c>
      <c r="S576" s="33" t="str">
        <f t="shared" si="508"/>
        <v/>
      </c>
      <c r="T576" s="33" t="str">
        <f t="shared" si="509"/>
        <v/>
      </c>
      <c r="U576" s="90" t="str">
        <f t="shared" si="510"/>
        <v/>
      </c>
    </row>
    <row r="577" spans="3:21" ht="12.75" customHeight="1" x14ac:dyDescent="0.3">
      <c r="C577" s="167" t="s">
        <v>36</v>
      </c>
      <c r="D577" s="155">
        <v>2022</v>
      </c>
      <c r="E577" s="90"/>
      <c r="F577" s="93" t="s">
        <v>35</v>
      </c>
      <c r="G577" s="205"/>
      <c r="H577" s="1" t="str">
        <f t="shared" si="506"/>
        <v/>
      </c>
      <c r="I577" s="138"/>
      <c r="K577" s="93" t="s">
        <v>35</v>
      </c>
      <c r="L577" s="136"/>
      <c r="M577" s="136"/>
      <c r="N577" s="95" t="str">
        <f t="shared" si="511"/>
        <v/>
      </c>
      <c r="O577" s="71"/>
      <c r="Q577" s="93" t="s">
        <v>35</v>
      </c>
      <c r="R577" s="1" t="str">
        <f t="shared" si="507"/>
        <v/>
      </c>
      <c r="S577" s="33" t="str">
        <f t="shared" si="508"/>
        <v/>
      </c>
      <c r="T577" s="33" t="str">
        <f t="shared" si="509"/>
        <v/>
      </c>
      <c r="U577" s="90" t="str">
        <f t="shared" si="510"/>
        <v/>
      </c>
    </row>
    <row r="578" spans="3:21" ht="12.75" customHeight="1" x14ac:dyDescent="0.3">
      <c r="C578" s="167" t="s">
        <v>36</v>
      </c>
      <c r="D578" s="155">
        <v>2023</v>
      </c>
      <c r="E578" s="90"/>
      <c r="F578" s="93" t="s">
        <v>35</v>
      </c>
      <c r="G578" s="205"/>
      <c r="H578" s="1" t="str">
        <f t="shared" si="506"/>
        <v/>
      </c>
      <c r="I578" s="138"/>
      <c r="K578" s="93" t="s">
        <v>35</v>
      </c>
      <c r="L578" s="136"/>
      <c r="M578" s="136"/>
      <c r="N578" s="95" t="str">
        <f t="shared" si="511"/>
        <v/>
      </c>
      <c r="O578" s="71"/>
      <c r="Q578" s="93" t="s">
        <v>35</v>
      </c>
      <c r="R578" s="1" t="str">
        <f t="shared" si="507"/>
        <v/>
      </c>
      <c r="S578" s="33" t="str">
        <f t="shared" si="508"/>
        <v/>
      </c>
      <c r="T578" s="33" t="str">
        <f t="shared" si="509"/>
        <v/>
      </c>
      <c r="U578" s="90" t="str">
        <f t="shared" si="510"/>
        <v/>
      </c>
    </row>
    <row r="579" spans="3:21" ht="12.75" customHeight="1" x14ac:dyDescent="0.3">
      <c r="C579" s="167" t="s">
        <v>36</v>
      </c>
      <c r="D579" s="32">
        <v>2024</v>
      </c>
      <c r="E579" s="90"/>
      <c r="F579" s="93" t="s">
        <v>35</v>
      </c>
      <c r="G579" s="205"/>
      <c r="H579" s="1" t="str">
        <f t="shared" si="506"/>
        <v/>
      </c>
      <c r="I579" s="138"/>
      <c r="K579" s="93" t="s">
        <v>35</v>
      </c>
      <c r="L579" s="141"/>
      <c r="M579" s="142"/>
      <c r="N579" s="95" t="str">
        <f t="shared" si="511"/>
        <v/>
      </c>
      <c r="O579" s="71"/>
      <c r="Q579" s="93" t="s">
        <v>35</v>
      </c>
      <c r="R579" s="1" t="str">
        <f t="shared" si="507"/>
        <v/>
      </c>
      <c r="S579" s="33" t="str">
        <f t="shared" si="508"/>
        <v/>
      </c>
      <c r="T579" s="33" t="str">
        <f t="shared" si="509"/>
        <v/>
      </c>
      <c r="U579" s="90" t="str">
        <f t="shared" si="510"/>
        <v/>
      </c>
    </row>
    <row r="580" spans="3:21" ht="12.75" customHeight="1" x14ac:dyDescent="0.3">
      <c r="C580" s="44" t="s">
        <v>36</v>
      </c>
      <c r="D580" s="185">
        <v>2025</v>
      </c>
      <c r="E580" s="22"/>
      <c r="F580" s="103" t="s">
        <v>35</v>
      </c>
      <c r="G580" s="207"/>
      <c r="H580" s="49" t="str">
        <f t="shared" si="506"/>
        <v/>
      </c>
      <c r="I580" s="145"/>
      <c r="K580" s="103" t="s">
        <v>35</v>
      </c>
      <c r="L580" s="146"/>
      <c r="M580" s="147"/>
      <c r="N580" s="106" t="str">
        <f t="shared" si="511"/>
        <v/>
      </c>
      <c r="O580" s="148"/>
      <c r="Q580" s="149" t="s">
        <v>35</v>
      </c>
      <c r="R580" s="46" t="str">
        <f t="shared" si="507"/>
        <v/>
      </c>
      <c r="S580" s="46" t="str">
        <f t="shared" si="508"/>
        <v/>
      </c>
      <c r="T580" s="46" t="str">
        <f t="shared" si="509"/>
        <v/>
      </c>
      <c r="U580" s="22" t="str">
        <f t="shared" si="510"/>
        <v/>
      </c>
    </row>
    <row r="581" spans="3:21" ht="12.75" customHeight="1" x14ac:dyDescent="0.3">
      <c r="C581" s="111"/>
      <c r="I581" s="150">
        <f>SUM(I570:I579)</f>
        <v>0</v>
      </c>
      <c r="J581" s="1"/>
      <c r="O581" s="151">
        <f>SUM(O570:O579)</f>
        <v>0</v>
      </c>
      <c r="U581" s="151">
        <f>SUM(U570:U579)</f>
        <v>0</v>
      </c>
    </row>
    <row r="582" spans="3:21" ht="39" customHeight="1" x14ac:dyDescent="0.25">
      <c r="C582" s="159" t="s">
        <v>37</v>
      </c>
      <c r="D582" s="114" t="s">
        <v>38</v>
      </c>
      <c r="E582" s="64"/>
      <c r="F582" s="64"/>
      <c r="G582" s="64" t="s">
        <v>39</v>
      </c>
      <c r="H582" s="64"/>
      <c r="I582" s="66" t="str">
        <f>I553</f>
        <v>Test Year Versus OEB-approved</v>
      </c>
      <c r="J582" s="152"/>
      <c r="K582" s="63" t="s">
        <v>38</v>
      </c>
      <c r="L582" s="208" t="s">
        <v>39</v>
      </c>
      <c r="M582" s="209"/>
      <c r="N582" s="64"/>
      <c r="O582" s="66" t="str">
        <f>I582</f>
        <v>Test Year Versus OEB-approved</v>
      </c>
      <c r="P582" s="153"/>
      <c r="Q582" s="63" t="s">
        <v>38</v>
      </c>
      <c r="R582" s="208" t="s">
        <v>39</v>
      </c>
      <c r="S582" s="209"/>
      <c r="T582" s="64"/>
      <c r="U582" s="66" t="str">
        <f>O582</f>
        <v>Test Year Versus OEB-approved</v>
      </c>
    </row>
    <row r="583" spans="3:21" ht="12.75" customHeight="1" x14ac:dyDescent="0.3">
      <c r="C583" s="31" t="s">
        <v>32</v>
      </c>
      <c r="D583" s="154">
        <v>2015</v>
      </c>
      <c r="E583" s="59"/>
      <c r="F583" s="1"/>
      <c r="G583" s="117"/>
      <c r="H583" s="1"/>
      <c r="I583" s="118"/>
      <c r="J583" s="90"/>
      <c r="K583" s="32">
        <v>2015</v>
      </c>
      <c r="L583" s="70"/>
      <c r="M583" s="70"/>
      <c r="N583" s="1"/>
      <c r="O583" s="140"/>
      <c r="P583" s="90"/>
      <c r="Q583" s="32">
        <v>2015</v>
      </c>
      <c r="R583" s="122"/>
      <c r="S583" s="122"/>
      <c r="T583" s="1"/>
      <c r="U583" s="71"/>
    </row>
    <row r="584" spans="3:21" ht="12.75" customHeight="1" x14ac:dyDescent="0.3">
      <c r="C584" s="31" t="s">
        <v>32</v>
      </c>
      <c r="D584" s="116">
        <v>2016</v>
      </c>
      <c r="E584" s="1"/>
      <c r="F584" s="1"/>
      <c r="G584" s="72"/>
      <c r="H584" s="1"/>
      <c r="I584" s="118"/>
      <c r="J584" s="90"/>
      <c r="K584" s="32">
        <v>2016</v>
      </c>
      <c r="L584" s="73"/>
      <c r="M584" s="73"/>
      <c r="N584" s="1"/>
      <c r="O584" s="140"/>
      <c r="P584" s="90"/>
      <c r="Q584" s="32">
        <v>2016</v>
      </c>
      <c r="R584" s="123"/>
      <c r="S584" s="123"/>
      <c r="T584" s="1"/>
      <c r="U584" s="71"/>
    </row>
    <row r="585" spans="3:21" ht="12.75" customHeight="1" x14ac:dyDescent="0.3">
      <c r="C585" s="31" t="s">
        <v>32</v>
      </c>
      <c r="D585" s="116">
        <v>2017</v>
      </c>
      <c r="E585" s="1"/>
      <c r="F585" s="1"/>
      <c r="G585" s="72"/>
      <c r="H585" s="1"/>
      <c r="I585" s="118"/>
      <c r="J585" s="90"/>
      <c r="K585" s="32">
        <v>2017</v>
      </c>
      <c r="L585" s="73"/>
      <c r="M585" s="73"/>
      <c r="N585" s="1"/>
      <c r="O585" s="140"/>
      <c r="P585" s="90"/>
      <c r="Q585" s="32">
        <v>2017</v>
      </c>
      <c r="R585" s="123"/>
      <c r="S585" s="123"/>
      <c r="T585" s="1"/>
      <c r="U585" s="71"/>
    </row>
    <row r="586" spans="3:21" ht="12.75" customHeight="1" x14ac:dyDescent="0.3">
      <c r="C586" s="31" t="s">
        <v>32</v>
      </c>
      <c r="D586" s="116">
        <v>2018</v>
      </c>
      <c r="E586" s="1"/>
      <c r="F586" s="1"/>
      <c r="G586" s="72"/>
      <c r="H586" s="1"/>
      <c r="I586" s="118"/>
      <c r="J586" s="90"/>
      <c r="K586" s="32">
        <v>2018</v>
      </c>
      <c r="L586" s="73"/>
      <c r="M586" s="73"/>
      <c r="N586" s="1"/>
      <c r="O586" s="140"/>
      <c r="P586" s="90"/>
      <c r="Q586" s="32">
        <v>2018</v>
      </c>
      <c r="R586" s="123"/>
      <c r="S586" s="123"/>
      <c r="T586" s="1"/>
      <c r="U586" s="71"/>
    </row>
    <row r="587" spans="3:21" ht="12.75" customHeight="1" x14ac:dyDescent="0.3">
      <c r="C587" s="31" t="s">
        <v>34</v>
      </c>
      <c r="D587" s="116">
        <v>2019</v>
      </c>
      <c r="E587" s="1"/>
      <c r="F587" s="1"/>
      <c r="G587" s="72"/>
      <c r="H587" s="1"/>
      <c r="I587" s="118"/>
      <c r="J587" s="90"/>
      <c r="K587" s="32">
        <v>2019</v>
      </c>
      <c r="L587" s="73"/>
      <c r="M587" s="73"/>
      <c r="N587" s="1"/>
      <c r="O587" s="140"/>
      <c r="P587" s="90"/>
      <c r="Q587" s="32">
        <v>2019</v>
      </c>
      <c r="R587" s="123"/>
      <c r="S587" s="123"/>
      <c r="T587" s="1"/>
      <c r="U587" s="71"/>
    </row>
    <row r="588" spans="3:21" ht="12.75" customHeight="1" x14ac:dyDescent="0.3">
      <c r="C588" s="31" t="s">
        <v>34</v>
      </c>
      <c r="D588" s="176">
        <v>2020</v>
      </c>
      <c r="E588" s="1"/>
      <c r="F588" s="1"/>
      <c r="G588" s="72" t="str">
        <f>IF(G570=0,"",G575/G570-1)</f>
        <v/>
      </c>
      <c r="H588" s="1"/>
      <c r="I588" s="118"/>
      <c r="J588" s="90"/>
      <c r="K588" s="155">
        <v>2020</v>
      </c>
      <c r="L588" s="73" t="str">
        <f t="shared" ref="L588:M588" si="512">IF(L570=0,"",L575/L570-1)</f>
        <v/>
      </c>
      <c r="M588" s="73" t="str">
        <f t="shared" si="512"/>
        <v/>
      </c>
      <c r="N588" s="1"/>
      <c r="O588" s="140"/>
      <c r="P588" s="90"/>
      <c r="Q588" s="155">
        <v>2020</v>
      </c>
      <c r="R588" s="123" t="str">
        <f t="shared" ref="R588:S588" si="513">IF(R570="","",IF(R570=0,"",R575/R570-1))</f>
        <v/>
      </c>
      <c r="S588" s="123" t="str">
        <f t="shared" si="513"/>
        <v/>
      </c>
      <c r="T588" s="1"/>
      <c r="U588" s="71"/>
    </row>
    <row r="589" spans="3:21" ht="12.75" customHeight="1" x14ac:dyDescent="0.3">
      <c r="C589" s="167" t="s">
        <v>36</v>
      </c>
      <c r="D589" s="188">
        <v>2021</v>
      </c>
      <c r="E589" s="1"/>
      <c r="F589" s="1"/>
      <c r="G589" s="72" t="str">
        <f t="shared" ref="G589:G593" si="514">IF(G575=0,"",G576/G575-1)</f>
        <v/>
      </c>
      <c r="H589" s="1"/>
      <c r="I589" s="118"/>
      <c r="J589" s="90"/>
      <c r="K589" s="155">
        <v>2021</v>
      </c>
      <c r="L589" s="73" t="str">
        <f t="shared" ref="L589:M589" si="515">IF(L575=0,"",L576/L575-1)</f>
        <v/>
      </c>
      <c r="M589" s="73" t="str">
        <f t="shared" si="515"/>
        <v/>
      </c>
      <c r="N589" s="1"/>
      <c r="O589" s="140"/>
      <c r="P589" s="90"/>
      <c r="Q589" s="155">
        <v>2021</v>
      </c>
      <c r="R589" s="123" t="str">
        <f t="shared" ref="R589:S589" si="516">IF(R575="","",IF(R575=0,"",R576/R575-1))</f>
        <v/>
      </c>
      <c r="S589" s="123" t="str">
        <f t="shared" si="516"/>
        <v/>
      </c>
      <c r="T589" s="1"/>
      <c r="U589" s="71"/>
    </row>
    <row r="590" spans="3:21" ht="12.75" customHeight="1" x14ac:dyDescent="0.3">
      <c r="C590" s="167" t="s">
        <v>36</v>
      </c>
      <c r="D590" s="176">
        <v>2022</v>
      </c>
      <c r="E590" s="1"/>
      <c r="F590" s="1"/>
      <c r="G590" s="72" t="str">
        <f t="shared" si="514"/>
        <v/>
      </c>
      <c r="H590" s="1"/>
      <c r="I590" s="118"/>
      <c r="J590" s="90"/>
      <c r="K590" s="155">
        <v>2022</v>
      </c>
      <c r="L590" s="73" t="str">
        <f t="shared" ref="L590:M590" si="517">IF(L576=0,"",L577/L576-1)</f>
        <v/>
      </c>
      <c r="M590" s="73" t="str">
        <f t="shared" si="517"/>
        <v/>
      </c>
      <c r="N590" s="1"/>
      <c r="O590" s="140"/>
      <c r="P590" s="90"/>
      <c r="Q590" s="155">
        <v>2022</v>
      </c>
      <c r="R590" s="123" t="str">
        <f t="shared" ref="R590:S590" si="518">IF(R576="","",IF(R576=0,"",R577/R576-1))</f>
        <v/>
      </c>
      <c r="S590" s="123" t="str">
        <f t="shared" si="518"/>
        <v/>
      </c>
      <c r="T590" s="1"/>
      <c r="U590" s="71"/>
    </row>
    <row r="591" spans="3:21" ht="12.75" customHeight="1" x14ac:dyDescent="0.3">
      <c r="C591" s="167" t="s">
        <v>36</v>
      </c>
      <c r="D591" s="176">
        <v>2023</v>
      </c>
      <c r="E591" s="1"/>
      <c r="F591" s="1"/>
      <c r="G591" s="72" t="str">
        <f t="shared" si="514"/>
        <v/>
      </c>
      <c r="H591" s="1"/>
      <c r="I591" s="118"/>
      <c r="J591" s="90"/>
      <c r="K591" s="155">
        <v>2023</v>
      </c>
      <c r="L591" s="73" t="str">
        <f t="shared" ref="L591:M591" si="519">IF(L577=0,"",L578/L577-1)</f>
        <v/>
      </c>
      <c r="M591" s="73" t="str">
        <f t="shared" si="519"/>
        <v/>
      </c>
      <c r="N591" s="1"/>
      <c r="O591" s="140"/>
      <c r="P591" s="90"/>
      <c r="Q591" s="155">
        <v>2023</v>
      </c>
      <c r="R591" s="123" t="str">
        <f t="shared" ref="R591:S591" si="520">IF(R577="","",IF(R577=0,"",R578/R577-1))</f>
        <v/>
      </c>
      <c r="S591" s="123" t="str">
        <f t="shared" si="520"/>
        <v/>
      </c>
      <c r="T591" s="1"/>
      <c r="U591" s="71"/>
    </row>
    <row r="592" spans="3:21" ht="12.75" customHeight="1" x14ac:dyDescent="0.3">
      <c r="C592" s="167" t="s">
        <v>36</v>
      </c>
      <c r="D592" s="116">
        <v>2024</v>
      </c>
      <c r="E592" s="1"/>
      <c r="F592" s="1"/>
      <c r="G592" s="72" t="str">
        <f t="shared" si="514"/>
        <v/>
      </c>
      <c r="H592" s="1"/>
      <c r="I592" s="118"/>
      <c r="J592" s="90"/>
      <c r="K592" s="32">
        <v>2024</v>
      </c>
      <c r="L592" s="73" t="str">
        <f t="shared" ref="L592:L593" si="521">IF(K579="Forecast","",IF(L578=0,"",L579/L578-1))</f>
        <v/>
      </c>
      <c r="M592" s="73" t="str">
        <f t="shared" ref="M592:M593" si="522">IF(M578=0,"",M579/M578-1)</f>
        <v/>
      </c>
      <c r="N592" s="1"/>
      <c r="O592" s="140"/>
      <c r="P592" s="90"/>
      <c r="Q592" s="32">
        <v>2024</v>
      </c>
      <c r="R592" s="123" t="str">
        <f t="shared" ref="R592:R593" si="523">IF(Q579="Forecast","",IF(R578=0,"",R579/R578-1))</f>
        <v/>
      </c>
      <c r="S592" s="123" t="str">
        <f t="shared" ref="S592:S593" si="524">IF(S578="","",IF(S578=0,"",S579/S578-1))</f>
        <v/>
      </c>
      <c r="T592" s="1"/>
      <c r="U592" s="71"/>
    </row>
    <row r="593" spans="2:22" ht="12.75" customHeight="1" x14ac:dyDescent="0.3">
      <c r="C593" s="31" t="s">
        <v>36</v>
      </c>
      <c r="D593" s="188">
        <v>2025</v>
      </c>
      <c r="E593" s="1"/>
      <c r="F593" s="1"/>
      <c r="G593" s="72" t="str">
        <f t="shared" si="514"/>
        <v/>
      </c>
      <c r="H593" s="1"/>
      <c r="I593" s="125" t="str">
        <f>IF(I581=0,"",G580/I581-1)</f>
        <v/>
      </c>
      <c r="J593" s="90"/>
      <c r="K593" s="155">
        <v>2025</v>
      </c>
      <c r="L593" s="73" t="str">
        <f t="shared" si="521"/>
        <v/>
      </c>
      <c r="M593" s="73" t="str">
        <f t="shared" si="522"/>
        <v/>
      </c>
      <c r="N593" s="1"/>
      <c r="O593" s="157" t="str">
        <f>IF(O581=0,"",M580/O581-1)</f>
        <v/>
      </c>
      <c r="P593" s="90"/>
      <c r="Q593" s="155">
        <v>2025</v>
      </c>
      <c r="R593" s="123" t="str">
        <f t="shared" si="523"/>
        <v/>
      </c>
      <c r="S593" s="123" t="str">
        <f t="shared" si="524"/>
        <v/>
      </c>
      <c r="T593" s="1"/>
      <c r="U593" s="74" t="str">
        <f>IF(U581=0,"",S580/U581-1)</f>
        <v/>
      </c>
    </row>
    <row r="594" spans="2:22" ht="12.75" customHeight="1" x14ac:dyDescent="0.25">
      <c r="C594" s="22"/>
      <c r="D594" s="126" t="s">
        <v>41</v>
      </c>
      <c r="E594" s="49"/>
      <c r="F594" s="49"/>
      <c r="G594" s="77" t="str">
        <f>IF(G570=0,"",(G580/G570)^(1/($D580-$D570-1))-1)</f>
        <v/>
      </c>
      <c r="H594" s="49"/>
      <c r="I594" s="81" t="str">
        <f>IF(I581=0,"",(G580/I581)^(1/(#REF!-#REF!-1))-1)</f>
        <v/>
      </c>
      <c r="J594" s="90"/>
      <c r="K594" s="79" t="str">
        <f>D594</f>
        <v>Geometric Mean</v>
      </c>
      <c r="L594" s="80" t="str">
        <f>IF(L570=0,"",(L578/L570)^(1/($D578-$D570-1))-1)</f>
        <v/>
      </c>
      <c r="M594" s="80" t="str">
        <f>IF(M570=0,"",(M580/M570)^(1/($D580-$D570-1))-1)</f>
        <v/>
      </c>
      <c r="N594" s="49"/>
      <c r="O594" s="81" t="str">
        <f>IF(O581=0,"",(M580/O581)^(1/(#REF!-#REF!-1))-1)</f>
        <v/>
      </c>
      <c r="P594" s="22"/>
      <c r="Q594" s="79" t="str">
        <f>K594</f>
        <v>Geometric Mean</v>
      </c>
      <c r="R594" s="128" t="str">
        <f>IF(R570="","",IF(R570=0,"",(R578/R570)^(1/($D578-$D570-1))-1))</f>
        <v/>
      </c>
      <c r="S594" s="80" t="str">
        <f>IF(S570="","",IF(S570=0,"",(S580/S570)^(1/($D580-$D570-1))-1))</f>
        <v/>
      </c>
      <c r="T594" s="49"/>
      <c r="U594" s="81" t="str">
        <f>IF(U581=0,"",(S580/U581)^(1/(#REF!-#REF!-1))-1)</f>
        <v/>
      </c>
    </row>
    <row r="595" spans="2:22" ht="12.75" customHeight="1" x14ac:dyDescent="0.25"/>
    <row r="596" spans="2:22" ht="12.75" customHeight="1" x14ac:dyDescent="0.3">
      <c r="B596" s="82">
        <v>10</v>
      </c>
      <c r="C596" s="2" t="s">
        <v>43</v>
      </c>
      <c r="D596" s="219"/>
      <c r="E596" s="220"/>
      <c r="F596" s="220"/>
      <c r="G596" s="220"/>
      <c r="H596" s="220"/>
      <c r="I596" s="221"/>
      <c r="K596" s="1" t="s">
        <v>45</v>
      </c>
      <c r="Q596" s="158" t="s">
        <v>51</v>
      </c>
      <c r="R596" s="1"/>
      <c r="S596" s="1"/>
      <c r="T596" s="1"/>
      <c r="U596" s="1"/>
    </row>
    <row r="597" spans="2:22" ht="12.75" customHeight="1" x14ac:dyDescent="0.25">
      <c r="Q597" s="49"/>
      <c r="R597" s="49"/>
      <c r="S597" s="49"/>
      <c r="T597" s="49"/>
      <c r="U597" s="49"/>
    </row>
    <row r="598" spans="2:22" ht="12.75" customHeight="1" x14ac:dyDescent="0.3">
      <c r="C598" s="17"/>
      <c r="D598" s="18" t="s">
        <v>27</v>
      </c>
      <c r="E598" s="18"/>
      <c r="F598" s="222" t="s">
        <v>47</v>
      </c>
      <c r="G598" s="223"/>
      <c r="H598" s="223"/>
      <c r="I598" s="224"/>
      <c r="J598" s="18"/>
      <c r="K598" s="213" t="s">
        <v>66</v>
      </c>
      <c r="L598" s="214"/>
      <c r="M598" s="214"/>
      <c r="N598" s="214"/>
      <c r="O598" s="215"/>
      <c r="P598" s="19"/>
      <c r="Q598" s="216" t="str">
        <f>CONCATENATE("Consumption (kWh) per ",LEFT(F598,LEN(F598)-1))</f>
        <v>Consumption (kWh) per Customer</v>
      </c>
      <c r="R598" s="214"/>
      <c r="S598" s="214"/>
      <c r="T598" s="214"/>
      <c r="U598" s="215"/>
      <c r="V598" s="84"/>
    </row>
    <row r="599" spans="2:22" ht="38.25" customHeight="1" x14ac:dyDescent="0.3">
      <c r="C599" s="22"/>
      <c r="D599" s="23" t="s">
        <v>29</v>
      </c>
      <c r="E599" s="31"/>
      <c r="F599" s="217"/>
      <c r="G599" s="218"/>
      <c r="H599" s="234"/>
      <c r="I599" s="85"/>
      <c r="J599" s="31"/>
      <c r="K599" s="27"/>
      <c r="L599" s="28" t="s">
        <v>30</v>
      </c>
      <c r="M599" s="28" t="s">
        <v>31</v>
      </c>
      <c r="N599" s="29"/>
      <c r="O599" s="30" t="s">
        <v>31</v>
      </c>
      <c r="P599" s="31"/>
      <c r="Q599" s="86"/>
      <c r="R599" s="87" t="str">
        <f t="shared" ref="R599:S599" si="525">L599</f>
        <v>Actual (Weather actual)</v>
      </c>
      <c r="S599" s="88" t="str">
        <f t="shared" si="525"/>
        <v>Weather-normalized</v>
      </c>
      <c r="T599" s="88"/>
      <c r="U599" s="89" t="str">
        <f>O599</f>
        <v>Weather-normalized</v>
      </c>
      <c r="V599" s="84"/>
    </row>
    <row r="600" spans="2:22" ht="12.75" customHeight="1" x14ac:dyDescent="0.3">
      <c r="C600" s="31" t="s">
        <v>32</v>
      </c>
      <c r="D600" s="32">
        <v>2015</v>
      </c>
      <c r="E600" s="90"/>
      <c r="F600" s="91" t="s">
        <v>33</v>
      </c>
      <c r="G600" s="92"/>
      <c r="H600" s="36" t="str">
        <f t="shared" ref="H600:H610" si="526">IF(D600=2016,"OEB-approved","")</f>
        <v/>
      </c>
      <c r="I600" s="39"/>
      <c r="J600" s="90"/>
      <c r="K600" s="93" t="s">
        <v>33</v>
      </c>
      <c r="L600" s="201"/>
      <c r="M600" s="201"/>
      <c r="N600" s="95" t="str">
        <f t="shared" ref="N600:N602" si="527">H600</f>
        <v/>
      </c>
      <c r="O600" s="96"/>
      <c r="P600" s="90"/>
      <c r="Q600" s="93" t="s">
        <v>33</v>
      </c>
      <c r="R600" s="202" t="str">
        <f t="shared" ref="R600:R602" si="528">IF(G600=0,"",L600/G600)</f>
        <v/>
      </c>
      <c r="S600" s="99" t="str">
        <f t="shared" ref="S600:S602" si="529">IF(G600=0,"",M600/G600)</f>
        <v/>
      </c>
      <c r="T600" s="1" t="str">
        <f t="shared" ref="T600:T602" si="530">N600</f>
        <v/>
      </c>
      <c r="U600" s="99" t="str">
        <f t="shared" ref="U600:U602" si="531">IF(T600="","",IF(I600=0,"",O600/I600))</f>
        <v/>
      </c>
      <c r="V600" s="33"/>
    </row>
    <row r="601" spans="2:22" ht="12.75" customHeight="1" x14ac:dyDescent="0.3">
      <c r="C601" s="31" t="s">
        <v>32</v>
      </c>
      <c r="D601" s="32">
        <v>2016</v>
      </c>
      <c r="E601" s="90"/>
      <c r="F601" s="93" t="s">
        <v>33</v>
      </c>
      <c r="G601" s="92"/>
      <c r="H601" s="36" t="str">
        <f t="shared" si="526"/>
        <v>OEB-approved</v>
      </c>
      <c r="I601" s="39"/>
      <c r="J601" s="90"/>
      <c r="K601" s="93" t="s">
        <v>33</v>
      </c>
      <c r="L601" s="201"/>
      <c r="M601" s="201"/>
      <c r="N601" s="95" t="str">
        <f t="shared" si="527"/>
        <v>OEB-approved</v>
      </c>
      <c r="O601" s="96"/>
      <c r="P601" s="90"/>
      <c r="Q601" s="93" t="s">
        <v>33</v>
      </c>
      <c r="R601" s="202" t="str">
        <f t="shared" si="528"/>
        <v/>
      </c>
      <c r="S601" s="99" t="str">
        <f t="shared" si="529"/>
        <v/>
      </c>
      <c r="T601" s="1" t="str">
        <f t="shared" si="530"/>
        <v>OEB-approved</v>
      </c>
      <c r="U601" s="99" t="str">
        <f t="shared" si="531"/>
        <v/>
      </c>
      <c r="V601" s="33"/>
    </row>
    <row r="602" spans="2:22" ht="12.75" customHeight="1" x14ac:dyDescent="0.3">
      <c r="C602" s="31" t="s">
        <v>32</v>
      </c>
      <c r="D602" s="32">
        <v>2017</v>
      </c>
      <c r="E602" s="90"/>
      <c r="F602" s="93" t="s">
        <v>33</v>
      </c>
      <c r="G602" s="92"/>
      <c r="H602" s="36" t="str">
        <f t="shared" si="526"/>
        <v/>
      </c>
      <c r="I602" s="100"/>
      <c r="J602" s="90"/>
      <c r="K602" s="93" t="s">
        <v>33</v>
      </c>
      <c r="L602" s="201"/>
      <c r="M602" s="201"/>
      <c r="N602" s="95" t="str">
        <f t="shared" si="527"/>
        <v/>
      </c>
      <c r="O602" s="101"/>
      <c r="P602" s="90"/>
      <c r="Q602" s="93" t="s">
        <v>33</v>
      </c>
      <c r="R602" s="202" t="str">
        <f t="shared" si="528"/>
        <v/>
      </c>
      <c r="S602" s="99" t="str">
        <f t="shared" si="529"/>
        <v/>
      </c>
      <c r="T602" s="1" t="str">
        <f t="shared" si="530"/>
        <v/>
      </c>
      <c r="U602" s="99" t="str">
        <f t="shared" si="531"/>
        <v/>
      </c>
      <c r="V602" s="33"/>
    </row>
    <row r="603" spans="2:22" ht="12.75" customHeight="1" x14ac:dyDescent="0.3">
      <c r="C603" s="31" t="s">
        <v>32</v>
      </c>
      <c r="D603" s="32">
        <v>2018</v>
      </c>
      <c r="E603" s="90"/>
      <c r="F603" s="93" t="s">
        <v>33</v>
      </c>
      <c r="G603" s="92"/>
      <c r="H603" s="36" t="str">
        <f t="shared" si="526"/>
        <v/>
      </c>
      <c r="I603" s="39"/>
      <c r="J603" s="90"/>
      <c r="K603" s="93" t="s">
        <v>33</v>
      </c>
      <c r="L603" s="201"/>
      <c r="M603" s="201"/>
      <c r="N603" s="95"/>
      <c r="O603" s="96"/>
      <c r="P603" s="90"/>
      <c r="Q603" s="93" t="s">
        <v>33</v>
      </c>
      <c r="R603" s="202"/>
      <c r="S603" s="99"/>
      <c r="T603" s="1"/>
      <c r="U603" s="99"/>
      <c r="V603" s="33"/>
    </row>
    <row r="604" spans="2:22" ht="12.75" customHeight="1" x14ac:dyDescent="0.3">
      <c r="C604" s="31" t="s">
        <v>34</v>
      </c>
      <c r="D604" s="32">
        <v>2019</v>
      </c>
      <c r="E604" s="90"/>
      <c r="F604" s="93" t="s">
        <v>35</v>
      </c>
      <c r="G604" s="92"/>
      <c r="H604" s="36" t="str">
        <f t="shared" si="526"/>
        <v/>
      </c>
      <c r="I604" s="39"/>
      <c r="J604" s="90"/>
      <c r="K604" s="93" t="s">
        <v>35</v>
      </c>
      <c r="L604" s="201"/>
      <c r="M604" s="201"/>
      <c r="N604" s="95"/>
      <c r="O604" s="96"/>
      <c r="P604" s="90"/>
      <c r="Q604" s="93" t="s">
        <v>35</v>
      </c>
      <c r="R604" s="202"/>
      <c r="S604" s="99"/>
      <c r="T604" s="1"/>
      <c r="U604" s="99"/>
      <c r="V604" s="33"/>
    </row>
    <row r="605" spans="2:22" ht="12.75" customHeight="1" x14ac:dyDescent="0.3">
      <c r="C605" s="31" t="s">
        <v>34</v>
      </c>
      <c r="D605" s="155">
        <v>2020</v>
      </c>
      <c r="E605" s="90"/>
      <c r="F605" s="93" t="s">
        <v>35</v>
      </c>
      <c r="G605" s="92"/>
      <c r="H605" s="36" t="str">
        <f t="shared" si="526"/>
        <v/>
      </c>
      <c r="I605" s="39"/>
      <c r="J605" s="90"/>
      <c r="K605" s="93" t="s">
        <v>35</v>
      </c>
      <c r="L605" s="201"/>
      <c r="M605" s="201"/>
      <c r="N605" s="95"/>
      <c r="O605" s="96"/>
      <c r="P605" s="90"/>
      <c r="Q605" s="93" t="s">
        <v>35</v>
      </c>
      <c r="R605" s="202"/>
      <c r="S605" s="99"/>
      <c r="T605" s="1"/>
      <c r="U605" s="99"/>
      <c r="V605" s="33"/>
    </row>
    <row r="606" spans="2:22" ht="12.75" customHeight="1" x14ac:dyDescent="0.3">
      <c r="C606" s="167" t="s">
        <v>36</v>
      </c>
      <c r="D606" s="155">
        <v>2021</v>
      </c>
      <c r="E606" s="90"/>
      <c r="F606" s="93" t="s">
        <v>35</v>
      </c>
      <c r="G606" s="92"/>
      <c r="H606" s="36" t="str">
        <f t="shared" si="526"/>
        <v/>
      </c>
      <c r="I606" s="39"/>
      <c r="J606" s="90"/>
      <c r="K606" s="93" t="s">
        <v>35</v>
      </c>
      <c r="L606" s="201"/>
      <c r="M606" s="201"/>
      <c r="N606" s="95"/>
      <c r="O606" s="96"/>
      <c r="P606" s="90"/>
      <c r="Q606" s="93" t="s">
        <v>35</v>
      </c>
      <c r="R606" s="202"/>
      <c r="S606" s="99"/>
      <c r="T606" s="1"/>
      <c r="U606" s="99"/>
      <c r="V606" s="33"/>
    </row>
    <row r="607" spans="2:22" ht="12.75" customHeight="1" x14ac:dyDescent="0.3">
      <c r="C607" s="167" t="s">
        <v>36</v>
      </c>
      <c r="D607" s="155">
        <v>2022</v>
      </c>
      <c r="E607" s="90"/>
      <c r="F607" s="93" t="s">
        <v>35</v>
      </c>
      <c r="G607" s="92"/>
      <c r="H607" s="36" t="str">
        <f t="shared" si="526"/>
        <v/>
      </c>
      <c r="I607" s="39"/>
      <c r="J607" s="90"/>
      <c r="K607" s="93" t="s">
        <v>35</v>
      </c>
      <c r="L607" s="201"/>
      <c r="M607" s="201"/>
      <c r="N607" s="95" t="str">
        <f t="shared" ref="N607:N610" si="532">H607</f>
        <v/>
      </c>
      <c r="O607" s="96"/>
      <c r="P607" s="90"/>
      <c r="Q607" s="93" t="s">
        <v>35</v>
      </c>
      <c r="R607" s="202" t="str">
        <f t="shared" ref="R607:R610" si="533">IF(G607=0,"",L607/G607)</f>
        <v/>
      </c>
      <c r="S607" s="99" t="str">
        <f t="shared" ref="S607:S610" si="534">IF(G607=0,"",M607/G607)</f>
        <v/>
      </c>
      <c r="T607" s="1" t="str">
        <f t="shared" ref="T607:T610" si="535">N607</f>
        <v/>
      </c>
      <c r="U607" s="99" t="str">
        <f t="shared" ref="U607:U610" si="536">IF(T607="","",IF(I607=0,"",O607/I607))</f>
        <v/>
      </c>
      <c r="V607" s="33"/>
    </row>
    <row r="608" spans="2:22" ht="12.75" customHeight="1" x14ac:dyDescent="0.3">
      <c r="C608" s="167" t="s">
        <v>36</v>
      </c>
      <c r="D608" s="155">
        <v>2023</v>
      </c>
      <c r="E608" s="90"/>
      <c r="F608" s="93" t="s">
        <v>35</v>
      </c>
      <c r="G608" s="92"/>
      <c r="H608" s="36" t="str">
        <f t="shared" si="526"/>
        <v/>
      </c>
      <c r="I608" s="39"/>
      <c r="J608" s="90"/>
      <c r="K608" s="93" t="s">
        <v>35</v>
      </c>
      <c r="L608" s="201"/>
      <c r="M608" s="201"/>
      <c r="N608" s="95" t="str">
        <f t="shared" si="532"/>
        <v/>
      </c>
      <c r="O608" s="96"/>
      <c r="P608" s="90"/>
      <c r="Q608" s="93" t="s">
        <v>35</v>
      </c>
      <c r="R608" s="202" t="str">
        <f t="shared" si="533"/>
        <v/>
      </c>
      <c r="S608" s="99" t="str">
        <f t="shared" si="534"/>
        <v/>
      </c>
      <c r="T608" s="1" t="str">
        <f t="shared" si="535"/>
        <v/>
      </c>
      <c r="U608" s="99" t="str">
        <f t="shared" si="536"/>
        <v/>
      </c>
      <c r="V608" s="33"/>
    </row>
    <row r="609" spans="2:22" ht="12.75" customHeight="1" x14ac:dyDescent="0.3">
      <c r="C609" s="167" t="s">
        <v>36</v>
      </c>
      <c r="D609" s="32">
        <v>2024</v>
      </c>
      <c r="E609" s="90"/>
      <c r="F609" s="93" t="s">
        <v>35</v>
      </c>
      <c r="G609" s="92"/>
      <c r="H609" s="36" t="str">
        <f t="shared" si="526"/>
        <v/>
      </c>
      <c r="I609" s="39"/>
      <c r="J609" s="90"/>
      <c r="K609" s="93" t="s">
        <v>35</v>
      </c>
      <c r="L609" s="102"/>
      <c r="M609" s="201"/>
      <c r="N609" s="95" t="str">
        <f t="shared" si="532"/>
        <v/>
      </c>
      <c r="O609" s="96"/>
      <c r="P609" s="90"/>
      <c r="Q609" s="93" t="s">
        <v>35</v>
      </c>
      <c r="R609" s="202" t="str">
        <f t="shared" si="533"/>
        <v/>
      </c>
      <c r="S609" s="99" t="str">
        <f t="shared" si="534"/>
        <v/>
      </c>
      <c r="T609" s="1" t="str">
        <f t="shared" si="535"/>
        <v/>
      </c>
      <c r="U609" s="99" t="str">
        <f t="shared" si="536"/>
        <v/>
      </c>
      <c r="V609" s="33"/>
    </row>
    <row r="610" spans="2:22" ht="12.75" customHeight="1" x14ac:dyDescent="0.3">
      <c r="C610" s="44" t="s">
        <v>36</v>
      </c>
      <c r="D610" s="185">
        <v>2025</v>
      </c>
      <c r="E610" s="22"/>
      <c r="F610" s="103" t="s">
        <v>35</v>
      </c>
      <c r="G610" s="104"/>
      <c r="H610" s="50" t="str">
        <f t="shared" si="526"/>
        <v/>
      </c>
      <c r="I610" s="54"/>
      <c r="J610" s="22"/>
      <c r="K610" s="103" t="s">
        <v>35</v>
      </c>
      <c r="L610" s="105"/>
      <c r="M610" s="203"/>
      <c r="N610" s="106" t="str">
        <f t="shared" si="532"/>
        <v/>
      </c>
      <c r="O610" s="107"/>
      <c r="P610" s="22"/>
      <c r="Q610" s="103" t="s">
        <v>35</v>
      </c>
      <c r="R610" s="204" t="str">
        <f t="shared" si="533"/>
        <v/>
      </c>
      <c r="S610" s="110" t="str">
        <f t="shared" si="534"/>
        <v/>
      </c>
      <c r="T610" s="49" t="str">
        <f t="shared" si="535"/>
        <v/>
      </c>
      <c r="U610" s="110" t="str">
        <f t="shared" si="536"/>
        <v/>
      </c>
      <c r="V610" s="33"/>
    </row>
    <row r="611" spans="2:22" ht="12.75" customHeight="1" x14ac:dyDescent="0.3">
      <c r="B611" s="1"/>
      <c r="C611" s="111"/>
      <c r="I611" s="57">
        <f>SUM(I600:I609)</f>
        <v>0</v>
      </c>
      <c r="O611" s="112">
        <f>SUM(O600:O609)</f>
        <v>0</v>
      </c>
      <c r="U611" s="112">
        <f>SUM(U600:U609)</f>
        <v>0</v>
      </c>
    </row>
    <row r="612" spans="2:22" ht="12.75" customHeight="1" x14ac:dyDescent="0.25">
      <c r="C612" s="159" t="s">
        <v>37</v>
      </c>
      <c r="D612" s="114" t="s">
        <v>38</v>
      </c>
      <c r="E612" s="115"/>
      <c r="F612" s="115"/>
      <c r="G612" s="64" t="s">
        <v>39</v>
      </c>
      <c r="H612" s="115"/>
      <c r="I612" s="66" t="s">
        <v>49</v>
      </c>
      <c r="J612" s="62"/>
      <c r="K612" s="63" t="s">
        <v>38</v>
      </c>
      <c r="L612" s="208" t="s">
        <v>39</v>
      </c>
      <c r="M612" s="209"/>
      <c r="N612" s="115"/>
      <c r="O612" s="66" t="str">
        <f>I612</f>
        <v>Test Year Versus OEB-approved</v>
      </c>
      <c r="P612" s="17"/>
      <c r="Q612" s="63" t="s">
        <v>38</v>
      </c>
      <c r="R612" s="208" t="s">
        <v>39</v>
      </c>
      <c r="S612" s="209"/>
      <c r="T612" s="115"/>
      <c r="U612" s="66" t="str">
        <f>O612</f>
        <v>Test Year Versus OEB-approved</v>
      </c>
    </row>
    <row r="613" spans="2:22" ht="12.75" customHeight="1" x14ac:dyDescent="0.3">
      <c r="C613" s="31" t="s">
        <v>32</v>
      </c>
      <c r="D613" s="116">
        <v>2015</v>
      </c>
      <c r="E613" s="1"/>
      <c r="F613" s="1"/>
      <c r="G613" s="117"/>
      <c r="H613" s="1"/>
      <c r="I613" s="118"/>
      <c r="J613" s="36"/>
      <c r="K613" s="32">
        <v>2015</v>
      </c>
      <c r="L613" s="70"/>
      <c r="M613" s="70"/>
      <c r="N613" s="1"/>
      <c r="O613" s="71"/>
      <c r="P613" s="90"/>
      <c r="Q613" s="32">
        <v>2015</v>
      </c>
      <c r="R613" s="122"/>
      <c r="S613" s="122"/>
      <c r="T613" s="1"/>
      <c r="U613" s="71"/>
    </row>
    <row r="614" spans="2:22" ht="12.75" customHeight="1" x14ac:dyDescent="0.3">
      <c r="C614" s="31" t="s">
        <v>32</v>
      </c>
      <c r="D614" s="116">
        <v>2016</v>
      </c>
      <c r="E614" s="1"/>
      <c r="F614" s="1"/>
      <c r="G614" s="72" t="str">
        <f>IF(G600=0,"",G601/G600-1)</f>
        <v/>
      </c>
      <c r="H614" s="1"/>
      <c r="I614" s="118"/>
      <c r="J614" s="36"/>
      <c r="K614" s="32">
        <v>2016</v>
      </c>
      <c r="L614" s="73" t="str">
        <f t="shared" ref="L614:M614" si="537">IF(L600=0,"",L601/L600-1)</f>
        <v/>
      </c>
      <c r="M614" s="73" t="str">
        <f t="shared" si="537"/>
        <v/>
      </c>
      <c r="N614" s="1"/>
      <c r="O614" s="71"/>
      <c r="P614" s="90"/>
      <c r="Q614" s="32">
        <v>2016</v>
      </c>
      <c r="R614" s="123" t="str">
        <f t="shared" ref="R614:S614" si="538">IF(R600="","",IF(R600=0,"",R601/R600-1))</f>
        <v/>
      </c>
      <c r="S614" s="123" t="str">
        <f t="shared" si="538"/>
        <v/>
      </c>
      <c r="T614" s="1"/>
      <c r="U614" s="71"/>
    </row>
    <row r="615" spans="2:22" ht="12.75" customHeight="1" x14ac:dyDescent="0.3">
      <c r="C615" s="31" t="s">
        <v>32</v>
      </c>
      <c r="D615" s="116">
        <v>2017</v>
      </c>
      <c r="E615" s="1"/>
      <c r="F615" s="1"/>
      <c r="G615" s="72"/>
      <c r="H615" s="1"/>
      <c r="I615" s="118"/>
      <c r="J615" s="36"/>
      <c r="K615" s="32">
        <v>2017</v>
      </c>
      <c r="L615" s="73"/>
      <c r="M615" s="73"/>
      <c r="N615" s="1"/>
      <c r="O615" s="71"/>
      <c r="P615" s="90"/>
      <c r="Q615" s="32">
        <v>2017</v>
      </c>
      <c r="R615" s="123"/>
      <c r="S615" s="123"/>
      <c r="T615" s="1"/>
      <c r="U615" s="71"/>
    </row>
    <row r="616" spans="2:22" ht="12.75" customHeight="1" x14ac:dyDescent="0.3">
      <c r="C616" s="31" t="s">
        <v>32</v>
      </c>
      <c r="D616" s="116">
        <v>2018</v>
      </c>
      <c r="E616" s="1"/>
      <c r="F616" s="1"/>
      <c r="G616" s="72"/>
      <c r="H616" s="1"/>
      <c r="I616" s="118"/>
      <c r="J616" s="36"/>
      <c r="K616" s="32">
        <v>2018</v>
      </c>
      <c r="L616" s="73"/>
      <c r="M616" s="73"/>
      <c r="N616" s="1"/>
      <c r="O616" s="71"/>
      <c r="P616" s="90"/>
      <c r="Q616" s="32">
        <v>2018</v>
      </c>
      <c r="R616" s="123"/>
      <c r="S616" s="123"/>
      <c r="T616" s="1"/>
      <c r="U616" s="71"/>
    </row>
    <row r="617" spans="2:22" ht="12.75" customHeight="1" x14ac:dyDescent="0.3">
      <c r="C617" s="31" t="s">
        <v>34</v>
      </c>
      <c r="D617" s="116">
        <v>2019</v>
      </c>
      <c r="E617" s="1"/>
      <c r="F617" s="1"/>
      <c r="G617" s="72"/>
      <c r="H617" s="1"/>
      <c r="I617" s="118"/>
      <c r="J617" s="36"/>
      <c r="K617" s="32">
        <v>2019</v>
      </c>
      <c r="L617" s="73"/>
      <c r="M617" s="73"/>
      <c r="N617" s="1"/>
      <c r="O617" s="71"/>
      <c r="P617" s="90"/>
      <c r="Q617" s="32">
        <v>2019</v>
      </c>
      <c r="R617" s="123"/>
      <c r="S617" s="123"/>
      <c r="T617" s="1"/>
      <c r="U617" s="71"/>
    </row>
    <row r="618" spans="2:22" ht="12.75" customHeight="1" x14ac:dyDescent="0.3">
      <c r="C618" s="31" t="s">
        <v>34</v>
      </c>
      <c r="D618" s="176">
        <v>2020</v>
      </c>
      <c r="E618" s="1"/>
      <c r="F618" s="1"/>
      <c r="G618" s="72"/>
      <c r="H618" s="1"/>
      <c r="I618" s="118"/>
      <c r="J618" s="36"/>
      <c r="K618" s="155">
        <v>2020</v>
      </c>
      <c r="L618" s="73"/>
      <c r="M618" s="73"/>
      <c r="N618" s="1"/>
      <c r="O618" s="71"/>
      <c r="P618" s="90"/>
      <c r="Q618" s="155">
        <v>2020</v>
      </c>
      <c r="R618" s="123"/>
      <c r="S618" s="123"/>
      <c r="T618" s="1"/>
      <c r="U618" s="71"/>
    </row>
    <row r="619" spans="2:22" ht="12.75" customHeight="1" x14ac:dyDescent="0.3">
      <c r="C619" s="167" t="s">
        <v>36</v>
      </c>
      <c r="D619" s="176">
        <v>2021</v>
      </c>
      <c r="E619" s="1"/>
      <c r="F619" s="1"/>
      <c r="G619" s="72" t="str">
        <f>IF(G601=0,"",G602/G601-1)</f>
        <v/>
      </c>
      <c r="H619" s="1"/>
      <c r="I619" s="118"/>
      <c r="J619" s="36"/>
      <c r="K619" s="155">
        <v>2021</v>
      </c>
      <c r="L619" s="73" t="str">
        <f t="shared" ref="L619:M619" si="539">IF(L601=0,"",L602/L601-1)</f>
        <v/>
      </c>
      <c r="M619" s="73" t="str">
        <f t="shared" si="539"/>
        <v/>
      </c>
      <c r="N619" s="1"/>
      <c r="O619" s="71"/>
      <c r="P619" s="90"/>
      <c r="Q619" s="155">
        <v>2021</v>
      </c>
      <c r="R619" s="123" t="str">
        <f t="shared" ref="R619:S619" si="540">IF(R601="","",IF(R601=0,"",R602/R601-1))</f>
        <v/>
      </c>
      <c r="S619" s="123" t="str">
        <f t="shared" si="540"/>
        <v/>
      </c>
      <c r="T619" s="1"/>
      <c r="U619" s="71"/>
    </row>
    <row r="620" spans="2:22" ht="12.75" customHeight="1" x14ac:dyDescent="0.3">
      <c r="C620" s="167" t="s">
        <v>36</v>
      </c>
      <c r="D620" s="176">
        <v>2022</v>
      </c>
      <c r="E620" s="1"/>
      <c r="F620" s="1"/>
      <c r="G620" s="72" t="str">
        <f>IF(G602=0,"",G607/G602-1)</f>
        <v/>
      </c>
      <c r="H620" s="1"/>
      <c r="I620" s="118"/>
      <c r="J620" s="36"/>
      <c r="K620" s="155">
        <v>2022</v>
      </c>
      <c r="L620" s="73" t="str">
        <f t="shared" ref="L620:M620" si="541">IF(L602=0,"",L607/L602-1)</f>
        <v/>
      </c>
      <c r="M620" s="73" t="str">
        <f t="shared" si="541"/>
        <v/>
      </c>
      <c r="N620" s="1"/>
      <c r="O620" s="71"/>
      <c r="P620" s="90"/>
      <c r="Q620" s="155">
        <v>2022</v>
      </c>
      <c r="R620" s="123" t="str">
        <f t="shared" ref="R620:S620" si="542">IF(R602="","",IF(R602=0,"",R607/R602-1))</f>
        <v/>
      </c>
      <c r="S620" s="123" t="str">
        <f t="shared" si="542"/>
        <v/>
      </c>
      <c r="T620" s="1"/>
      <c r="U620" s="71"/>
    </row>
    <row r="621" spans="2:22" ht="12.75" customHeight="1" x14ac:dyDescent="0.3">
      <c r="C621" s="167" t="s">
        <v>36</v>
      </c>
      <c r="D621" s="176">
        <v>2023</v>
      </c>
      <c r="E621" s="1"/>
      <c r="F621" s="1"/>
      <c r="G621" s="72" t="str">
        <f t="shared" ref="G621:G623" si="543">IF(G607=0,"",G608/G607-1)</f>
        <v/>
      </c>
      <c r="H621" s="1"/>
      <c r="I621" s="118"/>
      <c r="J621" s="36"/>
      <c r="K621" s="155">
        <v>2023</v>
      </c>
      <c r="L621" s="73" t="str">
        <f t="shared" ref="L621:M621" si="544">IF(L607=0,"",L608/L607-1)</f>
        <v/>
      </c>
      <c r="M621" s="73" t="str">
        <f t="shared" si="544"/>
        <v/>
      </c>
      <c r="N621" s="1"/>
      <c r="O621" s="71"/>
      <c r="P621" s="90"/>
      <c r="Q621" s="155">
        <v>2023</v>
      </c>
      <c r="R621" s="123" t="str">
        <f t="shared" ref="R621:S621" si="545">IF(R607="","",IF(R607=0,"",R608/R607-1))</f>
        <v/>
      </c>
      <c r="S621" s="123" t="str">
        <f t="shared" si="545"/>
        <v/>
      </c>
      <c r="T621" s="1"/>
      <c r="U621" s="71"/>
    </row>
    <row r="622" spans="2:22" ht="12.75" customHeight="1" x14ac:dyDescent="0.3">
      <c r="C622" s="167" t="s">
        <v>36</v>
      </c>
      <c r="D622" s="116">
        <v>2024</v>
      </c>
      <c r="E622" s="1"/>
      <c r="F622" s="1"/>
      <c r="G622" s="72" t="str">
        <f t="shared" si="543"/>
        <v/>
      </c>
      <c r="H622" s="1"/>
      <c r="I622" s="118"/>
      <c r="J622" s="36"/>
      <c r="K622" s="32">
        <v>2024</v>
      </c>
      <c r="L622" s="73" t="str">
        <f t="shared" ref="L622:L623" si="546">IF(K609="Forecast","",IF(L608=0,"",L609/L608-1))</f>
        <v/>
      </c>
      <c r="M622" s="73" t="str">
        <f t="shared" ref="M622:M623" si="547">IF(M608=0,"",M609/M608-1)</f>
        <v/>
      </c>
      <c r="N622" s="1"/>
      <c r="O622" s="71"/>
      <c r="P622" s="90"/>
      <c r="Q622" s="32">
        <v>2024</v>
      </c>
      <c r="R622" s="123" t="str">
        <f t="shared" ref="R622:R623" si="548">IF(Q609="Forecast","",IF(R608=0,"",R609/R608-1))</f>
        <v/>
      </c>
      <c r="S622" s="123" t="str">
        <f t="shared" ref="S622:S623" si="549">IF(S608="","",IF(S608=0,"",S609/S608-1))</f>
        <v/>
      </c>
      <c r="T622" s="1"/>
      <c r="U622" s="71"/>
    </row>
    <row r="623" spans="2:22" ht="12.75" customHeight="1" x14ac:dyDescent="0.3">
      <c r="C623" s="31" t="s">
        <v>36</v>
      </c>
      <c r="D623" s="176">
        <v>2025</v>
      </c>
      <c r="E623" s="1"/>
      <c r="F623" s="1"/>
      <c r="G623" s="72" t="str">
        <f t="shared" si="543"/>
        <v/>
      </c>
      <c r="H623" s="1"/>
      <c r="I623" s="125" t="str">
        <f>IF(I611=0,"",G610/I611-1)</f>
        <v/>
      </c>
      <c r="J623" s="36"/>
      <c r="K623" s="155">
        <v>2025</v>
      </c>
      <c r="L623" s="73" t="str">
        <f t="shared" si="546"/>
        <v/>
      </c>
      <c r="M623" s="73" t="str">
        <f t="shared" si="547"/>
        <v/>
      </c>
      <c r="N623" s="1"/>
      <c r="O623" s="74" t="str">
        <f>IF(O611=0,"",M610/O611-1)</f>
        <v/>
      </c>
      <c r="P623" s="90"/>
      <c r="Q623" s="155">
        <v>2025</v>
      </c>
      <c r="R623" s="123" t="str">
        <f t="shared" si="548"/>
        <v/>
      </c>
      <c r="S623" s="123" t="str">
        <f t="shared" si="549"/>
        <v/>
      </c>
      <c r="T623" s="1"/>
      <c r="U623" s="74" t="str">
        <f>IF(U611=0,"",S610/U611-1)</f>
        <v/>
      </c>
    </row>
    <row r="624" spans="2:22" ht="12.75" customHeight="1" x14ac:dyDescent="0.25">
      <c r="C624" s="22"/>
      <c r="D624" s="126" t="s">
        <v>41</v>
      </c>
      <c r="E624" s="49"/>
      <c r="F624" s="49"/>
      <c r="G624" s="77" t="str">
        <f>IF(G600=0,"",(G610/G600)^(1/($D610-$D600-1))-1)</f>
        <v/>
      </c>
      <c r="H624" s="49"/>
      <c r="I624" s="127" t="str">
        <f>IF(I611=0,"",(G610/I611)^(1/(#REF!-#REF!-1))-1)</f>
        <v/>
      </c>
      <c r="J624" s="50"/>
      <c r="K624" s="79" t="str">
        <f>D624</f>
        <v>Geometric Mean</v>
      </c>
      <c r="L624" s="80" t="str">
        <f>IF(L600=0,"",(L608/L600)^(1/($D608-$D600-1))-1)</f>
        <v/>
      </c>
      <c r="M624" s="80" t="str">
        <f>IF(M600=0,"",(M610/M600)^(1/($D610-$D600-1))-1)</f>
        <v/>
      </c>
      <c r="N624" s="49"/>
      <c r="O624" s="81" t="str">
        <f>IF(O611=0,"",(M610/O611)^(1/(#REF!-#REF!-1))-1)</f>
        <v/>
      </c>
      <c r="P624" s="22"/>
      <c r="Q624" s="79" t="str">
        <f>K624</f>
        <v>Geometric Mean</v>
      </c>
      <c r="R624" s="128" t="str">
        <f>IF(R600="","",IF(R600=0,"",(R608/R600)^(1/($D608-$D600-1))-1))</f>
        <v/>
      </c>
      <c r="S624" s="80" t="str">
        <f>IF(S600="","",IF(S600=0,"",(S610/S600)^(1/($D610-$D600-1))-1))</f>
        <v/>
      </c>
      <c r="T624" s="49"/>
      <c r="U624" s="81" t="str">
        <f>IF(U611=0,"",(S610/U611)^(1/(#REF!-#REF!-1))-1)</f>
        <v/>
      </c>
    </row>
    <row r="625" spans="3:21" ht="12.75" customHeight="1" x14ac:dyDescent="0.25"/>
    <row r="626" spans="3:21" ht="12.75" customHeight="1" x14ac:dyDescent="0.25">
      <c r="Q626" s="49"/>
      <c r="R626" s="49"/>
      <c r="S626" s="49"/>
      <c r="T626" s="49"/>
      <c r="U626" s="49"/>
    </row>
    <row r="627" spans="3:21" ht="12.75" customHeight="1" x14ac:dyDescent="0.3">
      <c r="C627" s="17"/>
      <c r="D627" s="18" t="s">
        <v>27</v>
      </c>
      <c r="E627" s="18"/>
      <c r="F627" s="210" t="s">
        <v>14</v>
      </c>
      <c r="G627" s="211"/>
      <c r="H627" s="211"/>
      <c r="I627" s="212"/>
      <c r="K627" s="213" t="str">
        <f>IF(ISBLANK(Q596),"",CONCATENATE("Demand (",Q596,")"))</f>
        <v>Demand (kWh)</v>
      </c>
      <c r="L627" s="214"/>
      <c r="M627" s="214"/>
      <c r="N627" s="214"/>
      <c r="O627" s="215"/>
      <c r="Q627" s="216" t="str">
        <f>CONCATENATE("Demand (",Q596,") per ",LEFT(F598,LEN(F598)-1))</f>
        <v>Demand (kWh) per Customer</v>
      </c>
      <c r="R627" s="214"/>
      <c r="S627" s="214"/>
      <c r="T627" s="214"/>
      <c r="U627" s="215"/>
    </row>
    <row r="628" spans="3:21" ht="12.75" customHeight="1" x14ac:dyDescent="0.3">
      <c r="C628" s="22"/>
      <c r="D628" s="23" t="s">
        <v>29</v>
      </c>
      <c r="E628" s="31"/>
      <c r="F628" s="217"/>
      <c r="G628" s="218"/>
      <c r="H628" s="218"/>
      <c r="I628" s="129"/>
      <c r="K628" s="27"/>
      <c r="L628" s="28" t="s">
        <v>30</v>
      </c>
      <c r="M628" s="28" t="s">
        <v>31</v>
      </c>
      <c r="N628" s="29"/>
      <c r="O628" s="30" t="str">
        <f>M628</f>
        <v>Weather-normalized</v>
      </c>
      <c r="Q628" s="130"/>
      <c r="R628" s="28" t="str">
        <f t="shared" ref="R628:S628" si="550">L628</f>
        <v>Actual (Weather actual)</v>
      </c>
      <c r="S628" s="28" t="str">
        <f t="shared" si="550"/>
        <v>Weather-normalized</v>
      </c>
      <c r="T628" s="28"/>
      <c r="U628" s="131" t="str">
        <f>O628</f>
        <v>Weather-normalized</v>
      </c>
    </row>
    <row r="629" spans="3:21" ht="12.75" customHeight="1" x14ac:dyDescent="0.3">
      <c r="C629" s="31" t="s">
        <v>32</v>
      </c>
      <c r="D629" s="32">
        <v>2015</v>
      </c>
      <c r="E629" s="90"/>
      <c r="F629" s="91" t="s">
        <v>33</v>
      </c>
      <c r="G629" s="205"/>
      <c r="H629" s="1" t="str">
        <f t="shared" ref="H629:H639" si="551">IF(D629=2016,"OEB-approved","")</f>
        <v/>
      </c>
      <c r="I629" s="135"/>
      <c r="K629" s="93" t="s">
        <v>33</v>
      </c>
      <c r="L629" s="136"/>
      <c r="M629" s="136"/>
      <c r="N629" s="95" t="str">
        <f t="shared" ref="N629:N631" si="552">N600</f>
        <v/>
      </c>
      <c r="O629" s="71"/>
      <c r="Q629" s="93" t="s">
        <v>33</v>
      </c>
      <c r="R629" s="1" t="str">
        <f t="shared" ref="R629:R631" si="553">IF(G629=0,"",L629/G629)</f>
        <v/>
      </c>
      <c r="S629" s="33" t="str">
        <f t="shared" ref="S629:S631" si="554">IF(G629=0,"",M629/G629)</f>
        <v/>
      </c>
      <c r="T629" s="33" t="str">
        <f t="shared" ref="T629:T631" si="555">N629</f>
        <v/>
      </c>
      <c r="U629" s="90" t="str">
        <f t="shared" ref="U629:U631" si="556">IF(T629="","",IF(I629=0,"",O629/I629))</f>
        <v/>
      </c>
    </row>
    <row r="630" spans="3:21" ht="12.75" customHeight="1" x14ac:dyDescent="0.3">
      <c r="C630" s="31" t="s">
        <v>32</v>
      </c>
      <c r="D630" s="32">
        <v>2016</v>
      </c>
      <c r="E630" s="90"/>
      <c r="F630" s="93" t="s">
        <v>33</v>
      </c>
      <c r="G630" s="205"/>
      <c r="H630" s="1" t="str">
        <f t="shared" si="551"/>
        <v>OEB-approved</v>
      </c>
      <c r="I630" s="138"/>
      <c r="K630" s="93" t="s">
        <v>33</v>
      </c>
      <c r="L630" s="136"/>
      <c r="M630" s="136"/>
      <c r="N630" s="95" t="str">
        <f t="shared" si="552"/>
        <v>OEB-approved</v>
      </c>
      <c r="O630" s="71"/>
      <c r="Q630" s="93" t="s">
        <v>33</v>
      </c>
      <c r="R630" s="1" t="str">
        <f t="shared" si="553"/>
        <v/>
      </c>
      <c r="S630" s="33" t="str">
        <f t="shared" si="554"/>
        <v/>
      </c>
      <c r="T630" s="33" t="str">
        <f t="shared" si="555"/>
        <v>OEB-approved</v>
      </c>
      <c r="U630" s="90" t="str">
        <f t="shared" si="556"/>
        <v/>
      </c>
    </row>
    <row r="631" spans="3:21" ht="12.75" customHeight="1" x14ac:dyDescent="0.3">
      <c r="C631" s="31" t="s">
        <v>32</v>
      </c>
      <c r="D631" s="32">
        <v>2017</v>
      </c>
      <c r="E631" s="90"/>
      <c r="F631" s="93" t="s">
        <v>33</v>
      </c>
      <c r="G631" s="134"/>
      <c r="H631" s="1" t="str">
        <f t="shared" si="551"/>
        <v/>
      </c>
      <c r="I631" s="139"/>
      <c r="K631" s="93" t="s">
        <v>33</v>
      </c>
      <c r="L631" s="136"/>
      <c r="M631" s="136"/>
      <c r="N631" s="95" t="str">
        <f t="shared" si="552"/>
        <v/>
      </c>
      <c r="O631" s="140"/>
      <c r="Q631" s="93" t="s">
        <v>33</v>
      </c>
      <c r="R631" s="1" t="str">
        <f t="shared" si="553"/>
        <v/>
      </c>
      <c r="S631" s="33" t="str">
        <f t="shared" si="554"/>
        <v/>
      </c>
      <c r="T631" s="33" t="str">
        <f t="shared" si="555"/>
        <v/>
      </c>
      <c r="U631" s="90" t="str">
        <f t="shared" si="556"/>
        <v/>
      </c>
    </row>
    <row r="632" spans="3:21" ht="12.75" customHeight="1" x14ac:dyDescent="0.3">
      <c r="C632" s="31" t="s">
        <v>32</v>
      </c>
      <c r="D632" s="32">
        <v>2018</v>
      </c>
      <c r="E632" s="90"/>
      <c r="F632" s="93" t="s">
        <v>33</v>
      </c>
      <c r="G632" s="205"/>
      <c r="H632" s="1" t="str">
        <f t="shared" si="551"/>
        <v/>
      </c>
      <c r="I632" s="138"/>
      <c r="K632" s="93" t="s">
        <v>33</v>
      </c>
      <c r="L632" s="136"/>
      <c r="M632" s="136"/>
      <c r="N632" s="95"/>
      <c r="O632" s="71"/>
      <c r="Q632" s="93" t="s">
        <v>33</v>
      </c>
      <c r="R632" s="1"/>
      <c r="S632" s="33"/>
      <c r="T632" s="33"/>
      <c r="U632" s="90"/>
    </row>
    <row r="633" spans="3:21" ht="12.75" customHeight="1" x14ac:dyDescent="0.3">
      <c r="C633" s="31" t="s">
        <v>34</v>
      </c>
      <c r="D633" s="32">
        <v>2019</v>
      </c>
      <c r="E633" s="90"/>
      <c r="F633" s="93" t="s">
        <v>35</v>
      </c>
      <c r="G633" s="205"/>
      <c r="H633" s="1" t="str">
        <f t="shared" si="551"/>
        <v/>
      </c>
      <c r="I633" s="138"/>
      <c r="K633" s="93" t="s">
        <v>35</v>
      </c>
      <c r="L633" s="136"/>
      <c r="M633" s="136"/>
      <c r="N633" s="95"/>
      <c r="O633" s="71"/>
      <c r="Q633" s="93" t="s">
        <v>35</v>
      </c>
      <c r="R633" s="1"/>
      <c r="S633" s="33"/>
      <c r="T633" s="33"/>
      <c r="U633" s="90"/>
    </row>
    <row r="634" spans="3:21" ht="12.75" customHeight="1" x14ac:dyDescent="0.3">
      <c r="C634" s="31" t="s">
        <v>34</v>
      </c>
      <c r="D634" s="155">
        <v>2020</v>
      </c>
      <c r="E634" s="90"/>
      <c r="F634" s="93" t="s">
        <v>35</v>
      </c>
      <c r="G634" s="205"/>
      <c r="H634" s="1" t="str">
        <f t="shared" si="551"/>
        <v/>
      </c>
      <c r="I634" s="138"/>
      <c r="K634" s="93" t="s">
        <v>35</v>
      </c>
      <c r="L634" s="136"/>
      <c r="M634" s="136"/>
      <c r="N634" s="95"/>
      <c r="O634" s="71"/>
      <c r="Q634" s="93" t="s">
        <v>35</v>
      </c>
      <c r="R634" s="1"/>
      <c r="S634" s="33"/>
      <c r="T634" s="33"/>
      <c r="U634" s="90"/>
    </row>
    <row r="635" spans="3:21" ht="12.75" customHeight="1" x14ac:dyDescent="0.3">
      <c r="C635" s="167" t="s">
        <v>36</v>
      </c>
      <c r="D635" s="155">
        <v>2021</v>
      </c>
      <c r="E635" s="90"/>
      <c r="F635" s="93" t="s">
        <v>35</v>
      </c>
      <c r="G635" s="205"/>
      <c r="H635" s="1" t="str">
        <f t="shared" si="551"/>
        <v/>
      </c>
      <c r="I635" s="138"/>
      <c r="K635" s="93" t="s">
        <v>35</v>
      </c>
      <c r="L635" s="136"/>
      <c r="M635" s="136"/>
      <c r="N635" s="95"/>
      <c r="O635" s="71"/>
      <c r="Q635" s="93" t="s">
        <v>35</v>
      </c>
      <c r="R635" s="1"/>
      <c r="S635" s="33"/>
      <c r="T635" s="33"/>
      <c r="U635" s="90"/>
    </row>
    <row r="636" spans="3:21" ht="12.75" customHeight="1" x14ac:dyDescent="0.3">
      <c r="C636" s="167" t="s">
        <v>36</v>
      </c>
      <c r="D636" s="155">
        <v>2022</v>
      </c>
      <c r="E636" s="90"/>
      <c r="F636" s="93" t="s">
        <v>35</v>
      </c>
      <c r="G636" s="205"/>
      <c r="H636" s="1" t="str">
        <f t="shared" si="551"/>
        <v/>
      </c>
      <c r="I636" s="138"/>
      <c r="K636" s="93" t="s">
        <v>35</v>
      </c>
      <c r="L636" s="136"/>
      <c r="M636" s="136"/>
      <c r="N636" s="95" t="str">
        <f t="shared" ref="N636:N639" si="557">N607</f>
        <v/>
      </c>
      <c r="O636" s="71"/>
      <c r="Q636" s="93" t="s">
        <v>35</v>
      </c>
      <c r="R636" s="1" t="str">
        <f t="shared" ref="R636:R639" si="558">IF(G636=0,"",L636/G636)</f>
        <v/>
      </c>
      <c r="S636" s="33" t="str">
        <f t="shared" ref="S636:S639" si="559">IF(G636=0,"",M636/G636)</f>
        <v/>
      </c>
      <c r="T636" s="33" t="str">
        <f t="shared" ref="T636:T639" si="560">N636</f>
        <v/>
      </c>
      <c r="U636" s="90" t="str">
        <f t="shared" ref="U636:U639" si="561">IF(T636="","",IF(I636=0,"",O636/I636))</f>
        <v/>
      </c>
    </row>
    <row r="637" spans="3:21" ht="12.75" customHeight="1" x14ac:dyDescent="0.3">
      <c r="C637" s="167" t="s">
        <v>36</v>
      </c>
      <c r="D637" s="155">
        <v>2023</v>
      </c>
      <c r="E637" s="90"/>
      <c r="F637" s="93" t="s">
        <v>35</v>
      </c>
      <c r="G637" s="205"/>
      <c r="H637" s="1" t="str">
        <f t="shared" si="551"/>
        <v/>
      </c>
      <c r="I637" s="138"/>
      <c r="K637" s="93" t="s">
        <v>35</v>
      </c>
      <c r="L637" s="136"/>
      <c r="M637" s="136"/>
      <c r="N637" s="95" t="str">
        <f t="shared" si="557"/>
        <v/>
      </c>
      <c r="O637" s="71"/>
      <c r="Q637" s="93" t="s">
        <v>35</v>
      </c>
      <c r="R637" s="1" t="str">
        <f t="shared" si="558"/>
        <v/>
      </c>
      <c r="S637" s="33" t="str">
        <f t="shared" si="559"/>
        <v/>
      </c>
      <c r="T637" s="33" t="str">
        <f t="shared" si="560"/>
        <v/>
      </c>
      <c r="U637" s="90" t="str">
        <f t="shared" si="561"/>
        <v/>
      </c>
    </row>
    <row r="638" spans="3:21" ht="12.75" customHeight="1" x14ac:dyDescent="0.3">
      <c r="C638" s="167" t="s">
        <v>36</v>
      </c>
      <c r="D638" s="32">
        <v>2024</v>
      </c>
      <c r="E638" s="90"/>
      <c r="F638" s="93" t="s">
        <v>35</v>
      </c>
      <c r="G638" s="205"/>
      <c r="H638" s="1" t="str">
        <f t="shared" si="551"/>
        <v/>
      </c>
      <c r="I638" s="138"/>
      <c r="K638" s="93" t="s">
        <v>35</v>
      </c>
      <c r="L638" s="141"/>
      <c r="M638" s="142"/>
      <c r="N638" s="95" t="str">
        <f t="shared" si="557"/>
        <v/>
      </c>
      <c r="O638" s="71"/>
      <c r="Q638" s="93" t="s">
        <v>35</v>
      </c>
      <c r="R638" s="1" t="str">
        <f t="shared" si="558"/>
        <v/>
      </c>
      <c r="S638" s="33" t="str">
        <f t="shared" si="559"/>
        <v/>
      </c>
      <c r="T638" s="33" t="str">
        <f t="shared" si="560"/>
        <v/>
      </c>
      <c r="U638" s="90" t="str">
        <f t="shared" si="561"/>
        <v/>
      </c>
    </row>
    <row r="639" spans="3:21" ht="12.75" customHeight="1" x14ac:dyDescent="0.3">
      <c r="C639" s="44" t="s">
        <v>36</v>
      </c>
      <c r="D639" s="185">
        <v>2025</v>
      </c>
      <c r="E639" s="22"/>
      <c r="F639" s="103" t="s">
        <v>35</v>
      </c>
      <c r="G639" s="207"/>
      <c r="H639" s="49" t="str">
        <f t="shared" si="551"/>
        <v/>
      </c>
      <c r="I639" s="145"/>
      <c r="K639" s="103" t="s">
        <v>35</v>
      </c>
      <c r="L639" s="146"/>
      <c r="M639" s="147"/>
      <c r="N639" s="106" t="str">
        <f t="shared" si="557"/>
        <v/>
      </c>
      <c r="O639" s="148"/>
      <c r="Q639" s="149" t="s">
        <v>35</v>
      </c>
      <c r="R639" s="46" t="str">
        <f t="shared" si="558"/>
        <v/>
      </c>
      <c r="S639" s="46" t="str">
        <f t="shared" si="559"/>
        <v/>
      </c>
      <c r="T639" s="46" t="str">
        <f t="shared" si="560"/>
        <v/>
      </c>
      <c r="U639" s="22" t="str">
        <f t="shared" si="561"/>
        <v/>
      </c>
    </row>
    <row r="640" spans="3:21" ht="12.75" customHeight="1" x14ac:dyDescent="0.3">
      <c r="C640" s="111"/>
      <c r="I640" s="150">
        <f>SUM(I629:I638)</f>
        <v>0</v>
      </c>
      <c r="J640" s="1"/>
      <c r="O640" s="151">
        <f>SUM(O629:O638)</f>
        <v>0</v>
      </c>
      <c r="U640" s="151">
        <f>SUM(U629:U638)</f>
        <v>0</v>
      </c>
    </row>
    <row r="641" spans="2:21" ht="39" customHeight="1" x14ac:dyDescent="0.25">
      <c r="C641" s="159" t="s">
        <v>37</v>
      </c>
      <c r="D641" s="114" t="s">
        <v>38</v>
      </c>
      <c r="E641" s="64"/>
      <c r="F641" s="64"/>
      <c r="G641" s="64" t="s">
        <v>39</v>
      </c>
      <c r="H641" s="64"/>
      <c r="I641" s="66" t="str">
        <f>I612</f>
        <v>Test Year Versus OEB-approved</v>
      </c>
      <c r="J641" s="152"/>
      <c r="K641" s="63" t="s">
        <v>38</v>
      </c>
      <c r="L641" s="208" t="s">
        <v>39</v>
      </c>
      <c r="M641" s="209"/>
      <c r="N641" s="64"/>
      <c r="O641" s="66" t="str">
        <f>I641</f>
        <v>Test Year Versus OEB-approved</v>
      </c>
      <c r="P641" s="153"/>
      <c r="Q641" s="63" t="s">
        <v>38</v>
      </c>
      <c r="R641" s="208" t="s">
        <v>39</v>
      </c>
      <c r="S641" s="209"/>
      <c r="T641" s="64"/>
      <c r="U641" s="66" t="str">
        <f>O641</f>
        <v>Test Year Versus OEB-approved</v>
      </c>
    </row>
    <row r="642" spans="2:21" ht="12.75" customHeight="1" x14ac:dyDescent="0.3">
      <c r="C642" s="31" t="s">
        <v>32</v>
      </c>
      <c r="D642" s="154">
        <v>2015</v>
      </c>
      <c r="E642" s="59"/>
      <c r="F642" s="1"/>
      <c r="G642" s="117"/>
      <c r="H642" s="1"/>
      <c r="I642" s="118"/>
      <c r="J642" s="90"/>
      <c r="K642" s="32">
        <v>2015</v>
      </c>
      <c r="L642" s="70"/>
      <c r="M642" s="70"/>
      <c r="N642" s="1"/>
      <c r="O642" s="140"/>
      <c r="P642" s="90"/>
      <c r="Q642" s="32">
        <v>2015</v>
      </c>
      <c r="R642" s="122"/>
      <c r="S642" s="122"/>
      <c r="T642" s="1"/>
      <c r="U642" s="71"/>
    </row>
    <row r="643" spans="2:21" ht="12.75" customHeight="1" x14ac:dyDescent="0.3">
      <c r="C643" s="31" t="s">
        <v>32</v>
      </c>
      <c r="D643" s="116">
        <v>2016</v>
      </c>
      <c r="E643" s="1"/>
      <c r="F643" s="1"/>
      <c r="G643" s="72" t="str">
        <f>IF(G629=0,"",G630/G629-1)</f>
        <v/>
      </c>
      <c r="H643" s="1"/>
      <c r="I643" s="118"/>
      <c r="J643" s="90"/>
      <c r="K643" s="32">
        <v>2016</v>
      </c>
      <c r="L643" s="73" t="str">
        <f t="shared" ref="L643:M643" si="562">IF(L629=0,"",L630/L629-1)</f>
        <v/>
      </c>
      <c r="M643" s="73" t="str">
        <f t="shared" si="562"/>
        <v/>
      </c>
      <c r="N643" s="1"/>
      <c r="O643" s="140"/>
      <c r="P643" s="90"/>
      <c r="Q643" s="32">
        <v>2016</v>
      </c>
      <c r="R643" s="123" t="str">
        <f t="shared" ref="R643:S643" si="563">IF(R629="","",IF(R629=0,"",R630/R629-1))</f>
        <v/>
      </c>
      <c r="S643" s="123" t="str">
        <f t="shared" si="563"/>
        <v/>
      </c>
      <c r="T643" s="1"/>
      <c r="U643" s="71"/>
    </row>
    <row r="644" spans="2:21" ht="12.75" customHeight="1" x14ac:dyDescent="0.3">
      <c r="C644" s="31" t="s">
        <v>32</v>
      </c>
      <c r="D644" s="116">
        <v>2017</v>
      </c>
      <c r="E644" s="1"/>
      <c r="F644" s="1"/>
      <c r="G644" s="72"/>
      <c r="H644" s="1"/>
      <c r="I644" s="118"/>
      <c r="J644" s="90"/>
      <c r="K644" s="32">
        <v>2017</v>
      </c>
      <c r="L644" s="73"/>
      <c r="M644" s="73"/>
      <c r="N644" s="1"/>
      <c r="O644" s="140"/>
      <c r="P644" s="90"/>
      <c r="Q644" s="32">
        <v>2017</v>
      </c>
      <c r="R644" s="123"/>
      <c r="S644" s="123"/>
      <c r="T644" s="1"/>
      <c r="U644" s="71"/>
    </row>
    <row r="645" spans="2:21" ht="12.75" customHeight="1" x14ac:dyDescent="0.3">
      <c r="C645" s="31" t="s">
        <v>32</v>
      </c>
      <c r="D645" s="116">
        <v>2018</v>
      </c>
      <c r="E645" s="1"/>
      <c r="F645" s="1"/>
      <c r="G645" s="72"/>
      <c r="H645" s="1"/>
      <c r="I645" s="118"/>
      <c r="J645" s="90"/>
      <c r="K645" s="32">
        <v>2018</v>
      </c>
      <c r="L645" s="73"/>
      <c r="M645" s="73"/>
      <c r="N645" s="1"/>
      <c r="O645" s="140"/>
      <c r="P645" s="90"/>
      <c r="Q645" s="32">
        <v>2018</v>
      </c>
      <c r="R645" s="123"/>
      <c r="S645" s="123"/>
      <c r="T645" s="1"/>
      <c r="U645" s="71"/>
    </row>
    <row r="646" spans="2:21" ht="12.75" customHeight="1" x14ac:dyDescent="0.3">
      <c r="C646" s="31" t="s">
        <v>34</v>
      </c>
      <c r="D646" s="116">
        <v>2019</v>
      </c>
      <c r="E646" s="1"/>
      <c r="F646" s="1"/>
      <c r="G646" s="72"/>
      <c r="H646" s="1"/>
      <c r="I646" s="118"/>
      <c r="J646" s="90"/>
      <c r="K646" s="32">
        <v>2019</v>
      </c>
      <c r="L646" s="73"/>
      <c r="M646" s="73"/>
      <c r="N646" s="1"/>
      <c r="O646" s="140"/>
      <c r="P646" s="90"/>
      <c r="Q646" s="32">
        <v>2019</v>
      </c>
      <c r="R646" s="123"/>
      <c r="S646" s="123"/>
      <c r="T646" s="1"/>
      <c r="U646" s="71"/>
    </row>
    <row r="647" spans="2:21" ht="12.75" customHeight="1" x14ac:dyDescent="0.3">
      <c r="C647" s="31" t="s">
        <v>34</v>
      </c>
      <c r="D647" s="176">
        <v>2020</v>
      </c>
      <c r="E647" s="1"/>
      <c r="F647" s="1"/>
      <c r="G647" s="72"/>
      <c r="H647" s="1"/>
      <c r="I647" s="118"/>
      <c r="J647" s="90"/>
      <c r="K647" s="155">
        <v>2020</v>
      </c>
      <c r="L647" s="73"/>
      <c r="M647" s="73"/>
      <c r="N647" s="1"/>
      <c r="O647" s="140"/>
      <c r="P647" s="90"/>
      <c r="Q647" s="155">
        <v>2020</v>
      </c>
      <c r="R647" s="123"/>
      <c r="S647" s="123"/>
      <c r="T647" s="1"/>
      <c r="U647" s="71"/>
    </row>
    <row r="648" spans="2:21" ht="12.75" customHeight="1" x14ac:dyDescent="0.3">
      <c r="C648" s="167" t="s">
        <v>36</v>
      </c>
      <c r="D648" s="188">
        <v>2021</v>
      </c>
      <c r="E648" s="1"/>
      <c r="F648" s="1"/>
      <c r="G648" s="72" t="str">
        <f>IF(G630=0,"",G631/G630-1)</f>
        <v/>
      </c>
      <c r="H648" s="1"/>
      <c r="I648" s="118"/>
      <c r="J648" s="90"/>
      <c r="K648" s="155">
        <v>2021</v>
      </c>
      <c r="L648" s="73" t="str">
        <f t="shared" ref="L648:M648" si="564">IF(L630=0,"",L631/L630-1)</f>
        <v/>
      </c>
      <c r="M648" s="73" t="str">
        <f t="shared" si="564"/>
        <v/>
      </c>
      <c r="N648" s="1"/>
      <c r="O648" s="140"/>
      <c r="P648" s="90"/>
      <c r="Q648" s="155">
        <v>2021</v>
      </c>
      <c r="R648" s="123" t="str">
        <f t="shared" ref="R648:S648" si="565">IF(R630="","",IF(R630=0,"",R631/R630-1))</f>
        <v/>
      </c>
      <c r="S648" s="123" t="str">
        <f t="shared" si="565"/>
        <v/>
      </c>
      <c r="T648" s="1"/>
      <c r="U648" s="71"/>
    </row>
    <row r="649" spans="2:21" ht="12.75" customHeight="1" x14ac:dyDescent="0.3">
      <c r="C649" s="167" t="s">
        <v>36</v>
      </c>
      <c r="D649" s="176">
        <v>2022</v>
      </c>
      <c r="E649" s="1"/>
      <c r="F649" s="1"/>
      <c r="G649" s="72" t="str">
        <f>IF(G631=0,"",G636/G631-1)</f>
        <v/>
      </c>
      <c r="H649" s="1"/>
      <c r="I649" s="118"/>
      <c r="J649" s="90"/>
      <c r="K649" s="155">
        <v>2022</v>
      </c>
      <c r="L649" s="73" t="str">
        <f t="shared" ref="L649:M649" si="566">IF(L631=0,"",L636/L631-1)</f>
        <v/>
      </c>
      <c r="M649" s="73" t="str">
        <f t="shared" si="566"/>
        <v/>
      </c>
      <c r="N649" s="1"/>
      <c r="O649" s="140"/>
      <c r="P649" s="90"/>
      <c r="Q649" s="155">
        <v>2022</v>
      </c>
      <c r="R649" s="123" t="str">
        <f t="shared" ref="R649:S649" si="567">IF(R631="","",IF(R631=0,"",R636/R631-1))</f>
        <v/>
      </c>
      <c r="S649" s="123" t="str">
        <f t="shared" si="567"/>
        <v/>
      </c>
      <c r="T649" s="1"/>
      <c r="U649" s="71"/>
    </row>
    <row r="650" spans="2:21" ht="12.75" customHeight="1" x14ac:dyDescent="0.3">
      <c r="C650" s="167" t="s">
        <v>36</v>
      </c>
      <c r="D650" s="176">
        <v>2023</v>
      </c>
      <c r="E650" s="1"/>
      <c r="F650" s="1"/>
      <c r="G650" s="72" t="str">
        <f t="shared" ref="G650:G652" si="568">IF(G636=0,"",G637/G636-1)</f>
        <v/>
      </c>
      <c r="H650" s="1"/>
      <c r="I650" s="118"/>
      <c r="J650" s="90"/>
      <c r="K650" s="155">
        <v>2023</v>
      </c>
      <c r="L650" s="73" t="str">
        <f t="shared" ref="L650:M650" si="569">IF(L636=0,"",L637/L636-1)</f>
        <v/>
      </c>
      <c r="M650" s="73" t="str">
        <f t="shared" si="569"/>
        <v/>
      </c>
      <c r="N650" s="1"/>
      <c r="O650" s="140"/>
      <c r="P650" s="90"/>
      <c r="Q650" s="155">
        <v>2023</v>
      </c>
      <c r="R650" s="123" t="str">
        <f t="shared" ref="R650:S650" si="570">IF(R636="","",IF(R636=0,"",R637/R636-1))</f>
        <v/>
      </c>
      <c r="S650" s="123" t="str">
        <f t="shared" si="570"/>
        <v/>
      </c>
      <c r="T650" s="1"/>
      <c r="U650" s="71"/>
    </row>
    <row r="651" spans="2:21" ht="12.75" customHeight="1" x14ac:dyDescent="0.3">
      <c r="C651" s="167" t="s">
        <v>36</v>
      </c>
      <c r="D651" s="116">
        <v>2024</v>
      </c>
      <c r="E651" s="1"/>
      <c r="F651" s="1"/>
      <c r="G651" s="72" t="str">
        <f t="shared" si="568"/>
        <v/>
      </c>
      <c r="H651" s="1"/>
      <c r="I651" s="118"/>
      <c r="J651" s="90"/>
      <c r="K651" s="32">
        <v>2024</v>
      </c>
      <c r="L651" s="73" t="str">
        <f t="shared" ref="L651:L652" si="571">IF(K638="Forecast","",IF(L637=0,"",L638/L637-1))</f>
        <v/>
      </c>
      <c r="M651" s="73" t="str">
        <f t="shared" ref="M651:M652" si="572">IF(M637=0,"",M638/M637-1)</f>
        <v/>
      </c>
      <c r="N651" s="1"/>
      <c r="O651" s="140"/>
      <c r="P651" s="90"/>
      <c r="Q651" s="32">
        <v>2024</v>
      </c>
      <c r="R651" s="123" t="str">
        <f t="shared" ref="R651:R652" si="573">IF(Q638="Forecast","",IF(R637=0,"",R638/R637-1))</f>
        <v/>
      </c>
      <c r="S651" s="123" t="str">
        <f t="shared" ref="S651:S652" si="574">IF(S637="","",IF(S637=0,"",S638/S637-1))</f>
        <v/>
      </c>
      <c r="T651" s="1"/>
      <c r="U651" s="71"/>
    </row>
    <row r="652" spans="2:21" ht="12.75" customHeight="1" x14ac:dyDescent="0.3">
      <c r="C652" s="31" t="s">
        <v>36</v>
      </c>
      <c r="D652" s="188">
        <v>2025</v>
      </c>
      <c r="E652" s="1"/>
      <c r="F652" s="1"/>
      <c r="G652" s="72" t="str">
        <f t="shared" si="568"/>
        <v/>
      </c>
      <c r="H652" s="1"/>
      <c r="I652" s="125" t="str">
        <f>IF(I640=0,"",G639/I640-1)</f>
        <v/>
      </c>
      <c r="J652" s="90"/>
      <c r="K652" s="155">
        <v>2025</v>
      </c>
      <c r="L652" s="73" t="str">
        <f t="shared" si="571"/>
        <v/>
      </c>
      <c r="M652" s="73" t="str">
        <f t="shared" si="572"/>
        <v/>
      </c>
      <c r="N652" s="1"/>
      <c r="O652" s="157" t="str">
        <f>IF(O640=0,"",M639/O640-1)</f>
        <v/>
      </c>
      <c r="P652" s="90"/>
      <c r="Q652" s="155">
        <v>2025</v>
      </c>
      <c r="R652" s="123" t="str">
        <f t="shared" si="573"/>
        <v/>
      </c>
      <c r="S652" s="123" t="str">
        <f t="shared" si="574"/>
        <v/>
      </c>
      <c r="T652" s="1"/>
      <c r="U652" s="74" t="str">
        <f>IF(U640=0,"",S639/U640-1)</f>
        <v/>
      </c>
    </row>
    <row r="653" spans="2:21" ht="12.75" customHeight="1" x14ac:dyDescent="0.25">
      <c r="C653" s="22"/>
      <c r="D653" s="126" t="s">
        <v>41</v>
      </c>
      <c r="E653" s="49"/>
      <c r="F653" s="49"/>
      <c r="G653" s="77" t="str">
        <f>IF(G629=0,"",(G639/G629)^(1/($D639-$D629-1))-1)</f>
        <v/>
      </c>
      <c r="H653" s="49"/>
      <c r="I653" s="81" t="str">
        <f>IF(I640=0,"",(G639/I640)^(1/(#REF!-#REF!-1))-1)</f>
        <v/>
      </c>
      <c r="J653" s="90"/>
      <c r="K653" s="79" t="str">
        <f>D653</f>
        <v>Geometric Mean</v>
      </c>
      <c r="L653" s="80" t="str">
        <f>IF(L629=0,"",(L637/L629)^(1/($D637-$D629-1))-1)</f>
        <v/>
      </c>
      <c r="M653" s="80" t="str">
        <f>IF(M629=0,"",(M639/M629)^(1/($D639-$D629-1))-1)</f>
        <v/>
      </c>
      <c r="N653" s="49"/>
      <c r="O653" s="81" t="str">
        <f>IF(O640=0,"",(M639/O640)^(1/(#REF!-#REF!-1))-1)</f>
        <v/>
      </c>
      <c r="P653" s="22"/>
      <c r="Q653" s="79" t="str">
        <f>K653</f>
        <v>Geometric Mean</v>
      </c>
      <c r="R653" s="128" t="str">
        <f>IF(R629="","",IF(R629=0,"",(R637/R629)^(1/($D637-$D629-1))-1))</f>
        <v/>
      </c>
      <c r="S653" s="80" t="str">
        <f>IF(S629="","",IF(S629=0,"",(S639/S629)^(1/($D639-$D629-1))-1))</f>
        <v/>
      </c>
      <c r="T653" s="49"/>
      <c r="U653" s="81" t="str">
        <f>IF(U640=0,"",(S639/U640)^(1/(#REF!-#REF!-1))-1)</f>
        <v/>
      </c>
    </row>
    <row r="654" spans="2:21" ht="12.75" customHeight="1" x14ac:dyDescent="0.25">
      <c r="C654" s="1"/>
      <c r="D654" s="95"/>
      <c r="E654" s="1"/>
      <c r="F654" s="1"/>
      <c r="G654" s="72"/>
      <c r="H654" s="1"/>
      <c r="I654" s="123"/>
      <c r="J654" s="1"/>
      <c r="K654" s="95"/>
      <c r="L654" s="73"/>
      <c r="M654" s="73"/>
      <c r="N654" s="1"/>
      <c r="O654" s="123"/>
      <c r="P654" s="1"/>
      <c r="Q654" s="95"/>
      <c r="R654" s="123"/>
      <c r="S654" s="73"/>
      <c r="T654" s="1"/>
      <c r="U654" s="123"/>
    </row>
    <row r="655" spans="2:21" ht="12.75" customHeight="1" x14ac:dyDescent="0.3">
      <c r="B655" s="1" t="s">
        <v>67</v>
      </c>
    </row>
    <row r="656" spans="2:21"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row r="1002" ht="12.75" customHeight="1" x14ac:dyDescent="0.25"/>
    <row r="1003" ht="12.75" customHeight="1" x14ac:dyDescent="0.25"/>
    <row r="1004" ht="12.75" customHeight="1" x14ac:dyDescent="0.25"/>
    <row r="1005" ht="12.75" customHeight="1" x14ac:dyDescent="0.25"/>
    <row r="1006" ht="12.75" customHeight="1" x14ac:dyDescent="0.25"/>
    <row r="1007" ht="12.75" customHeight="1" x14ac:dyDescent="0.25"/>
    <row r="1008" ht="12.75" customHeight="1" x14ac:dyDescent="0.25"/>
    <row r="1009" ht="12.75" customHeight="1" x14ac:dyDescent="0.25"/>
    <row r="1010" ht="12.75" customHeight="1" x14ac:dyDescent="0.25"/>
    <row r="1011" ht="12.75" customHeight="1" x14ac:dyDescent="0.25"/>
    <row r="1012" ht="12.75" customHeight="1" x14ac:dyDescent="0.25"/>
    <row r="1013" ht="12.75" customHeight="1" x14ac:dyDescent="0.25"/>
    <row r="1014" ht="12.75" customHeight="1" x14ac:dyDescent="0.25"/>
    <row r="1015" ht="12.75" customHeight="1" x14ac:dyDescent="0.25"/>
    <row r="1016" ht="12.75" customHeight="1" x14ac:dyDescent="0.25"/>
    <row r="1017" ht="12.75" customHeight="1" x14ac:dyDescent="0.25"/>
    <row r="1018" ht="12.75" customHeight="1" x14ac:dyDescent="0.25"/>
    <row r="1019" ht="12.75" customHeight="1" x14ac:dyDescent="0.25"/>
    <row r="1020" ht="12.75" customHeight="1" x14ac:dyDescent="0.25"/>
    <row r="1021" ht="12.75" customHeight="1" x14ac:dyDescent="0.25"/>
    <row r="1022" ht="12.75" customHeight="1" x14ac:dyDescent="0.25"/>
    <row r="1023" ht="12.75" customHeight="1" x14ac:dyDescent="0.25"/>
    <row r="1024" ht="12.75" customHeight="1" x14ac:dyDescent="0.25"/>
    <row r="1025" ht="12.75" customHeight="1" x14ac:dyDescent="0.25"/>
    <row r="1026" ht="12.75" customHeight="1" x14ac:dyDescent="0.25"/>
    <row r="1027" ht="12.75" customHeight="1" x14ac:dyDescent="0.25"/>
    <row r="1028" ht="12.75" customHeight="1" x14ac:dyDescent="0.25"/>
    <row r="1029" ht="12.75" customHeight="1" x14ac:dyDescent="0.25"/>
    <row r="1030" ht="12.75" customHeight="1" x14ac:dyDescent="0.25"/>
    <row r="1031" ht="12.75" customHeight="1" x14ac:dyDescent="0.25"/>
    <row r="1032" ht="12.75" customHeight="1" x14ac:dyDescent="0.25"/>
    <row r="1033" ht="12.75" customHeight="1" x14ac:dyDescent="0.25"/>
    <row r="1034" ht="12.75" customHeight="1" x14ac:dyDescent="0.25"/>
    <row r="1035" ht="12.75" customHeight="1" x14ac:dyDescent="0.25"/>
    <row r="1036" ht="12.75" customHeight="1" x14ac:dyDescent="0.25"/>
    <row r="1037" ht="12.75" customHeight="1" x14ac:dyDescent="0.25"/>
    <row r="1038" ht="12.75" customHeight="1" x14ac:dyDescent="0.25"/>
    <row r="1039" ht="12.75" customHeight="1" x14ac:dyDescent="0.25"/>
    <row r="1040" ht="12.75" customHeight="1" x14ac:dyDescent="0.25"/>
    <row r="1041" ht="12.75" customHeight="1" x14ac:dyDescent="0.25"/>
    <row r="1042" ht="12.75" customHeight="1" x14ac:dyDescent="0.25"/>
    <row r="1043" ht="12.75" customHeight="1" x14ac:dyDescent="0.25"/>
    <row r="1044" ht="12.75" customHeight="1" x14ac:dyDescent="0.25"/>
    <row r="1045" ht="12.75" customHeight="1" x14ac:dyDescent="0.25"/>
    <row r="1046" ht="12.75" customHeight="1" x14ac:dyDescent="0.25"/>
    <row r="1047" ht="12.75" customHeight="1" x14ac:dyDescent="0.25"/>
    <row r="1048" ht="12.75" customHeight="1" x14ac:dyDescent="0.25"/>
    <row r="1049" ht="12.75" customHeight="1" x14ac:dyDescent="0.25"/>
    <row r="1050" ht="12.75" customHeight="1" x14ac:dyDescent="0.25"/>
    <row r="1051" ht="12.75" customHeight="1" x14ac:dyDescent="0.25"/>
    <row r="1052" ht="12.75" customHeight="1" x14ac:dyDescent="0.25"/>
    <row r="1053" ht="12.75" customHeight="1" x14ac:dyDescent="0.25"/>
    <row r="1054" ht="12.75" customHeight="1" x14ac:dyDescent="0.25"/>
    <row r="1055" ht="12.75" customHeight="1" x14ac:dyDescent="0.25"/>
    <row r="1056" ht="12.75" customHeight="1" x14ac:dyDescent="0.25"/>
    <row r="1057" ht="12.75" customHeight="1" x14ac:dyDescent="0.25"/>
    <row r="1058" ht="12.75" customHeight="1" x14ac:dyDescent="0.25"/>
    <row r="1059" ht="12.75" customHeight="1" x14ac:dyDescent="0.25"/>
    <row r="1060" ht="12.75" customHeight="1" x14ac:dyDescent="0.25"/>
    <row r="1061" ht="12.75" customHeight="1" x14ac:dyDescent="0.25"/>
    <row r="1062" ht="12.75" customHeight="1" x14ac:dyDescent="0.25"/>
    <row r="1063" ht="12.75" customHeight="1" x14ac:dyDescent="0.25"/>
    <row r="1064" ht="12.75" customHeight="1" x14ac:dyDescent="0.25"/>
    <row r="1065" ht="12.75" customHeight="1" x14ac:dyDescent="0.25"/>
    <row r="1066" ht="12.75" customHeight="1" x14ac:dyDescent="0.25"/>
    <row r="1067" ht="12.75" customHeight="1" x14ac:dyDescent="0.25"/>
    <row r="1068" ht="12.75" customHeight="1" x14ac:dyDescent="0.25"/>
    <row r="1069" ht="12.75" customHeight="1" x14ac:dyDescent="0.25"/>
    <row r="1070" ht="12.75" customHeight="1" x14ac:dyDescent="0.25"/>
    <row r="1071" ht="12.75" customHeight="1" x14ac:dyDescent="0.25"/>
    <row r="1072" ht="12.75" customHeight="1" x14ac:dyDescent="0.25"/>
    <row r="1073" ht="12.75" customHeight="1" x14ac:dyDescent="0.25"/>
    <row r="1074" ht="12.75" customHeight="1" x14ac:dyDescent="0.25"/>
    <row r="1075" ht="12.75" customHeight="1" x14ac:dyDescent="0.25"/>
    <row r="1076" ht="12.75" customHeight="1" x14ac:dyDescent="0.25"/>
    <row r="1077" ht="12.75" customHeight="1" x14ac:dyDescent="0.25"/>
    <row r="1078" ht="12.75" customHeight="1" x14ac:dyDescent="0.25"/>
    <row r="1079" ht="12.75" customHeight="1" x14ac:dyDescent="0.25"/>
    <row r="1080" ht="12.75" customHeight="1" x14ac:dyDescent="0.25"/>
    <row r="1081" ht="12.75" customHeight="1" x14ac:dyDescent="0.25"/>
    <row r="1082" ht="12.75" customHeight="1" x14ac:dyDescent="0.25"/>
    <row r="1083" ht="12.75" customHeight="1" x14ac:dyDescent="0.25"/>
    <row r="1084" ht="12.75" customHeight="1" x14ac:dyDescent="0.25"/>
    <row r="1085" ht="12.75" customHeight="1" x14ac:dyDescent="0.25"/>
    <row r="1086" ht="12.75" customHeight="1" x14ac:dyDescent="0.25"/>
    <row r="1087" ht="12.75" customHeight="1" x14ac:dyDescent="0.25"/>
    <row r="1088" ht="12.75" customHeight="1" x14ac:dyDescent="0.25"/>
    <row r="1089" ht="12.75" customHeight="1" x14ac:dyDescent="0.25"/>
    <row r="1090" ht="12.75" customHeight="1" x14ac:dyDescent="0.25"/>
    <row r="1091" ht="12.75" customHeight="1" x14ac:dyDescent="0.25"/>
    <row r="1092" ht="12.75" customHeight="1" x14ac:dyDescent="0.25"/>
    <row r="1093" ht="12.75" customHeight="1" x14ac:dyDescent="0.25"/>
    <row r="1094" ht="12.75" customHeight="1" x14ac:dyDescent="0.25"/>
    <row r="1095" ht="12.75" customHeight="1" x14ac:dyDescent="0.25"/>
    <row r="1096" ht="12.75" customHeight="1" x14ac:dyDescent="0.25"/>
    <row r="1097" ht="12.75" customHeight="1" x14ac:dyDescent="0.25"/>
    <row r="1098" ht="12.75" customHeight="1" x14ac:dyDescent="0.25"/>
    <row r="1099" ht="12.75" customHeight="1" x14ac:dyDescent="0.25"/>
    <row r="1100" ht="12.75" customHeight="1" x14ac:dyDescent="0.25"/>
    <row r="1101" ht="12.75" customHeight="1" x14ac:dyDescent="0.25"/>
    <row r="1102" ht="12.75" customHeight="1" x14ac:dyDescent="0.25"/>
    <row r="1103" ht="12.75" customHeight="1" x14ac:dyDescent="0.25"/>
    <row r="1104" ht="12.75" customHeight="1" x14ac:dyDescent="0.25"/>
    <row r="1105" ht="12.75" customHeight="1" x14ac:dyDescent="0.25"/>
    <row r="1106" ht="12.75" customHeight="1" x14ac:dyDescent="0.25"/>
    <row r="1107" ht="12.75" customHeight="1" x14ac:dyDescent="0.25"/>
    <row r="1108" ht="12.75" customHeight="1" x14ac:dyDescent="0.25"/>
    <row r="1109" ht="12.75" customHeight="1" x14ac:dyDescent="0.25"/>
    <row r="1110" ht="12.75" customHeight="1" x14ac:dyDescent="0.25"/>
    <row r="1111" ht="12.75" customHeight="1" x14ac:dyDescent="0.25"/>
    <row r="1112" ht="12.75" customHeight="1" x14ac:dyDescent="0.25"/>
    <row r="1113" ht="12.75" customHeight="1" x14ac:dyDescent="0.25"/>
    <row r="1114" ht="12.75" customHeight="1" x14ac:dyDescent="0.25"/>
    <row r="1115" ht="12.75" customHeight="1" x14ac:dyDescent="0.25"/>
    <row r="1116" ht="12.75" customHeight="1" x14ac:dyDescent="0.25"/>
    <row r="1117" ht="12.75" customHeight="1" x14ac:dyDescent="0.25"/>
    <row r="1118" ht="12.75" customHeight="1" x14ac:dyDescent="0.25"/>
    <row r="1119" ht="12.75" customHeight="1" x14ac:dyDescent="0.25"/>
    <row r="1120" ht="12.75" customHeight="1" x14ac:dyDescent="0.25"/>
    <row r="1121" ht="12.75" customHeight="1" x14ac:dyDescent="0.25"/>
    <row r="1122" ht="12.75" customHeight="1" x14ac:dyDescent="0.25"/>
    <row r="1123" ht="12.75" customHeight="1" x14ac:dyDescent="0.25"/>
    <row r="1124" ht="12.75" customHeight="1" x14ac:dyDescent="0.25"/>
    <row r="1125" ht="12.75" customHeight="1" x14ac:dyDescent="0.25"/>
    <row r="1126" ht="12.75" customHeight="1" x14ac:dyDescent="0.25"/>
    <row r="1127" ht="12.75" customHeight="1" x14ac:dyDescent="0.25"/>
    <row r="1128" ht="12.75" customHeight="1" x14ac:dyDescent="0.25"/>
    <row r="1129" ht="12.75" customHeight="1" x14ac:dyDescent="0.25"/>
    <row r="1130" ht="12.75" customHeight="1" x14ac:dyDescent="0.25"/>
    <row r="1131" ht="12.75" customHeight="1" x14ac:dyDescent="0.25"/>
    <row r="1132" ht="12.75" customHeight="1" x14ac:dyDescent="0.25"/>
    <row r="1133" ht="12.75" customHeight="1" x14ac:dyDescent="0.25"/>
    <row r="1134" ht="12.75" customHeight="1" x14ac:dyDescent="0.25"/>
    <row r="1135" ht="12.75" customHeight="1" x14ac:dyDescent="0.25"/>
    <row r="1136" ht="12.75" customHeight="1" x14ac:dyDescent="0.25"/>
    <row r="1137" ht="12.75" customHeight="1" x14ac:dyDescent="0.25"/>
    <row r="1138" ht="12.75" customHeight="1" x14ac:dyDescent="0.25"/>
    <row r="1139" ht="12.75" customHeight="1" x14ac:dyDescent="0.25"/>
    <row r="1140" ht="12.75" customHeight="1" x14ac:dyDescent="0.25"/>
    <row r="1141" ht="12.75" customHeight="1" x14ac:dyDescent="0.25"/>
    <row r="1142" ht="12.75" customHeight="1" x14ac:dyDescent="0.25"/>
    <row r="1143" ht="12.75" customHeight="1" x14ac:dyDescent="0.25"/>
    <row r="1144" ht="12.75" customHeight="1" x14ac:dyDescent="0.25"/>
    <row r="1145" ht="12.75" customHeight="1" x14ac:dyDescent="0.25"/>
    <row r="1146" ht="12.75" customHeight="1" x14ac:dyDescent="0.25"/>
    <row r="1147" ht="12.75" customHeight="1" x14ac:dyDescent="0.25"/>
    <row r="1148" ht="12.75" customHeight="1" x14ac:dyDescent="0.25"/>
    <row r="1149" ht="12.75" customHeight="1" x14ac:dyDescent="0.25"/>
    <row r="1150" ht="12.75" customHeight="1" x14ac:dyDescent="0.25"/>
    <row r="1151" ht="12.75" customHeight="1" x14ac:dyDescent="0.25"/>
    <row r="1152" ht="12.75" customHeight="1" x14ac:dyDescent="0.25"/>
    <row r="1153" ht="12.75" customHeight="1" x14ac:dyDescent="0.25"/>
    <row r="1154" ht="12.75" customHeight="1" x14ac:dyDescent="0.25"/>
    <row r="1155" ht="12.75" customHeight="1" x14ac:dyDescent="0.25"/>
    <row r="1156" ht="12.75" customHeight="1" x14ac:dyDescent="0.25"/>
    <row r="1157" ht="12.75" customHeight="1" x14ac:dyDescent="0.25"/>
    <row r="1158" ht="12.75" customHeight="1" x14ac:dyDescent="0.25"/>
    <row r="1159" ht="12.75" customHeight="1" x14ac:dyDescent="0.25"/>
    <row r="1160" ht="12.75" customHeight="1" x14ac:dyDescent="0.25"/>
    <row r="1161" ht="12.75" customHeight="1" x14ac:dyDescent="0.25"/>
    <row r="1162" ht="12.75" customHeight="1" x14ac:dyDescent="0.25"/>
    <row r="1163" ht="12.75" customHeight="1" x14ac:dyDescent="0.25"/>
    <row r="1164" ht="12.75" customHeight="1" x14ac:dyDescent="0.25"/>
    <row r="1165" ht="12.75" customHeight="1" x14ac:dyDescent="0.25"/>
    <row r="1166" ht="12.75" customHeight="1" x14ac:dyDescent="0.25"/>
  </sheetData>
  <mergeCells count="142">
    <mergeCell ref="L494:M494"/>
    <mergeCell ref="R494:S494"/>
    <mergeCell ref="F509:I509"/>
    <mergeCell ref="K509:O509"/>
    <mergeCell ref="Q509:U509"/>
    <mergeCell ref="F510:H510"/>
    <mergeCell ref="F451:H451"/>
    <mergeCell ref="L435:M435"/>
    <mergeCell ref="R464:S464"/>
    <mergeCell ref="D478:I478"/>
    <mergeCell ref="F480:I480"/>
    <mergeCell ref="K480:O480"/>
    <mergeCell ref="Q480:U480"/>
    <mergeCell ref="F481:H481"/>
    <mergeCell ref="L464:M464"/>
    <mergeCell ref="L405:M405"/>
    <mergeCell ref="R405:S405"/>
    <mergeCell ref="D419:I419"/>
    <mergeCell ref="K421:O421"/>
    <mergeCell ref="Q421:U421"/>
    <mergeCell ref="F421:I421"/>
    <mergeCell ref="F422:H422"/>
    <mergeCell ref="R435:S435"/>
    <mergeCell ref="F450:I450"/>
    <mergeCell ref="K450:O450"/>
    <mergeCell ref="Q450:U450"/>
    <mergeCell ref="K362:O362"/>
    <mergeCell ref="Q362:U362"/>
    <mergeCell ref="F363:H363"/>
    <mergeCell ref="L376:M376"/>
    <mergeCell ref="R376:S376"/>
    <mergeCell ref="F391:I391"/>
    <mergeCell ref="F392:H392"/>
    <mergeCell ref="K391:O391"/>
    <mergeCell ref="Q391:U391"/>
    <mergeCell ref="F627:I627"/>
    <mergeCell ref="K627:O627"/>
    <mergeCell ref="Q627:U627"/>
    <mergeCell ref="F628:H628"/>
    <mergeCell ref="L641:M641"/>
    <mergeCell ref="R641:S641"/>
    <mergeCell ref="L582:M582"/>
    <mergeCell ref="D596:I596"/>
    <mergeCell ref="F598:I598"/>
    <mergeCell ref="K598:O598"/>
    <mergeCell ref="Q598:U598"/>
    <mergeCell ref="L612:M612"/>
    <mergeCell ref="R612:S612"/>
    <mergeCell ref="F540:H540"/>
    <mergeCell ref="L553:M553"/>
    <mergeCell ref="R553:S553"/>
    <mergeCell ref="F568:I568"/>
    <mergeCell ref="K568:O568"/>
    <mergeCell ref="Q568:U568"/>
    <mergeCell ref="F569:H569"/>
    <mergeCell ref="R582:S582"/>
    <mergeCell ref="F599:H599"/>
    <mergeCell ref="F274:H274"/>
    <mergeCell ref="L287:M287"/>
    <mergeCell ref="R287:S287"/>
    <mergeCell ref="L523:M523"/>
    <mergeCell ref="R523:S523"/>
    <mergeCell ref="D537:I537"/>
    <mergeCell ref="F539:I539"/>
    <mergeCell ref="K539:O539"/>
    <mergeCell ref="Q539:U539"/>
    <mergeCell ref="D301:I301"/>
    <mergeCell ref="F303:I303"/>
    <mergeCell ref="K303:O303"/>
    <mergeCell ref="Q303:U303"/>
    <mergeCell ref="F304:H304"/>
    <mergeCell ref="L317:M317"/>
    <mergeCell ref="R317:S317"/>
    <mergeCell ref="F332:I332"/>
    <mergeCell ref="K332:O332"/>
    <mergeCell ref="Q332:U332"/>
    <mergeCell ref="F333:H333"/>
    <mergeCell ref="L346:M346"/>
    <mergeCell ref="R346:S346"/>
    <mergeCell ref="D360:I360"/>
    <mergeCell ref="F362:I362"/>
    <mergeCell ref="D183:I183"/>
    <mergeCell ref="F185:I185"/>
    <mergeCell ref="K185:O185"/>
    <mergeCell ref="Q185:U185"/>
    <mergeCell ref="F186:H186"/>
    <mergeCell ref="F245:H245"/>
    <mergeCell ref="F273:I273"/>
    <mergeCell ref="K273:O273"/>
    <mergeCell ref="Q273:U273"/>
    <mergeCell ref="F127:H127"/>
    <mergeCell ref="L111:M111"/>
    <mergeCell ref="L140:M140"/>
    <mergeCell ref="R140:S140"/>
    <mergeCell ref="F155:I155"/>
    <mergeCell ref="K155:O155"/>
    <mergeCell ref="Q155:U155"/>
    <mergeCell ref="F156:H156"/>
    <mergeCell ref="L169:M169"/>
    <mergeCell ref="R169:S169"/>
    <mergeCell ref="K97:O97"/>
    <mergeCell ref="Q97:U97"/>
    <mergeCell ref="F98:H98"/>
    <mergeCell ref="L82:M82"/>
    <mergeCell ref="R111:S111"/>
    <mergeCell ref="D124:I124"/>
    <mergeCell ref="F126:I126"/>
    <mergeCell ref="K126:O126"/>
    <mergeCell ref="Q126:U126"/>
    <mergeCell ref="F244:I244"/>
    <mergeCell ref="K244:O244"/>
    <mergeCell ref="Q244:U244"/>
    <mergeCell ref="L258:M258"/>
    <mergeCell ref="R258:S258"/>
    <mergeCell ref="B7:V7"/>
    <mergeCell ref="B8:V8"/>
    <mergeCell ref="B9:V9"/>
    <mergeCell ref="B18:V18"/>
    <mergeCell ref="B20:V20"/>
    <mergeCell ref="B22:V22"/>
    <mergeCell ref="B24:V24"/>
    <mergeCell ref="B26:V26"/>
    <mergeCell ref="B28:V28"/>
    <mergeCell ref="K36:O36"/>
    <mergeCell ref="F37:H37"/>
    <mergeCell ref="L50:M50"/>
    <mergeCell ref="D66:I66"/>
    <mergeCell ref="F68:I68"/>
    <mergeCell ref="F69:H69"/>
    <mergeCell ref="K68:O68"/>
    <mergeCell ref="Q68:U68"/>
    <mergeCell ref="R82:S82"/>
    <mergeCell ref="F97:I97"/>
    <mergeCell ref="L199:M199"/>
    <mergeCell ref="R199:S199"/>
    <mergeCell ref="F214:I214"/>
    <mergeCell ref="K214:O214"/>
    <mergeCell ref="Q214:U214"/>
    <mergeCell ref="F215:H215"/>
    <mergeCell ref="R228:S228"/>
    <mergeCell ref="L228:M228"/>
    <mergeCell ref="D242:I242"/>
  </mergeCells>
  <conditionalFormatting sqref="O38 I70 O70 I99 O99">
    <cfRule type="expression" dxfId="350" priority="1">
      <formula>$H$70="Board-approved"</formula>
    </cfRule>
  </conditionalFormatting>
  <conditionalFormatting sqref="O39 I71 O71 I100 O100">
    <cfRule type="expression" dxfId="349" priority="2">
      <formula>$H$71="Board-approved"</formula>
    </cfRule>
  </conditionalFormatting>
  <conditionalFormatting sqref="O40 I72 O72 I101:I104 O101:O104">
    <cfRule type="expression" dxfId="348" priority="3">
      <formula>$H$72="Board-approved"</formula>
    </cfRule>
  </conditionalFormatting>
  <conditionalFormatting sqref="O41 I73 O73 I105 O105">
    <cfRule type="expression" dxfId="347" priority="4">
      <formula>$H$73="Board-approved"</formula>
    </cfRule>
  </conditionalFormatting>
  <conditionalFormatting sqref="O42 I74 O74 I106 O106">
    <cfRule type="expression" dxfId="346" priority="5">
      <formula>$H$74="Board-approved"</formula>
    </cfRule>
  </conditionalFormatting>
  <conditionalFormatting sqref="L70">
    <cfRule type="expression" dxfId="345" priority="6">
      <formula>$K$70="Forecastl"</formula>
    </cfRule>
  </conditionalFormatting>
  <conditionalFormatting sqref="L71">
    <cfRule type="expression" dxfId="344" priority="7">
      <formula>$K$71="Forecast"</formula>
    </cfRule>
  </conditionalFormatting>
  <conditionalFormatting sqref="L72">
    <cfRule type="expression" dxfId="343" priority="8">
      <formula>$K$72="Forecast"</formula>
    </cfRule>
  </conditionalFormatting>
  <conditionalFormatting sqref="L73">
    <cfRule type="expression" dxfId="342" priority="9">
      <formula>$K$73="Forecast"</formula>
    </cfRule>
  </conditionalFormatting>
  <conditionalFormatting sqref="L74">
    <cfRule type="expression" dxfId="341" priority="10">
      <formula>$K$74="Forecast"</formula>
    </cfRule>
  </conditionalFormatting>
  <conditionalFormatting sqref="L75:L79">
    <cfRule type="expression" dxfId="340" priority="11">
      <formula>$K$75="Forecast"</formula>
    </cfRule>
  </conditionalFormatting>
  <conditionalFormatting sqref="L76:L80">
    <cfRule type="expression" dxfId="339" priority="12">
      <formula>$K$80="Forecast"</formula>
    </cfRule>
  </conditionalFormatting>
  <conditionalFormatting sqref="O70">
    <cfRule type="expression" dxfId="338" priority="13">
      <formula>$H$70="Board-approved"</formula>
    </cfRule>
  </conditionalFormatting>
  <conditionalFormatting sqref="O71">
    <cfRule type="expression" dxfId="337" priority="14">
      <formula>$H$71="Board-approved"</formula>
    </cfRule>
  </conditionalFormatting>
  <conditionalFormatting sqref="O72">
    <cfRule type="expression" dxfId="336" priority="15">
      <formula>$H$72="Board-approved"</formula>
    </cfRule>
  </conditionalFormatting>
  <conditionalFormatting sqref="O73">
    <cfRule type="expression" dxfId="335" priority="16">
      <formula>$H$73="Board-approved"</formula>
    </cfRule>
  </conditionalFormatting>
  <conditionalFormatting sqref="O74">
    <cfRule type="expression" dxfId="334" priority="17">
      <formula>$H$74="Board-approved"</formula>
    </cfRule>
  </conditionalFormatting>
  <conditionalFormatting sqref="L99">
    <cfRule type="expression" dxfId="333" priority="18">
      <formula>$K$70="Forecastl"</formula>
    </cfRule>
  </conditionalFormatting>
  <conditionalFormatting sqref="L100">
    <cfRule type="expression" dxfId="332" priority="19">
      <formula>$K$71="Forecast"</formula>
    </cfRule>
  </conditionalFormatting>
  <conditionalFormatting sqref="L101:L104">
    <cfRule type="expression" dxfId="331" priority="20">
      <formula>$K$72="Forecast"</formula>
    </cfRule>
  </conditionalFormatting>
  <conditionalFormatting sqref="L105">
    <cfRule type="expression" dxfId="330" priority="21">
      <formula>$K$73="Forecast"</formula>
    </cfRule>
  </conditionalFormatting>
  <conditionalFormatting sqref="L103:L106">
    <cfRule type="expression" dxfId="329" priority="22">
      <formula>$K$74="Forecast"</formula>
    </cfRule>
  </conditionalFormatting>
  <conditionalFormatting sqref="L107:L108">
    <cfRule type="expression" dxfId="328" priority="23">
      <formula>$K$75="Forecast"</formula>
    </cfRule>
  </conditionalFormatting>
  <conditionalFormatting sqref="L109">
    <cfRule type="expression" dxfId="327" priority="24">
      <formula>$K$80="Forecast"</formula>
    </cfRule>
  </conditionalFormatting>
  <conditionalFormatting sqref="O99">
    <cfRule type="expression" dxfId="326" priority="25">
      <formula>$H$70="Board-approved"</formula>
    </cfRule>
  </conditionalFormatting>
  <conditionalFormatting sqref="O100">
    <cfRule type="expression" dxfId="325" priority="26">
      <formula>$H$71="Board-approved"</formula>
    </cfRule>
  </conditionalFormatting>
  <conditionalFormatting sqref="O101:O104">
    <cfRule type="expression" dxfId="324" priority="27">
      <formula>$H$72="Board-approved"</formula>
    </cfRule>
  </conditionalFormatting>
  <conditionalFormatting sqref="O105">
    <cfRule type="expression" dxfId="323" priority="28">
      <formula>$H$73="Board-approved"</formula>
    </cfRule>
  </conditionalFormatting>
  <conditionalFormatting sqref="O106">
    <cfRule type="expression" dxfId="322" priority="29">
      <formula>$H$74="Board-approved"</formula>
    </cfRule>
  </conditionalFormatting>
  <conditionalFormatting sqref="I99">
    <cfRule type="expression" dxfId="321" priority="30">
      <formula>$H$70="Board-approved"</formula>
    </cfRule>
  </conditionalFormatting>
  <conditionalFormatting sqref="I100">
    <cfRule type="expression" dxfId="320" priority="31">
      <formula>$H$71="Board-approved"</formula>
    </cfRule>
  </conditionalFormatting>
  <conditionalFormatting sqref="I101:I104">
    <cfRule type="expression" dxfId="319" priority="32">
      <formula>$H$72="Board-approved"</formula>
    </cfRule>
  </conditionalFormatting>
  <conditionalFormatting sqref="I105">
    <cfRule type="expression" dxfId="318" priority="33">
      <formula>$H$73="Board-approved"</formula>
    </cfRule>
  </conditionalFormatting>
  <conditionalFormatting sqref="I106">
    <cfRule type="expression" dxfId="317" priority="34">
      <formula>$H$74="Board-approved"</formula>
    </cfRule>
  </conditionalFormatting>
  <conditionalFormatting sqref="K97:K98 L97:P122 Q97:Q102 R97:U122 Q104:Q122 K110:K122">
    <cfRule type="expression" dxfId="316" priority="35">
      <formula>$Q$66="kWh"</formula>
    </cfRule>
  </conditionalFormatting>
  <conditionalFormatting sqref="O38:O48">
    <cfRule type="expression" dxfId="315" priority="36">
      <formula>$O$38="Board-approved"</formula>
    </cfRule>
  </conditionalFormatting>
  <conditionalFormatting sqref="I70 I128 O128 I157 O157">
    <cfRule type="expression" dxfId="314" priority="37">
      <formula>$H$70="Board-approved"</formula>
    </cfRule>
  </conditionalFormatting>
  <conditionalFormatting sqref="I71 I129 O129 I158 O158">
    <cfRule type="expression" dxfId="313" priority="38">
      <formula>$H$71="Board-approved"</formula>
    </cfRule>
  </conditionalFormatting>
  <conditionalFormatting sqref="I72 I130 O130 I159 O159">
    <cfRule type="expression" dxfId="312" priority="39">
      <formula>$H$72="Board-approved"</formula>
    </cfRule>
  </conditionalFormatting>
  <conditionalFormatting sqref="I73 I131 O131 I160 O160">
    <cfRule type="expression" dxfId="311" priority="40">
      <formula>$H$73="Board-approved"</formula>
    </cfRule>
  </conditionalFormatting>
  <conditionalFormatting sqref="I74 I132 O132 I161 O161">
    <cfRule type="expression" dxfId="310" priority="41">
      <formula>$H$74="Board-approved"</formula>
    </cfRule>
  </conditionalFormatting>
  <conditionalFormatting sqref="L128">
    <cfRule type="expression" dxfId="309" priority="42">
      <formula>$K$70="Forecastl"</formula>
    </cfRule>
  </conditionalFormatting>
  <conditionalFormatting sqref="L129">
    <cfRule type="expression" dxfId="308" priority="43">
      <formula>$K$71="Forecast"</formula>
    </cfRule>
  </conditionalFormatting>
  <conditionalFormatting sqref="L130">
    <cfRule type="expression" dxfId="307" priority="44">
      <formula>$K$72="Forecast"</formula>
    </cfRule>
  </conditionalFormatting>
  <conditionalFormatting sqref="L131">
    <cfRule type="expression" dxfId="306" priority="45">
      <formula>$K$73="Forecast"</formula>
    </cfRule>
  </conditionalFormatting>
  <conditionalFormatting sqref="L132">
    <cfRule type="expression" dxfId="305" priority="46">
      <formula>$K$74="Forecast"</formula>
    </cfRule>
  </conditionalFormatting>
  <conditionalFormatting sqref="L133:L137">
    <cfRule type="expression" dxfId="304" priority="47">
      <formula>$K$75="Forecast"</formula>
    </cfRule>
  </conditionalFormatting>
  <conditionalFormatting sqref="L138">
    <cfRule type="expression" dxfId="303" priority="48">
      <formula>$K$80="Forecast"</formula>
    </cfRule>
  </conditionalFormatting>
  <conditionalFormatting sqref="O128">
    <cfRule type="expression" dxfId="302" priority="49">
      <formula>$H$70="Board-approved"</formula>
    </cfRule>
  </conditionalFormatting>
  <conditionalFormatting sqref="O129">
    <cfRule type="expression" dxfId="301" priority="50">
      <formula>$H$71="Board-approved"</formula>
    </cfRule>
  </conditionalFormatting>
  <conditionalFormatting sqref="O130">
    <cfRule type="expression" dxfId="300" priority="51">
      <formula>$H$72="Board-approved"</formula>
    </cfRule>
  </conditionalFormatting>
  <conditionalFormatting sqref="O131">
    <cfRule type="expression" dxfId="299" priority="52">
      <formula>$H$73="Board-approved"</formula>
    </cfRule>
  </conditionalFormatting>
  <conditionalFormatting sqref="O132">
    <cfRule type="expression" dxfId="298" priority="53">
      <formula>$H$74="Board-approved"</formula>
    </cfRule>
  </conditionalFormatting>
  <conditionalFormatting sqref="L157">
    <cfRule type="expression" dxfId="297" priority="54">
      <formula>$K$70="Forecastl"</formula>
    </cfRule>
  </conditionalFormatting>
  <conditionalFormatting sqref="L158">
    <cfRule type="expression" dxfId="296" priority="55">
      <formula>$K$71="Forecast"</formula>
    </cfRule>
  </conditionalFormatting>
  <conditionalFormatting sqref="L159">
    <cfRule type="expression" dxfId="295" priority="56">
      <formula>$K$72="Forecast"</formula>
    </cfRule>
  </conditionalFormatting>
  <conditionalFormatting sqref="L160">
    <cfRule type="expression" dxfId="294" priority="57">
      <formula>$K$73="Forecast"</formula>
    </cfRule>
  </conditionalFormatting>
  <conditionalFormatting sqref="L161">
    <cfRule type="expression" dxfId="293" priority="58">
      <formula>$K$74="Forecast"</formula>
    </cfRule>
  </conditionalFormatting>
  <conditionalFormatting sqref="L162">
    <cfRule type="expression" dxfId="292" priority="59">
      <formula>$K$75="Forecast"</formula>
    </cfRule>
  </conditionalFormatting>
  <conditionalFormatting sqref="L163:L167">
    <cfRule type="expression" dxfId="291" priority="60">
      <formula>$K$80="Forecast"</formula>
    </cfRule>
  </conditionalFormatting>
  <conditionalFormatting sqref="O157">
    <cfRule type="expression" dxfId="290" priority="61">
      <formula>$H$70="Board-approved"</formula>
    </cfRule>
  </conditionalFormatting>
  <conditionalFormatting sqref="O158">
    <cfRule type="expression" dxfId="289" priority="62">
      <formula>$H$71="Board-approved"</formula>
    </cfRule>
  </conditionalFormatting>
  <conditionalFormatting sqref="O159">
    <cfRule type="expression" dxfId="288" priority="63">
      <formula>$H$72="Board-approved"</formula>
    </cfRule>
  </conditionalFormatting>
  <conditionalFormatting sqref="O160">
    <cfRule type="expression" dxfId="287" priority="64">
      <formula>$H$73="Board-approved"</formula>
    </cfRule>
  </conditionalFormatting>
  <conditionalFormatting sqref="O161">
    <cfRule type="expression" dxfId="286" priority="65">
      <formula>$H$74="Board-approved"</formula>
    </cfRule>
  </conditionalFormatting>
  <conditionalFormatting sqref="I157">
    <cfRule type="expression" dxfId="285" priority="66">
      <formula>$H$70="Board-approved"</formula>
    </cfRule>
  </conditionalFormatting>
  <conditionalFormatting sqref="I158">
    <cfRule type="expression" dxfId="284" priority="67">
      <formula>$H$71="Board-approved"</formula>
    </cfRule>
  </conditionalFormatting>
  <conditionalFormatting sqref="I159">
    <cfRule type="expression" dxfId="283" priority="68">
      <formula>$H$72="Board-approved"</formula>
    </cfRule>
  </conditionalFormatting>
  <conditionalFormatting sqref="I160">
    <cfRule type="expression" dxfId="282" priority="69">
      <formula>$H$73="Board-approved"</formula>
    </cfRule>
  </conditionalFormatting>
  <conditionalFormatting sqref="I161">
    <cfRule type="expression" dxfId="281" priority="70">
      <formula>$H$74="Board-approved"</formula>
    </cfRule>
  </conditionalFormatting>
  <conditionalFormatting sqref="K155:U182">
    <cfRule type="expression" dxfId="280" priority="71">
      <formula>$Q$66="kWh"</formula>
    </cfRule>
  </conditionalFormatting>
  <conditionalFormatting sqref="I187 O187 I216 O216">
    <cfRule type="expression" dxfId="279" priority="72">
      <formula>$H$70="Board-approved"</formula>
    </cfRule>
  </conditionalFormatting>
  <conditionalFormatting sqref="I188 O188 I217 O217">
    <cfRule type="expression" dxfId="278" priority="73">
      <formula>$H$71="Board-approved"</formula>
    </cfRule>
  </conditionalFormatting>
  <conditionalFormatting sqref="I189 O189 I218 O218">
    <cfRule type="expression" dxfId="277" priority="74">
      <formula>$H$72="Board-approved"</formula>
    </cfRule>
  </conditionalFormatting>
  <conditionalFormatting sqref="I190 O190 I219:I223 O219:O223">
    <cfRule type="expression" dxfId="276" priority="75">
      <formula>$H$73="Board-approved"</formula>
    </cfRule>
  </conditionalFormatting>
  <conditionalFormatting sqref="I191:I195 O191:O195 I224 O224">
    <cfRule type="expression" dxfId="275" priority="76">
      <formula>$H$74="Board-approved"</formula>
    </cfRule>
  </conditionalFormatting>
  <conditionalFormatting sqref="L187">
    <cfRule type="expression" dxfId="274" priority="77">
      <formula>$K$70="Forecastl"</formula>
    </cfRule>
  </conditionalFormatting>
  <conditionalFormatting sqref="L188">
    <cfRule type="expression" dxfId="273" priority="78">
      <formula>$K$71="Forecast"</formula>
    </cfRule>
  </conditionalFormatting>
  <conditionalFormatting sqref="L189">
    <cfRule type="expression" dxfId="272" priority="79">
      <formula>$K$72="Forecast"</formula>
    </cfRule>
  </conditionalFormatting>
  <conditionalFormatting sqref="L190">
    <cfRule type="expression" dxfId="271" priority="80">
      <formula>$K$73="Forecast"</formula>
    </cfRule>
  </conditionalFormatting>
  <conditionalFormatting sqref="L191:L195">
    <cfRule type="expression" dxfId="270" priority="81">
      <formula>$K$74="Forecast"</formula>
    </cfRule>
  </conditionalFormatting>
  <conditionalFormatting sqref="L192:L196">
    <cfRule type="expression" dxfId="269" priority="82">
      <formula>$K$75="Forecast"</formula>
    </cfRule>
  </conditionalFormatting>
  <conditionalFormatting sqref="L197">
    <cfRule type="expression" dxfId="268" priority="83">
      <formula>$K$80="Forecast"</formula>
    </cfRule>
  </conditionalFormatting>
  <conditionalFormatting sqref="O187">
    <cfRule type="expression" dxfId="267" priority="84">
      <formula>$H$70="Board-approved"</formula>
    </cfRule>
  </conditionalFormatting>
  <conditionalFormatting sqref="O188">
    <cfRule type="expression" dxfId="266" priority="85">
      <formula>$H$71="Board-approved"</formula>
    </cfRule>
  </conditionalFormatting>
  <conditionalFormatting sqref="O189">
    <cfRule type="expression" dxfId="265" priority="86">
      <formula>$H$72="Board-approved"</formula>
    </cfRule>
  </conditionalFormatting>
  <conditionalFormatting sqref="O190">
    <cfRule type="expression" dxfId="264" priority="87">
      <formula>$H$73="Board-approved"</formula>
    </cfRule>
  </conditionalFormatting>
  <conditionalFormatting sqref="O191:O195">
    <cfRule type="expression" dxfId="263" priority="88">
      <formula>$H$74="Board-approved"</formula>
    </cfRule>
  </conditionalFormatting>
  <conditionalFormatting sqref="L216:L219">
    <cfRule type="expression" dxfId="262" priority="89">
      <formula>$K$70="Forecastl"</formula>
    </cfRule>
  </conditionalFormatting>
  <conditionalFormatting sqref="L217">
    <cfRule type="expression" dxfId="261" priority="90">
      <formula>$K$71="Forecast"</formula>
    </cfRule>
  </conditionalFormatting>
  <conditionalFormatting sqref="L217:L218">
    <cfRule type="expression" dxfId="260" priority="91">
      <formula>$K$72="Forecast"</formula>
    </cfRule>
  </conditionalFormatting>
  <conditionalFormatting sqref="L217:L223">
    <cfRule type="expression" dxfId="259" priority="92">
      <formula>$K$73="Forecast"</formula>
    </cfRule>
  </conditionalFormatting>
  <conditionalFormatting sqref="L220:L224">
    <cfRule type="expression" dxfId="258" priority="93">
      <formula>$K$74="Forecast"</formula>
    </cfRule>
  </conditionalFormatting>
  <conditionalFormatting sqref="L221:L225">
    <cfRule type="expression" dxfId="257" priority="94">
      <formula>$K$75="Forecast"</formula>
    </cfRule>
  </conditionalFormatting>
  <conditionalFormatting sqref="L226">
    <cfRule type="expression" dxfId="256" priority="95">
      <formula>$K$80="Forecast"</formula>
    </cfRule>
  </conditionalFormatting>
  <conditionalFormatting sqref="O216">
    <cfRule type="expression" dxfId="255" priority="96">
      <formula>$H$70="Board-approved"</formula>
    </cfRule>
  </conditionalFormatting>
  <conditionalFormatting sqref="O217">
    <cfRule type="expression" dxfId="254" priority="97">
      <formula>$H$71="Board-approved"</formula>
    </cfRule>
  </conditionalFormatting>
  <conditionalFormatting sqref="O218">
    <cfRule type="expression" dxfId="253" priority="98">
      <formula>$H$72="Board-approved"</formula>
    </cfRule>
  </conditionalFormatting>
  <conditionalFormatting sqref="O219:O223">
    <cfRule type="expression" dxfId="252" priority="99">
      <formula>$H$73="Board-approved"</formula>
    </cfRule>
  </conditionalFormatting>
  <conditionalFormatting sqref="O224">
    <cfRule type="expression" dxfId="251" priority="100">
      <formula>$H$74="Board-approved"</formula>
    </cfRule>
  </conditionalFormatting>
  <conditionalFormatting sqref="I216">
    <cfRule type="expression" dxfId="250" priority="101">
      <formula>$H$70="Board-approved"</formula>
    </cfRule>
  </conditionalFormatting>
  <conditionalFormatting sqref="I217">
    <cfRule type="expression" dxfId="249" priority="102">
      <formula>$H$71="Board-approved"</formula>
    </cfRule>
  </conditionalFormatting>
  <conditionalFormatting sqref="I218">
    <cfRule type="expression" dxfId="248" priority="103">
      <formula>$H$72="Board-approved"</formula>
    </cfRule>
  </conditionalFormatting>
  <conditionalFormatting sqref="I219:I223">
    <cfRule type="expression" dxfId="247" priority="104">
      <formula>$H$73="Board-approved"</formula>
    </cfRule>
  </conditionalFormatting>
  <conditionalFormatting sqref="I224">
    <cfRule type="expression" dxfId="246" priority="105">
      <formula>$H$74="Board-approved"</formula>
    </cfRule>
  </conditionalFormatting>
  <conditionalFormatting sqref="R157:R167 K214:L240 M214:M219 N214:Q240 R214:R215 S214:U240 R221:R240 M227:M240 R280:R281 R334:S344 R393:S403 R452:S462">
    <cfRule type="expression" dxfId="245" priority="106">
      <formula>$Q$66="kWh"</formula>
    </cfRule>
  </conditionalFormatting>
  <conditionalFormatting sqref="I246 O246 I275 O275">
    <cfRule type="expression" dxfId="244" priority="107">
      <formula>$H$70="Board-approved"</formula>
    </cfRule>
  </conditionalFormatting>
  <conditionalFormatting sqref="I247 O247 I276 O276">
    <cfRule type="expression" dxfId="243" priority="108">
      <formula>$H$71="Board-approved"</formula>
    </cfRule>
  </conditionalFormatting>
  <conditionalFormatting sqref="I248 O248 I277 O277">
    <cfRule type="expression" dxfId="242" priority="109">
      <formula>$H$72="Board-approved"</formula>
    </cfRule>
  </conditionalFormatting>
  <conditionalFormatting sqref="I249 O249 I278:I282 O278:O282">
    <cfRule type="expression" dxfId="241" priority="110">
      <formula>$H$73="Board-approved"</formula>
    </cfRule>
  </conditionalFormatting>
  <conditionalFormatting sqref="I250 O250 I283 O283">
    <cfRule type="expression" dxfId="240" priority="111">
      <formula>$H$74="Board-approved"</formula>
    </cfRule>
  </conditionalFormatting>
  <conditionalFormatting sqref="L246">
    <cfRule type="expression" dxfId="239" priority="112">
      <formula>$K$70="Forecastl"</formula>
    </cfRule>
  </conditionalFormatting>
  <conditionalFormatting sqref="L247">
    <cfRule type="expression" dxfId="238" priority="113">
      <formula>$K$71="Forecast"</formula>
    </cfRule>
  </conditionalFormatting>
  <conditionalFormatting sqref="L248">
    <cfRule type="expression" dxfId="237" priority="114">
      <formula>$K$72="Forecast"</formula>
    </cfRule>
  </conditionalFormatting>
  <conditionalFormatting sqref="L249">
    <cfRule type="expression" dxfId="236" priority="115">
      <formula>$K$73="Forecast"</formula>
    </cfRule>
  </conditionalFormatting>
  <conditionalFormatting sqref="L250">
    <cfRule type="expression" dxfId="235" priority="116">
      <formula>$K$74="Forecast"</formula>
    </cfRule>
  </conditionalFormatting>
  <conditionalFormatting sqref="L251:L255">
    <cfRule type="expression" dxfId="234" priority="117">
      <formula>$K$75="Forecast"</formula>
    </cfRule>
  </conditionalFormatting>
  <conditionalFormatting sqref="L256">
    <cfRule type="expression" dxfId="233" priority="118">
      <formula>$K$80="Forecast"</formula>
    </cfRule>
  </conditionalFormatting>
  <conditionalFormatting sqref="O246">
    <cfRule type="expression" dxfId="232" priority="119">
      <formula>$H$70="Board-approved"</formula>
    </cfRule>
  </conditionalFormatting>
  <conditionalFormatting sqref="O247">
    <cfRule type="expression" dxfId="231" priority="120">
      <formula>$H$71="Board-approved"</formula>
    </cfRule>
  </conditionalFormatting>
  <conditionalFormatting sqref="O248">
    <cfRule type="expression" dxfId="230" priority="121">
      <formula>$H$72="Board-approved"</formula>
    </cfRule>
  </conditionalFormatting>
  <conditionalFormatting sqref="O249">
    <cfRule type="expression" dxfId="229" priority="122">
      <formula>$H$73="Board-approved"</formula>
    </cfRule>
  </conditionalFormatting>
  <conditionalFormatting sqref="O250">
    <cfRule type="expression" dxfId="228" priority="123">
      <formula>$H$74="Board-approved"</formula>
    </cfRule>
  </conditionalFormatting>
  <conditionalFormatting sqref="L275">
    <cfRule type="expression" dxfId="227" priority="124">
      <formula>$K$70="Forecastl"</formula>
    </cfRule>
  </conditionalFormatting>
  <conditionalFormatting sqref="L276">
    <cfRule type="expression" dxfId="226" priority="125">
      <formula>$K$71="Forecast"</formula>
    </cfRule>
  </conditionalFormatting>
  <conditionalFormatting sqref="L275 L277">
    <cfRule type="expression" dxfId="225" priority="126">
      <formula>$K$72="Forecast"</formula>
    </cfRule>
  </conditionalFormatting>
  <conditionalFormatting sqref="L275:L282">
    <cfRule type="expression" dxfId="224" priority="127">
      <formula>$K$73="Forecast"</formula>
    </cfRule>
  </conditionalFormatting>
  <conditionalFormatting sqref="L279:L283">
    <cfRule type="expression" dxfId="223" priority="128">
      <formula>$K$74="Forecast"</formula>
    </cfRule>
  </conditionalFormatting>
  <conditionalFormatting sqref="L280:L284">
    <cfRule type="expression" dxfId="222" priority="129">
      <formula>$K$75="Forecast"</formula>
    </cfRule>
  </conditionalFormatting>
  <conditionalFormatting sqref="L285">
    <cfRule type="expression" dxfId="221" priority="130">
      <formula>$K$80="Forecast"</formula>
    </cfRule>
  </conditionalFormatting>
  <conditionalFormatting sqref="O275">
    <cfRule type="expression" dxfId="220" priority="131">
      <formula>$H$70="Board-approved"</formula>
    </cfRule>
  </conditionalFormatting>
  <conditionalFormatting sqref="O276">
    <cfRule type="expression" dxfId="219" priority="132">
      <formula>$H$71="Board-approved"</formula>
    </cfRule>
  </conditionalFormatting>
  <conditionalFormatting sqref="O277">
    <cfRule type="expression" dxfId="218" priority="133">
      <formula>$H$72="Board-approved"</formula>
    </cfRule>
  </conditionalFormatting>
  <conditionalFormatting sqref="O278:O282">
    <cfRule type="expression" dxfId="217" priority="134">
      <formula>$H$73="Board-approved"</formula>
    </cfRule>
  </conditionalFormatting>
  <conditionalFormatting sqref="O283">
    <cfRule type="expression" dxfId="216" priority="135">
      <formula>$H$74="Board-approved"</formula>
    </cfRule>
  </conditionalFormatting>
  <conditionalFormatting sqref="I275">
    <cfRule type="expression" dxfId="215" priority="136">
      <formula>$H$70="Board-approved"</formula>
    </cfRule>
  </conditionalFormatting>
  <conditionalFormatting sqref="I276">
    <cfRule type="expression" dxfId="214" priority="137">
      <formula>$H$71="Board-approved"</formula>
    </cfRule>
  </conditionalFormatting>
  <conditionalFormatting sqref="I277">
    <cfRule type="expression" dxfId="213" priority="138">
      <formula>$H$72="Board-approved"</formula>
    </cfRule>
  </conditionalFormatting>
  <conditionalFormatting sqref="I278:I282">
    <cfRule type="expression" dxfId="212" priority="139">
      <formula>$H$73="Board-approved"</formula>
    </cfRule>
  </conditionalFormatting>
  <conditionalFormatting sqref="I283">
    <cfRule type="expression" dxfId="211" priority="140">
      <formula>$H$74="Board-approved"</formula>
    </cfRule>
  </conditionalFormatting>
  <conditionalFormatting sqref="K273:K278 L273:Q300 R273:S274 T273:U300 K280:K300 R280:R300 S286:S300 R334:S344 R393:S403 R452:S462">
    <cfRule type="expression" dxfId="210" priority="141">
      <formula>$Q$66="kWh"</formula>
    </cfRule>
  </conditionalFormatting>
  <conditionalFormatting sqref="I305 O305 I334 O334">
    <cfRule type="expression" dxfId="209" priority="142">
      <formula>$H$70="Board-approved"</formula>
    </cfRule>
  </conditionalFormatting>
  <conditionalFormatting sqref="I306 O306 I335 O335">
    <cfRule type="expression" dxfId="208" priority="143">
      <formula>$H$71="Board-approved"</formula>
    </cfRule>
  </conditionalFormatting>
  <conditionalFormatting sqref="I307:I311 O307:O311 I336:I340 O336:O340">
    <cfRule type="expression" dxfId="207" priority="144">
      <formula>$H$72="Board-approved"</formula>
    </cfRule>
  </conditionalFormatting>
  <conditionalFormatting sqref="I312 O312 I341 O341">
    <cfRule type="expression" dxfId="206" priority="145">
      <formula>$H$73="Board-approved"</formula>
    </cfRule>
  </conditionalFormatting>
  <conditionalFormatting sqref="I313 O313 I342 O342">
    <cfRule type="expression" dxfId="205" priority="146">
      <formula>$H$74="Board-approved"</formula>
    </cfRule>
  </conditionalFormatting>
  <conditionalFormatting sqref="L305">
    <cfRule type="expression" dxfId="204" priority="147">
      <formula>$K$70="Forecastl"</formula>
    </cfRule>
  </conditionalFormatting>
  <conditionalFormatting sqref="L306">
    <cfRule type="expression" dxfId="203" priority="148">
      <formula>$K$71="Forecast"</formula>
    </cfRule>
  </conditionalFormatting>
  <conditionalFormatting sqref="L307:L311">
    <cfRule type="expression" dxfId="202" priority="149">
      <formula>$K$72="Forecast"</formula>
    </cfRule>
  </conditionalFormatting>
  <conditionalFormatting sqref="L312">
    <cfRule type="expression" dxfId="201" priority="150">
      <formula>$K$73="Forecast"</formula>
    </cfRule>
  </conditionalFormatting>
  <conditionalFormatting sqref="L309:L313">
    <cfRule type="expression" dxfId="200" priority="151">
      <formula>$K$74="Forecast"</formula>
    </cfRule>
  </conditionalFormatting>
  <conditionalFormatting sqref="L310:L314">
    <cfRule type="expression" dxfId="199" priority="152">
      <formula>$K$75="Forecast"</formula>
    </cfRule>
  </conditionalFormatting>
  <conditionalFormatting sqref="L315">
    <cfRule type="expression" dxfId="198" priority="153">
      <formula>$K$80="Forecast"</formula>
    </cfRule>
  </conditionalFormatting>
  <conditionalFormatting sqref="O305">
    <cfRule type="expression" dxfId="197" priority="154">
      <formula>$H$70="Board-approved"</formula>
    </cfRule>
  </conditionalFormatting>
  <conditionalFormatting sqref="O306">
    <cfRule type="expression" dxfId="196" priority="155">
      <formula>$H$71="Board-approved"</formula>
    </cfRule>
  </conditionalFormatting>
  <conditionalFormatting sqref="O307:O311">
    <cfRule type="expression" dxfId="195" priority="156">
      <formula>$H$72="Board-approved"</formula>
    </cfRule>
  </conditionalFormatting>
  <conditionalFormatting sqref="O312">
    <cfRule type="expression" dxfId="194" priority="157">
      <formula>$H$73="Board-approved"</formula>
    </cfRule>
  </conditionalFormatting>
  <conditionalFormatting sqref="O313">
    <cfRule type="expression" dxfId="193" priority="158">
      <formula>$H$74="Board-approved"</formula>
    </cfRule>
  </conditionalFormatting>
  <conditionalFormatting sqref="L334:L335">
    <cfRule type="expression" dxfId="192" priority="159">
      <formula>$K$70="Forecastl"</formula>
    </cfRule>
  </conditionalFormatting>
  <conditionalFormatting sqref="L335">
    <cfRule type="expression" dxfId="191" priority="160">
      <formula>$K$71="Forecast"</formula>
    </cfRule>
  </conditionalFormatting>
  <conditionalFormatting sqref="L334:L340">
    <cfRule type="expression" dxfId="190" priority="161">
      <formula>$K$72="Forecast"</formula>
    </cfRule>
  </conditionalFormatting>
  <conditionalFormatting sqref="L341">
    <cfRule type="expression" dxfId="189" priority="162">
      <formula>$K$73="Forecast"</formula>
    </cfRule>
  </conditionalFormatting>
  <conditionalFormatting sqref="L338:L342">
    <cfRule type="expression" dxfId="188" priority="163">
      <formula>$K$74="Forecast"</formula>
    </cfRule>
  </conditionalFormatting>
  <conditionalFormatting sqref="L339:L343">
    <cfRule type="expression" dxfId="187" priority="164">
      <formula>$K$75="Forecast"</formula>
    </cfRule>
  </conditionalFormatting>
  <conditionalFormatting sqref="L344">
    <cfRule type="expression" dxfId="186" priority="165">
      <formula>$K$80="Forecast"</formula>
    </cfRule>
  </conditionalFormatting>
  <conditionalFormatting sqref="O334">
    <cfRule type="expression" dxfId="185" priority="166">
      <formula>$H$70="Board-approved"</formula>
    </cfRule>
  </conditionalFormatting>
  <conditionalFormatting sqref="O335">
    <cfRule type="expression" dxfId="184" priority="167">
      <formula>$H$71="Board-approved"</formula>
    </cfRule>
  </conditionalFormatting>
  <conditionalFormatting sqref="O336:O340">
    <cfRule type="expression" dxfId="183" priority="168">
      <formula>$H$72="Board-approved"</formula>
    </cfRule>
  </conditionalFormatting>
  <conditionalFormatting sqref="O341">
    <cfRule type="expression" dxfId="182" priority="169">
      <formula>$H$73="Board-approved"</formula>
    </cfRule>
  </conditionalFormatting>
  <conditionalFormatting sqref="O342">
    <cfRule type="expression" dxfId="181" priority="170">
      <formula>$H$74="Board-approved"</formula>
    </cfRule>
  </conditionalFormatting>
  <conditionalFormatting sqref="I334">
    <cfRule type="expression" dxfId="180" priority="171">
      <formula>$H$70="Board-approved"</formula>
    </cfRule>
  </conditionalFormatting>
  <conditionalFormatting sqref="I335">
    <cfRule type="expression" dxfId="179" priority="172">
      <formula>$H$71="Board-approved"</formula>
    </cfRule>
  </conditionalFormatting>
  <conditionalFormatting sqref="I336:I340">
    <cfRule type="expression" dxfId="178" priority="173">
      <formula>$H$72="Board-approved"</formula>
    </cfRule>
  </conditionalFormatting>
  <conditionalFormatting sqref="I341">
    <cfRule type="expression" dxfId="177" priority="174">
      <formula>$H$73="Board-approved"</formula>
    </cfRule>
  </conditionalFormatting>
  <conditionalFormatting sqref="I342">
    <cfRule type="expression" dxfId="176" priority="175">
      <formula>$H$74="Board-approved"</formula>
    </cfRule>
  </conditionalFormatting>
  <conditionalFormatting sqref="K332:U358 R393:S403 R452:S462">
    <cfRule type="expression" dxfId="175" priority="176">
      <formula>$Q$66="kWh"</formula>
    </cfRule>
  </conditionalFormatting>
  <conditionalFormatting sqref="I364 O364 I393 O393">
    <cfRule type="expression" dxfId="174" priority="177">
      <formula>$H$70="Board-approved"</formula>
    </cfRule>
  </conditionalFormatting>
  <conditionalFormatting sqref="I365:I369 O365:O369 I394 O394">
    <cfRule type="expression" dxfId="173" priority="178">
      <formula>$H$71="Board-approved"</formula>
    </cfRule>
  </conditionalFormatting>
  <conditionalFormatting sqref="I370 O370 I395:I399 O395:O399">
    <cfRule type="expression" dxfId="172" priority="179">
      <formula>$H$72="Board-approved"</formula>
    </cfRule>
  </conditionalFormatting>
  <conditionalFormatting sqref="I371 O371 I400 O400">
    <cfRule type="expression" dxfId="171" priority="180">
      <formula>$H$73="Board-approved"</formula>
    </cfRule>
  </conditionalFormatting>
  <conditionalFormatting sqref="I372 O372 I401 O401">
    <cfRule type="expression" dxfId="170" priority="181">
      <formula>$H$74="Board-approved"</formula>
    </cfRule>
  </conditionalFormatting>
  <conditionalFormatting sqref="L364">
    <cfRule type="expression" dxfId="169" priority="182">
      <formula>$K$70="Forecastl"</formula>
    </cfRule>
  </conditionalFormatting>
  <conditionalFormatting sqref="L365:L369">
    <cfRule type="expression" dxfId="168" priority="183">
      <formula>$K$71="Forecast"</formula>
    </cfRule>
  </conditionalFormatting>
  <conditionalFormatting sqref="L370">
    <cfRule type="expression" dxfId="167" priority="184">
      <formula>$K$72="Forecast"</formula>
    </cfRule>
  </conditionalFormatting>
  <conditionalFormatting sqref="L371">
    <cfRule type="expression" dxfId="166" priority="185">
      <formula>$K$73="Forecast"</formula>
    </cfRule>
  </conditionalFormatting>
  <conditionalFormatting sqref="L368:L372">
    <cfRule type="expression" dxfId="165" priority="186">
      <formula>$K$74="Forecast"</formula>
    </cfRule>
  </conditionalFormatting>
  <conditionalFormatting sqref="L369:L373">
    <cfRule type="expression" dxfId="164" priority="187">
      <formula>$K$75="Forecast"</formula>
    </cfRule>
  </conditionalFormatting>
  <conditionalFormatting sqref="L374">
    <cfRule type="expression" dxfId="163" priority="188">
      <formula>$K$80="Forecast"</formula>
    </cfRule>
  </conditionalFormatting>
  <conditionalFormatting sqref="O364">
    <cfRule type="expression" dxfId="162" priority="189">
      <formula>$H$70="Board-approved"</formula>
    </cfRule>
  </conditionalFormatting>
  <conditionalFormatting sqref="O365:O369">
    <cfRule type="expression" dxfId="161" priority="190">
      <formula>$H$71="Board-approved"</formula>
    </cfRule>
  </conditionalFormatting>
  <conditionalFormatting sqref="O370">
    <cfRule type="expression" dxfId="160" priority="191">
      <formula>$H$72="Board-approved"</formula>
    </cfRule>
  </conditionalFormatting>
  <conditionalFormatting sqref="O371">
    <cfRule type="expression" dxfId="159" priority="192">
      <formula>$H$73="Board-approved"</formula>
    </cfRule>
  </conditionalFormatting>
  <conditionalFormatting sqref="O372">
    <cfRule type="expression" dxfId="158" priority="193">
      <formula>$H$74="Board-approved"</formula>
    </cfRule>
  </conditionalFormatting>
  <conditionalFormatting sqref="L393">
    <cfRule type="expression" dxfId="157" priority="194">
      <formula>$K$70="Forecastl"</formula>
    </cfRule>
  </conditionalFormatting>
  <conditionalFormatting sqref="L393:L394">
    <cfRule type="expression" dxfId="156" priority="195">
      <formula>$K$71="Forecast"</formula>
    </cfRule>
  </conditionalFormatting>
  <conditionalFormatting sqref="L393:L399">
    <cfRule type="expression" dxfId="155" priority="196">
      <formula>$K$72="Forecast"</formula>
    </cfRule>
  </conditionalFormatting>
  <conditionalFormatting sqref="L400">
    <cfRule type="expression" dxfId="154" priority="197">
      <formula>$K$73="Forecast"</formula>
    </cfRule>
  </conditionalFormatting>
  <conditionalFormatting sqref="L397:L401">
    <cfRule type="expression" dxfId="153" priority="198">
      <formula>$K$74="Forecast"</formula>
    </cfRule>
  </conditionalFormatting>
  <conditionalFormatting sqref="L398:L402">
    <cfRule type="expression" dxfId="152" priority="199">
      <formula>$K$75="Forecast"</formula>
    </cfRule>
  </conditionalFormatting>
  <conditionalFormatting sqref="L403">
    <cfRule type="expression" dxfId="151" priority="200">
      <formula>$K$80="Forecast"</formula>
    </cfRule>
  </conditionalFormatting>
  <conditionalFormatting sqref="O393">
    <cfRule type="expression" dxfId="150" priority="201">
      <formula>$H$70="Board-approved"</formula>
    </cfRule>
  </conditionalFormatting>
  <conditionalFormatting sqref="O394">
    <cfRule type="expression" dxfId="149" priority="202">
      <formula>$H$71="Board-approved"</formula>
    </cfRule>
  </conditionalFormatting>
  <conditionalFormatting sqref="O395:O399">
    <cfRule type="expression" dxfId="148" priority="203">
      <formula>$H$72="Board-approved"</formula>
    </cfRule>
  </conditionalFormatting>
  <conditionalFormatting sqref="O400">
    <cfRule type="expression" dxfId="147" priority="204">
      <formula>$H$73="Board-approved"</formula>
    </cfRule>
  </conditionalFormatting>
  <conditionalFormatting sqref="O401">
    <cfRule type="expression" dxfId="146" priority="205">
      <formula>$H$74="Board-approved"</formula>
    </cfRule>
  </conditionalFormatting>
  <conditionalFormatting sqref="I393">
    <cfRule type="expression" dxfId="145" priority="206">
      <formula>$H$70="Board-approved"</formula>
    </cfRule>
  </conditionalFormatting>
  <conditionalFormatting sqref="I394">
    <cfRule type="expression" dxfId="144" priority="207">
      <formula>$H$71="Board-approved"</formula>
    </cfRule>
  </conditionalFormatting>
  <conditionalFormatting sqref="I395:I399">
    <cfRule type="expression" dxfId="143" priority="208">
      <formula>$H$72="Board-approved"</formula>
    </cfRule>
  </conditionalFormatting>
  <conditionalFormatting sqref="I400">
    <cfRule type="expression" dxfId="142" priority="209">
      <formula>$H$73="Board-approved"</formula>
    </cfRule>
  </conditionalFormatting>
  <conditionalFormatting sqref="I401">
    <cfRule type="expression" dxfId="141" priority="210">
      <formula>$H$74="Board-approved"</formula>
    </cfRule>
  </conditionalFormatting>
  <conditionalFormatting sqref="K391:U418">
    <cfRule type="expression" dxfId="140" priority="211">
      <formula>$Q$66="kWh"</formula>
    </cfRule>
  </conditionalFormatting>
  <conditionalFormatting sqref="I423 O423 I452 O452">
    <cfRule type="expression" dxfId="139" priority="212">
      <formula>$H$70="Board-approved"</formula>
    </cfRule>
  </conditionalFormatting>
  <conditionalFormatting sqref="I424 O424 I453 O453">
    <cfRule type="expression" dxfId="138" priority="213">
      <formula>$H$71="Board-approved"</formula>
    </cfRule>
  </conditionalFormatting>
  <conditionalFormatting sqref="I425:I429 O425:O429 I454:I458 O454:O458">
    <cfRule type="expression" dxfId="137" priority="214">
      <formula>$H$72="Board-approved"</formula>
    </cfRule>
  </conditionalFormatting>
  <conditionalFormatting sqref="I430 O430 I459 O459">
    <cfRule type="expression" dxfId="136" priority="215">
      <formula>$H$73="Board-approved"</formula>
    </cfRule>
  </conditionalFormatting>
  <conditionalFormatting sqref="I431 O431 I460 O460">
    <cfRule type="expression" dxfId="135" priority="216">
      <formula>$H$74="Board-approved"</formula>
    </cfRule>
  </conditionalFormatting>
  <conditionalFormatting sqref="L423">
    <cfRule type="expression" dxfId="134" priority="217">
      <formula>$K$70="Forecastl"</formula>
    </cfRule>
  </conditionalFormatting>
  <conditionalFormatting sqref="L424">
    <cfRule type="expression" dxfId="133" priority="218">
      <formula>$K$71="Forecast"</formula>
    </cfRule>
  </conditionalFormatting>
  <conditionalFormatting sqref="L425:L429">
    <cfRule type="expression" dxfId="132" priority="219">
      <formula>$K$72="Forecast"</formula>
    </cfRule>
  </conditionalFormatting>
  <conditionalFormatting sqref="L430">
    <cfRule type="expression" dxfId="131" priority="220">
      <formula>$K$73="Forecast"</formula>
    </cfRule>
  </conditionalFormatting>
  <conditionalFormatting sqref="L427:L431">
    <cfRule type="expression" dxfId="130" priority="221">
      <formula>$K$74="Forecast"</formula>
    </cfRule>
  </conditionalFormatting>
  <conditionalFormatting sqref="L428:L432">
    <cfRule type="expression" dxfId="129" priority="222">
      <formula>$K$75="Forecast"</formula>
    </cfRule>
  </conditionalFormatting>
  <conditionalFormatting sqref="L433">
    <cfRule type="expression" dxfId="128" priority="223">
      <formula>$K$80="Forecast"</formula>
    </cfRule>
  </conditionalFormatting>
  <conditionalFormatting sqref="O423">
    <cfRule type="expression" dxfId="127" priority="224">
      <formula>$H$70="Board-approved"</formula>
    </cfRule>
  </conditionalFormatting>
  <conditionalFormatting sqref="O424">
    <cfRule type="expression" dxfId="126" priority="225">
      <formula>$H$71="Board-approved"</formula>
    </cfRule>
  </conditionalFormatting>
  <conditionalFormatting sqref="O425:O429">
    <cfRule type="expression" dxfId="125" priority="226">
      <formula>$H$72="Board-approved"</formula>
    </cfRule>
  </conditionalFormatting>
  <conditionalFormatting sqref="O430">
    <cfRule type="expression" dxfId="124" priority="227">
      <formula>$H$73="Board-approved"</formula>
    </cfRule>
  </conditionalFormatting>
  <conditionalFormatting sqref="O431">
    <cfRule type="expression" dxfId="123" priority="228">
      <formula>$H$74="Board-approved"</formula>
    </cfRule>
  </conditionalFormatting>
  <conditionalFormatting sqref="L452">
    <cfRule type="expression" dxfId="122" priority="229">
      <formula>$K$70="Forecastl"</formula>
    </cfRule>
  </conditionalFormatting>
  <conditionalFormatting sqref="L453">
    <cfRule type="expression" dxfId="121" priority="230">
      <formula>$K$71="Forecast"</formula>
    </cfRule>
  </conditionalFormatting>
  <conditionalFormatting sqref="L454:L458">
    <cfRule type="expression" dxfId="120" priority="231">
      <formula>$K$72="Forecast"</formula>
    </cfRule>
  </conditionalFormatting>
  <conditionalFormatting sqref="L459">
    <cfRule type="expression" dxfId="119" priority="232">
      <formula>$K$73="Forecast"</formula>
    </cfRule>
  </conditionalFormatting>
  <conditionalFormatting sqref="L456:L460">
    <cfRule type="expression" dxfId="118" priority="233">
      <formula>$K$74="Forecast"</formula>
    </cfRule>
  </conditionalFormatting>
  <conditionalFormatting sqref="L457:L461">
    <cfRule type="expression" dxfId="117" priority="234">
      <formula>$K$75="Forecast"</formula>
    </cfRule>
  </conditionalFormatting>
  <conditionalFormatting sqref="L462">
    <cfRule type="expression" dxfId="116" priority="235">
      <formula>$K$80="Forecast"</formula>
    </cfRule>
  </conditionalFormatting>
  <conditionalFormatting sqref="O452">
    <cfRule type="expression" dxfId="115" priority="236">
      <formula>$H$70="Board-approved"</formula>
    </cfRule>
  </conditionalFormatting>
  <conditionalFormatting sqref="O453">
    <cfRule type="expression" dxfId="114" priority="237">
      <formula>$H$71="Board-approved"</formula>
    </cfRule>
  </conditionalFormatting>
  <conditionalFormatting sqref="O454:O458">
    <cfRule type="expression" dxfId="113" priority="238">
      <formula>$H$72="Board-approved"</formula>
    </cfRule>
  </conditionalFormatting>
  <conditionalFormatting sqref="O459">
    <cfRule type="expression" dxfId="112" priority="239">
      <formula>$H$73="Board-approved"</formula>
    </cfRule>
  </conditionalFormatting>
  <conditionalFormatting sqref="O460">
    <cfRule type="expression" dxfId="111" priority="240">
      <formula>$H$74="Board-approved"</formula>
    </cfRule>
  </conditionalFormatting>
  <conditionalFormatting sqref="I452">
    <cfRule type="expression" dxfId="110" priority="241">
      <formula>$H$70="Board-approved"</formula>
    </cfRule>
  </conditionalFormatting>
  <conditionalFormatting sqref="I453">
    <cfRule type="expression" dxfId="109" priority="242">
      <formula>$H$71="Board-approved"</formula>
    </cfRule>
  </conditionalFormatting>
  <conditionalFormatting sqref="I454:I458">
    <cfRule type="expression" dxfId="108" priority="243">
      <formula>$H$72="Board-approved"</formula>
    </cfRule>
  </conditionalFormatting>
  <conditionalFormatting sqref="I459">
    <cfRule type="expression" dxfId="107" priority="244">
      <formula>$H$73="Board-approved"</formula>
    </cfRule>
  </conditionalFormatting>
  <conditionalFormatting sqref="I460">
    <cfRule type="expression" dxfId="106" priority="245">
      <formula>$H$74="Board-approved"</formula>
    </cfRule>
  </conditionalFormatting>
  <conditionalFormatting sqref="K450:U476">
    <cfRule type="expression" dxfId="105" priority="246">
      <formula>$Q$66="kWh"</formula>
    </cfRule>
  </conditionalFormatting>
  <conditionalFormatting sqref="I482 O482 I511 O511">
    <cfRule type="expression" dxfId="104" priority="247">
      <formula>$H$70="Board-approved"</formula>
    </cfRule>
  </conditionalFormatting>
  <conditionalFormatting sqref="I483 O483 I512 O512">
    <cfRule type="expression" dxfId="103" priority="248">
      <formula>$H$71="Board-approved"</formula>
    </cfRule>
  </conditionalFormatting>
  <conditionalFormatting sqref="I484:I488 O484:O488 I513:I517 O513:O517">
    <cfRule type="expression" dxfId="102" priority="249">
      <formula>$H$72="Board-approved"</formula>
    </cfRule>
  </conditionalFormatting>
  <conditionalFormatting sqref="I489 O489 I518 O518">
    <cfRule type="expression" dxfId="101" priority="250">
      <formula>$H$73="Board-approved"</formula>
    </cfRule>
  </conditionalFormatting>
  <conditionalFormatting sqref="I490 O490 I519 O519">
    <cfRule type="expression" dxfId="100" priority="251">
      <formula>$H$74="Board-approved"</formula>
    </cfRule>
  </conditionalFormatting>
  <conditionalFormatting sqref="L482">
    <cfRule type="expression" dxfId="99" priority="252">
      <formula>$K$70="Forecastl"</formula>
    </cfRule>
  </conditionalFormatting>
  <conditionalFormatting sqref="L483">
    <cfRule type="expression" dxfId="98" priority="253">
      <formula>$K$71="Forecast"</formula>
    </cfRule>
  </conditionalFormatting>
  <conditionalFormatting sqref="L484:L488">
    <cfRule type="expression" dxfId="97" priority="254">
      <formula>$K$72="Forecast"</formula>
    </cfRule>
  </conditionalFormatting>
  <conditionalFormatting sqref="L489">
    <cfRule type="expression" dxfId="96" priority="255">
      <formula>$K$73="Forecast"</formula>
    </cfRule>
  </conditionalFormatting>
  <conditionalFormatting sqref="L486:L490">
    <cfRule type="expression" dxfId="95" priority="256">
      <formula>$K$74="Forecast"</formula>
    </cfRule>
  </conditionalFormatting>
  <conditionalFormatting sqref="L487:L491">
    <cfRule type="expression" dxfId="94" priority="257">
      <formula>$K$75="Forecast"</formula>
    </cfRule>
  </conditionalFormatting>
  <conditionalFormatting sqref="L492">
    <cfRule type="expression" dxfId="93" priority="258">
      <formula>$K$80="Forecast"</formula>
    </cfRule>
  </conditionalFormatting>
  <conditionalFormatting sqref="O482">
    <cfRule type="expression" dxfId="92" priority="259">
      <formula>$H$70="Board-approved"</formula>
    </cfRule>
  </conditionalFormatting>
  <conditionalFormatting sqref="O483">
    <cfRule type="expression" dxfId="91" priority="260">
      <formula>$H$71="Board-approved"</formula>
    </cfRule>
  </conditionalFormatting>
  <conditionalFormatting sqref="O484:O488">
    <cfRule type="expression" dxfId="90" priority="261">
      <formula>$H$72="Board-approved"</formula>
    </cfRule>
  </conditionalFormatting>
  <conditionalFormatting sqref="O489">
    <cfRule type="expression" dxfId="89" priority="262">
      <formula>$H$73="Board-approved"</formula>
    </cfRule>
  </conditionalFormatting>
  <conditionalFormatting sqref="O490">
    <cfRule type="expression" dxfId="88" priority="263">
      <formula>$H$74="Board-approved"</formula>
    </cfRule>
  </conditionalFormatting>
  <conditionalFormatting sqref="L511">
    <cfRule type="expression" dxfId="87" priority="264">
      <formula>$K$70="Forecastl"</formula>
    </cfRule>
  </conditionalFormatting>
  <conditionalFormatting sqref="L512">
    <cfRule type="expression" dxfId="86" priority="265">
      <formula>$K$71="Forecast"</formula>
    </cfRule>
  </conditionalFormatting>
  <conditionalFormatting sqref="L513:L517">
    <cfRule type="expression" dxfId="85" priority="266">
      <formula>$K$72="Forecast"</formula>
    </cfRule>
  </conditionalFormatting>
  <conditionalFormatting sqref="L518">
    <cfRule type="expression" dxfId="84" priority="267">
      <formula>$K$73="Forecast"</formula>
    </cfRule>
  </conditionalFormatting>
  <conditionalFormatting sqref="L515:L519">
    <cfRule type="expression" dxfId="83" priority="268">
      <formula>$K$74="Forecast"</formula>
    </cfRule>
  </conditionalFormatting>
  <conditionalFormatting sqref="L520">
    <cfRule type="expression" dxfId="82" priority="269">
      <formula>$K$75="Forecast"</formula>
    </cfRule>
  </conditionalFormatting>
  <conditionalFormatting sqref="L521">
    <cfRule type="expression" dxfId="81" priority="270">
      <formula>$K$80="Forecast"</formula>
    </cfRule>
  </conditionalFormatting>
  <conditionalFormatting sqref="O511">
    <cfRule type="expression" dxfId="80" priority="271">
      <formula>$H$70="Board-approved"</formula>
    </cfRule>
  </conditionalFormatting>
  <conditionalFormatting sqref="O512">
    <cfRule type="expression" dxfId="79" priority="272">
      <formula>$H$71="Board-approved"</formula>
    </cfRule>
  </conditionalFormatting>
  <conditionalFormatting sqref="O513:O517">
    <cfRule type="expression" dxfId="78" priority="273">
      <formula>$H$72="Board-approved"</formula>
    </cfRule>
  </conditionalFormatting>
  <conditionalFormatting sqref="O518">
    <cfRule type="expression" dxfId="77" priority="274">
      <formula>$H$73="Board-approved"</formula>
    </cfRule>
  </conditionalFormatting>
  <conditionalFormatting sqref="O519">
    <cfRule type="expression" dxfId="76" priority="275">
      <formula>$H$74="Board-approved"</formula>
    </cfRule>
  </conditionalFormatting>
  <conditionalFormatting sqref="I511">
    <cfRule type="expression" dxfId="75" priority="276">
      <formula>$H$70="Board-approved"</formula>
    </cfRule>
  </conditionalFormatting>
  <conditionalFormatting sqref="I512">
    <cfRule type="expression" dxfId="74" priority="277">
      <formula>$H$71="Board-approved"</formula>
    </cfRule>
  </conditionalFormatting>
  <conditionalFormatting sqref="I513:I517">
    <cfRule type="expression" dxfId="73" priority="278">
      <formula>$H$72="Board-approved"</formula>
    </cfRule>
  </conditionalFormatting>
  <conditionalFormatting sqref="I518">
    <cfRule type="expression" dxfId="72" priority="279">
      <formula>$H$73="Board-approved"</formula>
    </cfRule>
  </conditionalFormatting>
  <conditionalFormatting sqref="I519">
    <cfRule type="expression" dxfId="71" priority="280">
      <formula>$H$74="Board-approved"</formula>
    </cfRule>
  </conditionalFormatting>
  <conditionalFormatting sqref="K509:U536">
    <cfRule type="expression" dxfId="70" priority="281">
      <formula>$Q$66="kWh"</formula>
    </cfRule>
  </conditionalFormatting>
  <conditionalFormatting sqref="I541 O541 I570 O570">
    <cfRule type="expression" dxfId="69" priority="282">
      <formula>$H$70="Board-approved"</formula>
    </cfRule>
  </conditionalFormatting>
  <conditionalFormatting sqref="I542 O542 I571:I575 O571:O575">
    <cfRule type="expression" dxfId="68" priority="283">
      <formula>$H$71="Board-approved"</formula>
    </cfRule>
  </conditionalFormatting>
  <conditionalFormatting sqref="I543:I547 O543:O547 I576 O576">
    <cfRule type="expression" dxfId="67" priority="284">
      <formula>$H$72="Board-approved"</formula>
    </cfRule>
  </conditionalFormatting>
  <conditionalFormatting sqref="I548 O548 I577 O577">
    <cfRule type="expression" dxfId="66" priority="285">
      <formula>$H$73="Board-approved"</formula>
    </cfRule>
  </conditionalFormatting>
  <conditionalFormatting sqref="I549 O549 I578 O578">
    <cfRule type="expression" dxfId="65" priority="286">
      <formula>$H$74="Board-approved"</formula>
    </cfRule>
  </conditionalFormatting>
  <conditionalFormatting sqref="L541">
    <cfRule type="expression" dxfId="64" priority="287">
      <formula>$K$70="Forecastl"</formula>
    </cfRule>
  </conditionalFormatting>
  <conditionalFormatting sqref="L542">
    <cfRule type="expression" dxfId="63" priority="288">
      <formula>$K$71="Forecast"</formula>
    </cfRule>
  </conditionalFormatting>
  <conditionalFormatting sqref="L543:L547">
    <cfRule type="expression" dxfId="62" priority="289">
      <formula>$K$72="Forecast"</formula>
    </cfRule>
  </conditionalFormatting>
  <conditionalFormatting sqref="L548">
    <cfRule type="expression" dxfId="61" priority="290">
      <formula>$K$73="Forecast"</formula>
    </cfRule>
  </conditionalFormatting>
  <conditionalFormatting sqref="L545:L549">
    <cfRule type="expression" dxfId="60" priority="291">
      <formula>$K$74="Forecast"</formula>
    </cfRule>
  </conditionalFormatting>
  <conditionalFormatting sqref="L550">
    <cfRule type="expression" dxfId="59" priority="292">
      <formula>$K$75="Forecast"</formula>
    </cfRule>
  </conditionalFormatting>
  <conditionalFormatting sqref="L551">
    <cfRule type="expression" dxfId="58" priority="293">
      <formula>$K$80="Forecast"</formula>
    </cfRule>
  </conditionalFormatting>
  <conditionalFormatting sqref="O541">
    <cfRule type="expression" dxfId="57" priority="294">
      <formula>$H$70="Board-approved"</formula>
    </cfRule>
  </conditionalFormatting>
  <conditionalFormatting sqref="O542">
    <cfRule type="expression" dxfId="56" priority="295">
      <formula>$H$71="Board-approved"</formula>
    </cfRule>
  </conditionalFormatting>
  <conditionalFormatting sqref="O543:O547">
    <cfRule type="expression" dxfId="55" priority="296">
      <formula>$H$72="Board-approved"</formula>
    </cfRule>
  </conditionalFormatting>
  <conditionalFormatting sqref="O548">
    <cfRule type="expression" dxfId="54" priority="297">
      <formula>$H$73="Board-approved"</formula>
    </cfRule>
  </conditionalFormatting>
  <conditionalFormatting sqref="O549">
    <cfRule type="expression" dxfId="53" priority="298">
      <formula>$H$74="Board-approved"</formula>
    </cfRule>
  </conditionalFormatting>
  <conditionalFormatting sqref="L570">
    <cfRule type="expression" dxfId="52" priority="299">
      <formula>$K$70="Forecastl"</formula>
    </cfRule>
  </conditionalFormatting>
  <conditionalFormatting sqref="L571:L575">
    <cfRule type="expression" dxfId="51" priority="300">
      <formula>$K$71="Forecast"</formula>
    </cfRule>
  </conditionalFormatting>
  <conditionalFormatting sqref="L576">
    <cfRule type="expression" dxfId="50" priority="301">
      <formula>$K$72="Forecast"</formula>
    </cfRule>
  </conditionalFormatting>
  <conditionalFormatting sqref="L577">
    <cfRule type="expression" dxfId="49" priority="302">
      <formula>$K$73="Forecast"</formula>
    </cfRule>
  </conditionalFormatting>
  <conditionalFormatting sqref="L574:L578">
    <cfRule type="expression" dxfId="48" priority="303">
      <formula>$K$74="Forecast"</formula>
    </cfRule>
  </conditionalFormatting>
  <conditionalFormatting sqref="L579">
    <cfRule type="expression" dxfId="47" priority="304">
      <formula>$K$75="Forecast"</formula>
    </cfRule>
  </conditionalFormatting>
  <conditionalFormatting sqref="L580">
    <cfRule type="expression" dxfId="46" priority="305">
      <formula>$K$80="Forecast"</formula>
    </cfRule>
  </conditionalFormatting>
  <conditionalFormatting sqref="O570">
    <cfRule type="expression" dxfId="45" priority="306">
      <formula>$H$70="Board-approved"</formula>
    </cfRule>
  </conditionalFormatting>
  <conditionalFormatting sqref="O571:O575">
    <cfRule type="expression" dxfId="44" priority="307">
      <formula>$H$71="Board-approved"</formula>
    </cfRule>
  </conditionalFormatting>
  <conditionalFormatting sqref="O576">
    <cfRule type="expression" dxfId="43" priority="308">
      <formula>$H$72="Board-approved"</formula>
    </cfRule>
  </conditionalFormatting>
  <conditionalFormatting sqref="O577">
    <cfRule type="expression" dxfId="42" priority="309">
      <formula>$H$73="Board-approved"</formula>
    </cfRule>
  </conditionalFormatting>
  <conditionalFormatting sqref="O578">
    <cfRule type="expression" dxfId="41" priority="310">
      <formula>$H$74="Board-approved"</formula>
    </cfRule>
  </conditionalFormatting>
  <conditionalFormatting sqref="I570">
    <cfRule type="expression" dxfId="40" priority="311">
      <formula>$H$70="Board-approved"</formula>
    </cfRule>
  </conditionalFormatting>
  <conditionalFormatting sqref="I571:I575">
    <cfRule type="expression" dxfId="39" priority="312">
      <formula>$H$71="Board-approved"</formula>
    </cfRule>
  </conditionalFormatting>
  <conditionalFormatting sqref="I576">
    <cfRule type="expression" dxfId="38" priority="313">
      <formula>$H$72="Board-approved"</formula>
    </cfRule>
  </conditionalFormatting>
  <conditionalFormatting sqref="I577">
    <cfRule type="expression" dxfId="37" priority="314">
      <formula>$H$73="Board-approved"</formula>
    </cfRule>
  </conditionalFormatting>
  <conditionalFormatting sqref="I578">
    <cfRule type="expression" dxfId="36" priority="315">
      <formula>$H$74="Board-approved"</formula>
    </cfRule>
  </conditionalFormatting>
  <conditionalFormatting sqref="K568:U594">
    <cfRule type="expression" dxfId="35" priority="316">
      <formula>$Q$66="kWh"</formula>
    </cfRule>
  </conditionalFormatting>
  <conditionalFormatting sqref="I600 O600 I629 O629">
    <cfRule type="expression" dxfId="34" priority="317">
      <formula>$H$70="Board-approved"</formula>
    </cfRule>
  </conditionalFormatting>
  <conditionalFormatting sqref="I601 O601 I630 O630">
    <cfRule type="expression" dxfId="33" priority="318">
      <formula>$H$71="Board-approved"</formula>
    </cfRule>
  </conditionalFormatting>
  <conditionalFormatting sqref="I602 O602 I631 O631">
    <cfRule type="expression" dxfId="32" priority="319">
      <formula>$H$72="Board-approved"</formula>
    </cfRule>
  </conditionalFormatting>
  <conditionalFormatting sqref="I603:I607 O603:O607 I632:I636 O632:O636">
    <cfRule type="expression" dxfId="31" priority="320">
      <formula>$H$73="Board-approved"</formula>
    </cfRule>
  </conditionalFormatting>
  <conditionalFormatting sqref="I608 O608 I637 O637">
    <cfRule type="expression" dxfId="30" priority="321">
      <formula>$H$74="Board-approved"</formula>
    </cfRule>
  </conditionalFormatting>
  <conditionalFormatting sqref="L600">
    <cfRule type="expression" dxfId="29" priority="322">
      <formula>$K$70="Forecastl"</formula>
    </cfRule>
  </conditionalFormatting>
  <conditionalFormatting sqref="L601">
    <cfRule type="expression" dxfId="28" priority="323">
      <formula>$K$71="Forecast"</formula>
    </cfRule>
  </conditionalFormatting>
  <conditionalFormatting sqref="L602">
    <cfRule type="expression" dxfId="27" priority="324">
      <formula>$K$72="Forecast"</formula>
    </cfRule>
  </conditionalFormatting>
  <conditionalFormatting sqref="L603:L607">
    <cfRule type="expression" dxfId="26" priority="325">
      <formula>$K$73="Forecast"</formula>
    </cfRule>
  </conditionalFormatting>
  <conditionalFormatting sqref="L604:L608">
    <cfRule type="expression" dxfId="25" priority="326">
      <formula>$K$74="Forecast"</formula>
    </cfRule>
  </conditionalFormatting>
  <conditionalFormatting sqref="L609">
    <cfRule type="expression" dxfId="24" priority="327">
      <formula>$K$75="Forecast"</formula>
    </cfRule>
  </conditionalFormatting>
  <conditionalFormatting sqref="L610">
    <cfRule type="expression" dxfId="23" priority="328">
      <formula>$K$80="Forecast"</formula>
    </cfRule>
  </conditionalFormatting>
  <conditionalFormatting sqref="O600">
    <cfRule type="expression" dxfId="22" priority="329">
      <formula>$H$70="Board-approved"</formula>
    </cfRule>
  </conditionalFormatting>
  <conditionalFormatting sqref="O601">
    <cfRule type="expression" dxfId="21" priority="330">
      <formula>$H$71="Board-approved"</formula>
    </cfRule>
  </conditionalFormatting>
  <conditionalFormatting sqref="O602">
    <cfRule type="expression" dxfId="20" priority="331">
      <formula>$H$72="Board-approved"</formula>
    </cfRule>
  </conditionalFormatting>
  <conditionalFormatting sqref="O603:O607">
    <cfRule type="expression" dxfId="19" priority="332">
      <formula>$H$73="Board-approved"</formula>
    </cfRule>
  </conditionalFormatting>
  <conditionalFormatting sqref="O608">
    <cfRule type="expression" dxfId="18" priority="333">
      <formula>$H$74="Board-approved"</formula>
    </cfRule>
  </conditionalFormatting>
  <conditionalFormatting sqref="L629">
    <cfRule type="expression" dxfId="17" priority="334">
      <formula>$K$70="Forecastl"</formula>
    </cfRule>
  </conditionalFormatting>
  <conditionalFormatting sqref="L630">
    <cfRule type="expression" dxfId="16" priority="335">
      <formula>$K$71="Forecast"</formula>
    </cfRule>
  </conditionalFormatting>
  <conditionalFormatting sqref="L631">
    <cfRule type="expression" dxfId="15" priority="336">
      <formula>$K$72="Forecast"</formula>
    </cfRule>
  </conditionalFormatting>
  <conditionalFormatting sqref="L632:L636">
    <cfRule type="expression" dxfId="14" priority="337">
      <formula>$K$73="Forecast"</formula>
    </cfRule>
  </conditionalFormatting>
  <conditionalFormatting sqref="L633:L637">
    <cfRule type="expression" dxfId="13" priority="338">
      <formula>$K$74="Forecast"</formula>
    </cfRule>
  </conditionalFormatting>
  <conditionalFormatting sqref="L638">
    <cfRule type="expression" dxfId="12" priority="339">
      <formula>$K$75="Forecast"</formula>
    </cfRule>
  </conditionalFormatting>
  <conditionalFormatting sqref="L639">
    <cfRule type="expression" dxfId="11" priority="340">
      <formula>$K$80="Forecast"</formula>
    </cfRule>
  </conditionalFormatting>
  <conditionalFormatting sqref="O629">
    <cfRule type="expression" dxfId="10" priority="341">
      <formula>$H$70="Board-approved"</formula>
    </cfRule>
  </conditionalFormatting>
  <conditionalFormatting sqref="O630">
    <cfRule type="expression" dxfId="9" priority="342">
      <formula>$H$71="Board-approved"</formula>
    </cfRule>
  </conditionalFormatting>
  <conditionalFormatting sqref="O631">
    <cfRule type="expression" dxfId="8" priority="343">
      <formula>$H$72="Board-approved"</formula>
    </cfRule>
  </conditionalFormatting>
  <conditionalFormatting sqref="O632:O636">
    <cfRule type="expression" dxfId="7" priority="344">
      <formula>$H$73="Board-approved"</formula>
    </cfRule>
  </conditionalFormatting>
  <conditionalFormatting sqref="O637">
    <cfRule type="expression" dxfId="6" priority="345">
      <formula>$H$74="Board-approved"</formula>
    </cfRule>
  </conditionalFormatting>
  <conditionalFormatting sqref="I629">
    <cfRule type="expression" dxfId="5" priority="346">
      <formula>$H$70="Board-approved"</formula>
    </cfRule>
  </conditionalFormatting>
  <conditionalFormatting sqref="I630">
    <cfRule type="expression" dxfId="4" priority="347">
      <formula>$H$71="Board-approved"</formula>
    </cfRule>
  </conditionalFormatting>
  <conditionalFormatting sqref="I631">
    <cfRule type="expression" dxfId="3" priority="348">
      <formula>$H$72="Board-approved"</formula>
    </cfRule>
  </conditionalFormatting>
  <conditionalFormatting sqref="I632:I636">
    <cfRule type="expression" dxfId="2" priority="349">
      <formula>$H$73="Board-approved"</formula>
    </cfRule>
  </conditionalFormatting>
  <conditionalFormatting sqref="I637">
    <cfRule type="expression" dxfId="1" priority="350">
      <formula>$H$74="Board-approved"</formula>
    </cfRule>
  </conditionalFormatting>
  <conditionalFormatting sqref="K627:U654">
    <cfRule type="expression" dxfId="0" priority="351">
      <formula>$Q$66="kWh"</formula>
    </cfRule>
  </conditionalFormatting>
  <dataValidations count="3">
    <dataValidation type="list" allowBlank="1" showErrorMessage="1" sqref="F68 F126 F185 F244 F303 F362 F421 F480 F539 F598">
      <formula1>"Customers,Connections"</formula1>
    </dataValidation>
    <dataValidation type="list" allowBlank="1" showErrorMessage="1" sqref="Q66 Q124 Q183 Q242 Q301 Q360 Q419 Q478 Q537 Q596">
      <formula1>"kWh,kW,kVA"</formula1>
    </dataValidation>
    <dataValidation type="list" allowBlank="1" showErrorMessage="1" sqref="K38:K48">
      <formula1>"Actual,Forecast"</formula1>
    </dataValidation>
  </dataValidations>
  <pageMargins left="0.7" right="0.7" top="0.75" bottom="0.75" header="0" footer="0"/>
  <pageSetup orientation="landscape"/>
  <rowBreaks count="11" manualBreakCount="11">
    <brk id="241" man="1"/>
    <brk id="418" man="1"/>
    <brk id="595" man="1"/>
    <brk id="182" man="1"/>
    <brk id="359" man="1"/>
    <brk id="536" man="1"/>
    <brk id="123" man="1"/>
    <brk id="300" man="1"/>
    <brk id="477" man="1"/>
    <brk id="63" man="1"/>
    <brk id="655" man="1"/>
  </rowBreaks>
  <colBreaks count="2" manualBreakCount="2">
    <brk man="1"/>
    <brk id="2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UPDATED App.2-IB_Load_Forecast_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meghanf</cp:lastModifiedBy>
  <dcterms:modified xsi:type="dcterms:W3CDTF">2020-09-18T13:49:43Z</dcterms:modified>
</cp:coreProperties>
</file>