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255" yWindow="-15" windowWidth="13560" windowHeight="11520" activeTab="1"/>
  </bookViews>
  <sheets>
    <sheet name="Summary with $ and %" sheetId="36" r:id="rId1"/>
    <sheet name="2021" sheetId="41" r:id="rId2"/>
    <sheet name="2022" sheetId="37" r:id="rId3"/>
    <sheet name="2023" sheetId="38" r:id="rId4"/>
    <sheet name="2024" sheetId="39" r:id="rId5"/>
    <sheet name="2025" sheetId="40" r:id="rId6"/>
    <sheet name="Proposed Rates" sheetId="29" r:id="rId7"/>
    <sheet name="Res (100)" sheetId="11" r:id="rId8"/>
    <sheet name="Res (232)" sheetId="30" r:id="rId9"/>
    <sheet name="Res (250)" sheetId="12" r:id="rId10"/>
    <sheet name="Res (500)" sheetId="13" r:id="rId11"/>
    <sheet name="Res (750)" sheetId="1" r:id="rId12"/>
    <sheet name="Res (1000)" sheetId="14" r:id="rId13"/>
    <sheet name="Res (1500)" sheetId="15" r:id="rId14"/>
    <sheet name="Res (2000)" sheetId="16" r:id="rId15"/>
    <sheet name="SC (1000)" sheetId="2" r:id="rId16"/>
    <sheet name="SC (2000)" sheetId="17" r:id="rId17"/>
    <sheet name="SC (5000)" sheetId="18" r:id="rId18"/>
    <sheet name="SC (10000)" sheetId="19" r:id="rId19"/>
    <sheet name="SC (15000)" sheetId="20" r:id="rId20"/>
    <sheet name="&gt;50 (100)" sheetId="3" r:id="rId21"/>
    <sheet name="&gt;50 (250)" sheetId="4" r:id="rId22"/>
    <sheet name="&gt;50 (500)" sheetId="5" r:id="rId23"/>
    <sheet name="&gt;50 (1000)" sheetId="21" r:id="rId24"/>
    <sheet name="&gt;1500(2500)" sheetId="6" r:id="rId25"/>
    <sheet name="&gt;1500(4000)" sheetId="24" r:id="rId26"/>
    <sheet name="LU(7500)" sheetId="7" r:id="rId27"/>
    <sheet name="LU(10000)" sheetId="26" r:id="rId28"/>
    <sheet name="USL (470)" sheetId="8" r:id="rId29"/>
    <sheet name="SN (.4)" sheetId="9" r:id="rId30"/>
    <sheet name="StLght (1.5)" sheetId="10"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I_LDCLIST" localSheetId="1">#REF!</definedName>
    <definedName name="BI_LDCLIST" localSheetId="3">#REF!</definedName>
    <definedName name="BI_LDCLIST" localSheetId="4">#REF!</definedName>
    <definedName name="BI_LDCLIST" localSheetId="5">#REF!</definedName>
    <definedName name="BI_LDCLIST">#REF!</definedName>
    <definedName name="BridgeYear">'[1]LDC Info'!$E$26</definedName>
    <definedName name="BridgeYear1">'[2]LDC Info'!$E$26</definedName>
    <definedName name="contactf" localSheetId="1">#REF!</definedName>
    <definedName name="contactf" localSheetId="3">#REF!</definedName>
    <definedName name="contactf" localSheetId="4">#REF!</definedName>
    <definedName name="contactf" localSheetId="5">#REF!</definedName>
    <definedName name="contactf">#REF!</definedName>
    <definedName name="COS_RES_CUSTOMERS" localSheetId="1">#REF!</definedName>
    <definedName name="COS_RES_CUSTOMERS" localSheetId="3">#REF!</definedName>
    <definedName name="COS_RES_CUSTOMERS" localSheetId="4">#REF!</definedName>
    <definedName name="COS_RES_CUSTOMERS" localSheetId="5">#REF!</definedName>
    <definedName name="COS_RES_CUSTOMERS">#REF!</definedName>
    <definedName name="COS_RES_KWH" localSheetId="1">#REF!</definedName>
    <definedName name="COS_RES_KWH" localSheetId="3">#REF!</definedName>
    <definedName name="COS_RES_KWH" localSheetId="4">#REF!</definedName>
    <definedName name="COS_RES_KWH" localSheetId="5">#REF!</definedName>
    <definedName name="COS_RES_KWH">#REF!</definedName>
    <definedName name="Cust3a" localSheetId="1">#REF!</definedName>
    <definedName name="Cust3a" localSheetId="3">#REF!</definedName>
    <definedName name="Cust3a" localSheetId="4">#REF!</definedName>
    <definedName name="Cust3a" localSheetId="5">#REF!</definedName>
    <definedName name="Cust3a">#REF!</definedName>
    <definedName name="Cust3b" localSheetId="1">#REF!</definedName>
    <definedName name="Cust3b" localSheetId="3">#REF!</definedName>
    <definedName name="Cust3b" localSheetId="4">#REF!</definedName>
    <definedName name="Cust3b" localSheetId="5">#REF!</definedName>
    <definedName name="Cust3b">#REF!</definedName>
    <definedName name="CustomerAdministration" localSheetId="3">[3]lists!#REF!</definedName>
    <definedName name="CustomerAdministration" localSheetId="4">[3]lists!#REF!</definedName>
    <definedName name="CustomerAdministration" localSheetId="5">[3]lists!#REF!</definedName>
    <definedName name="CustomerAdministration">[1]lists!$Z$1:$Z$36</definedName>
    <definedName name="CustomerAdministration1" localSheetId="1">[3]lists!#REF!</definedName>
    <definedName name="CustomerAdministration1">[3]lists!#REF!</definedName>
    <definedName name="DRC" localSheetId="1">'[3]3. Regulatory Charges'!#REF!</definedName>
    <definedName name="DRC" localSheetId="3">'[3]3. Regulatory Charges'!#REF!</definedName>
    <definedName name="DRC" localSheetId="4">'[3]3. Regulatory Charges'!#REF!</definedName>
    <definedName name="DRC" localSheetId="5">'[3]3. Regulatory Charges'!#REF!</definedName>
    <definedName name="DRC">'[3]3. Regulatory Charges'!#REF!</definedName>
    <definedName name="DRP">'[3]3. Regulatory Charges'!$D$35</definedName>
    <definedName name="EBNUMBER">'[1]LDC Info'!$E$16</definedName>
    <definedName name="Entegrus_SA">'[3]2016 List'!$C$26:$C$27</definedName>
    <definedName name="fed_sb" localSheetId="1">#REF!</definedName>
    <definedName name="fed_sb" localSheetId="3">#REF!</definedName>
    <definedName name="fed_sb" localSheetId="4">#REF!</definedName>
    <definedName name="fed_sb" localSheetId="5">#REF!</definedName>
    <definedName name="fed_sb">#REF!</definedName>
    <definedName name="fedtax" localSheetId="1">#REF!</definedName>
    <definedName name="fedtax" localSheetId="3">#REF!</definedName>
    <definedName name="fedtax" localSheetId="4">#REF!</definedName>
    <definedName name="fedtax" localSheetId="5">#REF!</definedName>
    <definedName name="fedtax">#REF!</definedName>
    <definedName name="Fixed_Charges">[1]lists!$I$1:$I$212</definedName>
    <definedName name="forecast_wholesale_lineplus" localSheetId="1">#REF!</definedName>
    <definedName name="forecast_wholesale_lineplus" localSheetId="3">#REF!</definedName>
    <definedName name="forecast_wholesale_lineplus" localSheetId="4">#REF!</definedName>
    <definedName name="forecast_wholesale_lineplus" localSheetId="5">#REF!</definedName>
    <definedName name="forecast_wholesale_lineplus">#REF!</definedName>
    <definedName name="forecast_wholesale_network" localSheetId="1">#REF!</definedName>
    <definedName name="forecast_wholesale_network" localSheetId="3">#REF!</definedName>
    <definedName name="forecast_wholesale_network" localSheetId="4">#REF!</definedName>
    <definedName name="forecast_wholesale_network" localSheetId="5">#REF!</definedName>
    <definedName name="forecast_wholesale_network">#REF!</definedName>
    <definedName name="G1LD" localSheetId="1">#REF!</definedName>
    <definedName name="G1LD" localSheetId="3">#REF!</definedName>
    <definedName name="G1LD" localSheetId="4">#REF!</definedName>
    <definedName name="G1LD" localSheetId="5">#REF!</definedName>
    <definedName name="G1LD">#REF!</definedName>
    <definedName name="G1LDCBR" localSheetId="1">#REF!</definedName>
    <definedName name="G1LDCBR" localSheetId="3">#REF!</definedName>
    <definedName name="G1LDCBR" localSheetId="4">#REF!</definedName>
    <definedName name="G1LDCBR" localSheetId="5">#REF!</definedName>
    <definedName name="G1LDCBR">#REF!</definedName>
    <definedName name="Group1Desposing" localSheetId="1">#REF!</definedName>
    <definedName name="Group1Desposing" localSheetId="3">#REF!</definedName>
    <definedName name="Group1Desposing" localSheetId="4">#REF!</definedName>
    <definedName name="Group1Desposing" localSheetId="5">#REF!</definedName>
    <definedName name="Group1Desposing">#REF!</definedName>
    <definedName name="histdate">[4]Financials!$E$76</definedName>
    <definedName name="Incr2000" localSheetId="1">#REF!</definedName>
    <definedName name="Incr2000" localSheetId="3">#REF!</definedName>
    <definedName name="Incr2000" localSheetId="4">#REF!</definedName>
    <definedName name="Incr2000" localSheetId="5">#REF!</definedName>
    <definedName name="Incr2000">#REF!</definedName>
    <definedName name="Lakeland_SA">'[3]2016 List'!$C$14:$C$15</definedName>
    <definedName name="LDC_LIST">[5]lists!$AM$1:$AM$80</definedName>
    <definedName name="LDCList">OFFSET('[3]2016 List'!$A$1,0,0,COUNTA('[3]2016 List'!$A:$A),1)</definedName>
    <definedName name="LDCNAME1">'[3]1. Information Sheet'!$F$14</definedName>
    <definedName name="LIMIT" localSheetId="1">#REF!</definedName>
    <definedName name="LIMIT" localSheetId="3">#REF!</definedName>
    <definedName name="LIMIT" localSheetId="4">#REF!</definedName>
    <definedName name="LIMIT" localSheetId="5">#REF!</definedName>
    <definedName name="LIMIT">#REF!</definedName>
    <definedName name="listdata" localSheetId="1">#REF!</definedName>
    <definedName name="listdata" localSheetId="3">#REF!</definedName>
    <definedName name="listdata" localSheetId="4">#REF!</definedName>
    <definedName name="listdata" localSheetId="5">#REF!</definedName>
    <definedName name="listdata">#REF!</definedName>
    <definedName name="LossFactors">[1]lists!$L$2:$L$15</definedName>
    <definedName name="man_beg_bud" localSheetId="1">#REF!</definedName>
    <definedName name="man_beg_bud" localSheetId="3">#REF!</definedName>
    <definedName name="man_beg_bud" localSheetId="4">#REF!</definedName>
    <definedName name="man_beg_bud" localSheetId="5">#REF!</definedName>
    <definedName name="man_beg_bud">#REF!</definedName>
    <definedName name="man_end_bud" localSheetId="1">#REF!</definedName>
    <definedName name="man_end_bud" localSheetId="3">#REF!</definedName>
    <definedName name="man_end_bud" localSheetId="4">#REF!</definedName>
    <definedName name="man_end_bud" localSheetId="5">#REF!</definedName>
    <definedName name="man_end_bud">#REF!</definedName>
    <definedName name="man12ACT" localSheetId="1">#REF!</definedName>
    <definedName name="man12ACT" localSheetId="3">#REF!</definedName>
    <definedName name="man12ACT" localSheetId="4">#REF!</definedName>
    <definedName name="man12ACT" localSheetId="5">#REF!</definedName>
    <definedName name="man12ACT">#REF!</definedName>
    <definedName name="MANBUD" localSheetId="1">#REF!</definedName>
    <definedName name="MANBUD" localSheetId="3">#REF!</definedName>
    <definedName name="MANBUD" localSheetId="4">#REF!</definedName>
    <definedName name="MANBUD" localSheetId="5">#REF!</definedName>
    <definedName name="MANBUD">#REF!</definedName>
    <definedName name="manCYACT" localSheetId="1">#REF!</definedName>
    <definedName name="manCYACT" localSheetId="3">#REF!</definedName>
    <definedName name="manCYACT" localSheetId="4">#REF!</definedName>
    <definedName name="manCYACT" localSheetId="5">#REF!</definedName>
    <definedName name="manCYACT">#REF!</definedName>
    <definedName name="manCYBUD" localSheetId="1">#REF!</definedName>
    <definedName name="manCYBUD" localSheetId="3">#REF!</definedName>
    <definedName name="manCYBUD" localSheetId="4">#REF!</definedName>
    <definedName name="manCYBUD" localSheetId="5">#REF!</definedName>
    <definedName name="manCYBUD">#REF!</definedName>
    <definedName name="manCYF" localSheetId="1">#REF!</definedName>
    <definedName name="manCYF" localSheetId="3">#REF!</definedName>
    <definedName name="manCYF" localSheetId="4">#REF!</definedName>
    <definedName name="manCYF" localSheetId="5">#REF!</definedName>
    <definedName name="manCYF">#REF!</definedName>
    <definedName name="MANEND" localSheetId="1">#REF!</definedName>
    <definedName name="MANEND" localSheetId="3">#REF!</definedName>
    <definedName name="MANEND" localSheetId="4">#REF!</definedName>
    <definedName name="MANEND" localSheetId="5">#REF!</definedName>
    <definedName name="MANEND">#REF!</definedName>
    <definedName name="manNYbud" localSheetId="1">#REF!</definedName>
    <definedName name="manNYbud" localSheetId="3">#REF!</definedName>
    <definedName name="manNYbud" localSheetId="4">#REF!</definedName>
    <definedName name="manNYbud" localSheetId="5">#REF!</definedName>
    <definedName name="manNYbud">#REF!</definedName>
    <definedName name="manpower_costs" localSheetId="1">#REF!</definedName>
    <definedName name="manpower_costs" localSheetId="3">#REF!</definedName>
    <definedName name="manpower_costs" localSheetId="4">#REF!</definedName>
    <definedName name="manpower_costs" localSheetId="5">#REF!</definedName>
    <definedName name="manpower_costs">#REF!</definedName>
    <definedName name="manPYACT" localSheetId="1">#REF!</definedName>
    <definedName name="manPYACT" localSheetId="3">#REF!</definedName>
    <definedName name="manPYACT" localSheetId="4">#REF!</definedName>
    <definedName name="manPYACT" localSheetId="5">#REF!</definedName>
    <definedName name="manPYACT">#REF!</definedName>
    <definedName name="MANSTART" localSheetId="1">#REF!</definedName>
    <definedName name="MANSTART" localSheetId="3">#REF!</definedName>
    <definedName name="MANSTART" localSheetId="4">#REF!</definedName>
    <definedName name="MANSTART" localSheetId="5">#REF!</definedName>
    <definedName name="MANSTART">#REF!</definedName>
    <definedName name="mat_beg_bud" localSheetId="1">#REF!</definedName>
    <definedName name="mat_beg_bud" localSheetId="3">#REF!</definedName>
    <definedName name="mat_beg_bud" localSheetId="4">#REF!</definedName>
    <definedName name="mat_beg_bud" localSheetId="5">#REF!</definedName>
    <definedName name="mat_beg_bud">#REF!</definedName>
    <definedName name="mat_end_bud" localSheetId="1">#REF!</definedName>
    <definedName name="mat_end_bud" localSheetId="3">#REF!</definedName>
    <definedName name="mat_end_bud" localSheetId="4">#REF!</definedName>
    <definedName name="mat_end_bud" localSheetId="5">#REF!</definedName>
    <definedName name="mat_end_bud">#REF!</definedName>
    <definedName name="mat12ACT" localSheetId="1">#REF!</definedName>
    <definedName name="mat12ACT" localSheetId="3">#REF!</definedName>
    <definedName name="mat12ACT" localSheetId="4">#REF!</definedName>
    <definedName name="mat12ACT" localSheetId="5">#REF!</definedName>
    <definedName name="mat12ACT">#REF!</definedName>
    <definedName name="MATBUD" localSheetId="1">#REF!</definedName>
    <definedName name="MATBUD" localSheetId="3">#REF!</definedName>
    <definedName name="MATBUD" localSheetId="4">#REF!</definedName>
    <definedName name="MATBUD" localSheetId="5">#REF!</definedName>
    <definedName name="MATBUD">#REF!</definedName>
    <definedName name="matCYACT" localSheetId="1">#REF!</definedName>
    <definedName name="matCYACT" localSheetId="3">#REF!</definedName>
    <definedName name="matCYACT" localSheetId="4">#REF!</definedName>
    <definedName name="matCYACT" localSheetId="5">#REF!</definedName>
    <definedName name="matCYACT">#REF!</definedName>
    <definedName name="matCYBUD" localSheetId="1">#REF!</definedName>
    <definedName name="matCYBUD" localSheetId="3">#REF!</definedName>
    <definedName name="matCYBUD" localSheetId="4">#REF!</definedName>
    <definedName name="matCYBUD" localSheetId="5">#REF!</definedName>
    <definedName name="matCYBUD">#REF!</definedName>
    <definedName name="matCYF" localSheetId="1">#REF!</definedName>
    <definedName name="matCYF" localSheetId="3">#REF!</definedName>
    <definedName name="matCYF" localSheetId="4">#REF!</definedName>
    <definedName name="matCYF" localSheetId="5">#REF!</definedName>
    <definedName name="matCYF">#REF!</definedName>
    <definedName name="MATEND" localSheetId="1">#REF!</definedName>
    <definedName name="MATEND" localSheetId="3">#REF!</definedName>
    <definedName name="MATEND" localSheetId="4">#REF!</definedName>
    <definedName name="MATEND" localSheetId="5">#REF!</definedName>
    <definedName name="MATEND">#REF!</definedName>
    <definedName name="material_costs" localSheetId="1">#REF!</definedName>
    <definedName name="material_costs" localSheetId="3">#REF!</definedName>
    <definedName name="material_costs" localSheetId="4">#REF!</definedName>
    <definedName name="material_costs" localSheetId="5">#REF!</definedName>
    <definedName name="material_costs">#REF!</definedName>
    <definedName name="matNYbud" localSheetId="1">#REF!</definedName>
    <definedName name="matNYbud" localSheetId="3">#REF!</definedName>
    <definedName name="matNYbud" localSheetId="4">#REF!</definedName>
    <definedName name="matNYbud" localSheetId="5">#REF!</definedName>
    <definedName name="matNYbud">#REF!</definedName>
    <definedName name="matPYACT" localSheetId="1">#REF!</definedName>
    <definedName name="matPYACT" localSheetId="3">#REF!</definedName>
    <definedName name="matPYACT" localSheetId="4">#REF!</definedName>
    <definedName name="matPYACT" localSheetId="5">#REF!</definedName>
    <definedName name="matPYACT">#REF!</definedName>
    <definedName name="MATSTART" localSheetId="1">#REF!</definedName>
    <definedName name="MATSTART" localSheetId="3">#REF!</definedName>
    <definedName name="MATSTART" localSheetId="4">#REF!</definedName>
    <definedName name="MATSTART" localSheetId="5">#REF!</definedName>
    <definedName name="MATSTART">#REF!</definedName>
    <definedName name="maxtax" localSheetId="1">#REF!</definedName>
    <definedName name="maxtax" localSheetId="3">#REF!</definedName>
    <definedName name="maxtax" localSheetId="4">#REF!</definedName>
    <definedName name="maxtax" localSheetId="5">#REF!</definedName>
    <definedName name="maxtax">#REF!</definedName>
    <definedName name="MidPeak">'[3]3. Regulatory Charges'!$D$24</definedName>
    <definedName name="NonPayment">[1]lists!$AA$1:$AA$71</definedName>
    <definedName name="OffPeak">'[3]3. Regulatory Charges'!$D$23</definedName>
    <definedName name="OnPeak">'[3]3. Regulatory Charges'!$D$25</definedName>
    <definedName name="ontario_sb" localSheetId="1">#REF!</definedName>
    <definedName name="ontario_sb" localSheetId="3">#REF!</definedName>
    <definedName name="ontario_sb" localSheetId="4">#REF!</definedName>
    <definedName name="ontario_sb" localSheetId="5">#REF!</definedName>
    <definedName name="ontario_sb">#REF!</definedName>
    <definedName name="ontariotax" localSheetId="1">#REF!</definedName>
    <definedName name="ontariotax" localSheetId="3">#REF!</definedName>
    <definedName name="ontariotax" localSheetId="4">#REF!</definedName>
    <definedName name="ontariotax" localSheetId="5">#REF!</definedName>
    <definedName name="ontariotax">#REF!</definedName>
    <definedName name="oth_beg_bud" localSheetId="1">#REF!</definedName>
    <definedName name="oth_beg_bud" localSheetId="3">#REF!</definedName>
    <definedName name="oth_beg_bud" localSheetId="4">#REF!</definedName>
    <definedName name="oth_beg_bud" localSheetId="5">#REF!</definedName>
    <definedName name="oth_beg_bud">#REF!</definedName>
    <definedName name="oth_end_bud" localSheetId="1">#REF!</definedName>
    <definedName name="oth_end_bud" localSheetId="3">#REF!</definedName>
    <definedName name="oth_end_bud" localSheetId="4">#REF!</definedName>
    <definedName name="oth_end_bud" localSheetId="5">#REF!</definedName>
    <definedName name="oth_end_bud">#REF!</definedName>
    <definedName name="oth12ACT" localSheetId="1">#REF!</definedName>
    <definedName name="oth12ACT" localSheetId="3">#REF!</definedName>
    <definedName name="oth12ACT" localSheetId="4">#REF!</definedName>
    <definedName name="oth12ACT" localSheetId="5">#REF!</definedName>
    <definedName name="oth12ACT">#REF!</definedName>
    <definedName name="othCYACT" localSheetId="1">#REF!</definedName>
    <definedName name="othCYACT" localSheetId="3">#REF!</definedName>
    <definedName name="othCYACT" localSheetId="4">#REF!</definedName>
    <definedName name="othCYACT" localSheetId="5">#REF!</definedName>
    <definedName name="othCYACT">#REF!</definedName>
    <definedName name="othCYBUD" localSheetId="1">#REF!</definedName>
    <definedName name="othCYBUD" localSheetId="3">#REF!</definedName>
    <definedName name="othCYBUD" localSheetId="4">#REF!</definedName>
    <definedName name="othCYBUD" localSheetId="5">#REF!</definedName>
    <definedName name="othCYBUD">#REF!</definedName>
    <definedName name="othCYF" localSheetId="1">#REF!</definedName>
    <definedName name="othCYF" localSheetId="3">#REF!</definedName>
    <definedName name="othCYF" localSheetId="4">#REF!</definedName>
    <definedName name="othCYF" localSheetId="5">#REF!</definedName>
    <definedName name="othCYF">#REF!</definedName>
    <definedName name="OTHEND" localSheetId="1">#REF!</definedName>
    <definedName name="OTHEND" localSheetId="3">#REF!</definedName>
    <definedName name="OTHEND" localSheetId="4">#REF!</definedName>
    <definedName name="OTHEND" localSheetId="5">#REF!</definedName>
    <definedName name="OTHEND">#REF!</definedName>
    <definedName name="other_costs" localSheetId="1">#REF!</definedName>
    <definedName name="other_costs" localSheetId="3">#REF!</definedName>
    <definedName name="other_costs" localSheetId="4">#REF!</definedName>
    <definedName name="other_costs" localSheetId="5">#REF!</definedName>
    <definedName name="other_costs">#REF!</definedName>
    <definedName name="OTHERBUD" localSheetId="1">#REF!</definedName>
    <definedName name="OTHERBUD" localSheetId="3">#REF!</definedName>
    <definedName name="OTHERBUD" localSheetId="4">#REF!</definedName>
    <definedName name="OTHERBUD" localSheetId="5">#REF!</definedName>
    <definedName name="OTHERBUD">#REF!</definedName>
    <definedName name="othNYbud" localSheetId="1">#REF!</definedName>
    <definedName name="othNYbud" localSheetId="3">#REF!</definedName>
    <definedName name="othNYbud" localSheetId="4">#REF!</definedName>
    <definedName name="othNYbud" localSheetId="5">#REF!</definedName>
    <definedName name="othNYbud">#REF!</definedName>
    <definedName name="othPYACT" localSheetId="1">#REF!</definedName>
    <definedName name="othPYACT" localSheetId="3">#REF!</definedName>
    <definedName name="othPYACT" localSheetId="4">#REF!</definedName>
    <definedName name="othPYACT" localSheetId="5">#REF!</definedName>
    <definedName name="othPYACT">#REF!</definedName>
    <definedName name="OTHSTART" localSheetId="1">#REF!</definedName>
    <definedName name="OTHSTART" localSheetId="3">#REF!</definedName>
    <definedName name="OTHSTART" localSheetId="4">#REF!</definedName>
    <definedName name="OTHSTART" localSheetId="5">#REF!</definedName>
    <definedName name="OTHSTART">#REF!</definedName>
    <definedName name="passwordlist" localSheetId="1">#REF!</definedName>
    <definedName name="passwordlist" localSheetId="3">#REF!</definedName>
    <definedName name="passwordlist" localSheetId="4">#REF!</definedName>
    <definedName name="passwordlist" localSheetId="5">#REF!</definedName>
    <definedName name="passwordlist">#REF!</definedName>
    <definedName name="_xlnm.Print_Area" localSheetId="24">'&gt;1500(2500)'!$A$10:$AQ$91</definedName>
    <definedName name="_xlnm.Print_Area" localSheetId="25">'&gt;1500(4000)'!$A$10:$AQ$91</definedName>
    <definedName name="_xlnm.Print_Area" localSheetId="20">'&gt;50 (100)'!$A$10:$AQ$91</definedName>
    <definedName name="_xlnm.Print_Area" localSheetId="23">'&gt;50 (1000)'!$A$10:$AQ$91</definedName>
    <definedName name="_xlnm.Print_Area" localSheetId="21">'&gt;50 (250)'!$A$10:$AQ$91</definedName>
    <definedName name="_xlnm.Print_Area" localSheetId="22">'&gt;50 (500)'!$A$10:$AQ$91</definedName>
    <definedName name="_xlnm.Print_Area" localSheetId="1">'2021'!$A$1:$D$420</definedName>
    <definedName name="_xlnm.Print_Area" localSheetId="2">'2022'!$A$1:$D$412</definedName>
    <definedName name="_xlnm.Print_Area" localSheetId="3">'2023'!$A$1:$D$389</definedName>
    <definedName name="_xlnm.Print_Area" localSheetId="4">'2024'!$A$1:$D$389</definedName>
    <definedName name="_xlnm.Print_Area" localSheetId="5">'2025'!$A$1:$D$389</definedName>
    <definedName name="_xlnm.Print_Area" localSheetId="27">'LU(10000)'!$A$10:$AQ$91</definedName>
    <definedName name="_xlnm.Print_Area" localSheetId="26">'LU(7500)'!$A$10:$AQ$91</definedName>
    <definedName name="_xlnm.Print_Area" localSheetId="6">'Proposed Rates'!$A$1:$J$385</definedName>
    <definedName name="_xlnm.Print_Area" localSheetId="7">'Res (100)'!$A$9:$AQ$93</definedName>
    <definedName name="_xlnm.Print_Area" localSheetId="12">'Res (1000)'!$A$10:$AQ$91</definedName>
    <definedName name="_xlnm.Print_Area" localSheetId="13">'Res (1500)'!$A$10:$AQ$91</definedName>
    <definedName name="_xlnm.Print_Area" localSheetId="14">'Res (2000)'!$A$9:$AQ$85</definedName>
    <definedName name="_xlnm.Print_Area" localSheetId="8">'Res (232)'!$A$9:$AQ$92</definedName>
    <definedName name="_xlnm.Print_Area" localSheetId="9">'Res (250)'!$A$10:$AQ$91</definedName>
    <definedName name="_xlnm.Print_Area" localSheetId="10">'Res (500)'!$A$10:$AQ$91</definedName>
    <definedName name="_xlnm.Print_Area" localSheetId="11">'Res (750)'!$A$10:$AQ$91</definedName>
    <definedName name="_xlnm.Print_Area" localSheetId="15">'SC (1000)'!$A$10:$AQ$91</definedName>
    <definedName name="_xlnm.Print_Area" localSheetId="18">'SC (10000)'!$A$10:$AQ$91</definedName>
    <definedName name="_xlnm.Print_Area" localSheetId="19">'SC (15000)'!$A$9:$AQ$91</definedName>
    <definedName name="_xlnm.Print_Area" localSheetId="16">'SC (2000)'!$A$10:$AQ$85</definedName>
    <definedName name="_xlnm.Print_Area" localSheetId="17">'SC (5000)'!$A$10:$AQ$91</definedName>
    <definedName name="_xlnm.Print_Area" localSheetId="29">'SN (.4)'!$A$10:$AQ$91</definedName>
    <definedName name="_xlnm.Print_Area" localSheetId="30">'StLght (1.5)'!$A$10:$AQ$91</definedName>
    <definedName name="_xlnm.Print_Area" localSheetId="0">'Summary with $ and %'!$A$1:$J$51</definedName>
    <definedName name="_xlnm.Print_Area" localSheetId="28">'USL (470)'!$A$10:$AQ$91</definedName>
    <definedName name="print_end" localSheetId="1">#REF!</definedName>
    <definedName name="print_end" localSheetId="3">#REF!</definedName>
    <definedName name="print_end" localSheetId="4">#REF!</definedName>
    <definedName name="print_end" localSheetId="5">#REF!</definedName>
    <definedName name="print_end">#REF!</definedName>
    <definedName name="_xlnm.Print_Titles" localSheetId="24">'&gt;1500(2500)'!$A:$H</definedName>
    <definedName name="_xlnm.Print_Titles" localSheetId="25">'&gt;1500(4000)'!$A:$H</definedName>
    <definedName name="_xlnm.Print_Titles" localSheetId="20">'&gt;50 (100)'!$A:$H</definedName>
    <definedName name="_xlnm.Print_Titles" localSheetId="23">'&gt;50 (1000)'!$A:$H</definedName>
    <definedName name="_xlnm.Print_Titles" localSheetId="21">'&gt;50 (250)'!$A:$H</definedName>
    <definedName name="_xlnm.Print_Titles" localSheetId="22">'&gt;50 (500)'!$A:$H</definedName>
    <definedName name="_xlnm.Print_Titles" localSheetId="1">'2021'!$1:$6</definedName>
    <definedName name="_xlnm.Print_Titles" localSheetId="2">'2022'!$1:$6</definedName>
    <definedName name="_xlnm.Print_Titles" localSheetId="3">'2023'!$1:$6</definedName>
    <definedName name="_xlnm.Print_Titles" localSheetId="4">'2024'!$1:$6</definedName>
    <definedName name="_xlnm.Print_Titles" localSheetId="5">'2025'!$1:$6</definedName>
    <definedName name="_xlnm.Print_Titles" localSheetId="27">'LU(10000)'!$A:$H</definedName>
    <definedName name="_xlnm.Print_Titles" localSheetId="26">'LU(7500)'!$A:$H</definedName>
    <definedName name="_xlnm.Print_Titles" localSheetId="7">'Res (100)'!$A:$H</definedName>
    <definedName name="_xlnm.Print_Titles" localSheetId="12">'Res (1000)'!$A:$H</definedName>
    <definedName name="_xlnm.Print_Titles" localSheetId="13">'Res (1500)'!$A:$H</definedName>
    <definedName name="_xlnm.Print_Titles" localSheetId="14">'Res (2000)'!$A:$H</definedName>
    <definedName name="_xlnm.Print_Titles" localSheetId="8">'Res (232)'!$A:$H</definedName>
    <definedName name="_xlnm.Print_Titles" localSheetId="9">'Res (250)'!$A:$H</definedName>
    <definedName name="_xlnm.Print_Titles" localSheetId="10">'Res (500)'!$A:$H</definedName>
    <definedName name="_xlnm.Print_Titles" localSheetId="11">'Res (750)'!$A:$H</definedName>
    <definedName name="_xlnm.Print_Titles" localSheetId="15">'SC (1000)'!$A:$H</definedName>
    <definedName name="_xlnm.Print_Titles" localSheetId="18">'SC (10000)'!$A:$H</definedName>
    <definedName name="_xlnm.Print_Titles" localSheetId="19">'SC (15000)'!$A:$H</definedName>
    <definedName name="_xlnm.Print_Titles" localSheetId="16">'SC (2000)'!$A:$H</definedName>
    <definedName name="_xlnm.Print_Titles" localSheetId="17">'SC (5000)'!$A:$H</definedName>
    <definedName name="_xlnm.Print_Titles" localSheetId="29">'SN (.4)'!$A:$H</definedName>
    <definedName name="_xlnm.Print_Titles" localSheetId="30">'StLght (1.5)'!$A:$H</definedName>
    <definedName name="_xlnm.Print_Titles" localSheetId="28">'USL (470)'!$A:$H</definedName>
    <definedName name="Rate_Class">[1]lists!$A$1:$A$104</definedName>
    <definedName name="RATE_CLASSES">[6]lists!$A$1:$A$104</definedName>
    <definedName name="ratebase" localSheetId="1">#REF!</definedName>
    <definedName name="ratebase" localSheetId="3">#REF!</definedName>
    <definedName name="ratebase" localSheetId="4">#REF!</definedName>
    <definedName name="ratebase" localSheetId="5">#REF!</definedName>
    <definedName name="ratebase">#REF!</definedName>
    <definedName name="ratedescription">[7]hidden1!$D$1:$D$122</definedName>
    <definedName name="RateRiderName">OFFSET('[3]Rate Rider Database'!$C$1,1,0,COUNTA('[3]Rate Rider Database'!$C:$C)-1,1)</definedName>
    <definedName name="RebaseYear">'[1]LDC Info'!$E$28</definedName>
    <definedName name="SALBENF" localSheetId="1">#REF!</definedName>
    <definedName name="SALBENF" localSheetId="3">#REF!</definedName>
    <definedName name="SALBENF" localSheetId="4">#REF!</definedName>
    <definedName name="SALBENF" localSheetId="5">#REF!</definedName>
    <definedName name="SALBENF">#REF!</definedName>
    <definedName name="salreg" localSheetId="1">#REF!</definedName>
    <definedName name="salreg" localSheetId="3">#REF!</definedName>
    <definedName name="salreg" localSheetId="4">#REF!</definedName>
    <definedName name="salreg" localSheetId="5">#REF!</definedName>
    <definedName name="salreg">#REF!</definedName>
    <definedName name="SALREGF" localSheetId="1">#REF!</definedName>
    <definedName name="SALREGF" localSheetId="3">#REF!</definedName>
    <definedName name="SALREGF" localSheetId="4">#REF!</definedName>
    <definedName name="SALREGF" localSheetId="5">#REF!</definedName>
    <definedName name="SALREGF">#REF!</definedName>
    <definedName name="SME">'[3]3. Regulatory Charges'!$D$33</definedName>
    <definedName name="ss" localSheetId="1">#REF!</definedName>
    <definedName name="ss" localSheetId="3">#REF!</definedName>
    <definedName name="ss" localSheetId="4">#REF!</definedName>
    <definedName name="ss" localSheetId="5">#REF!</definedName>
    <definedName name="ss">#REF!</definedName>
    <definedName name="StartEnd" localSheetId="1">#REF!</definedName>
    <definedName name="StartEnd" localSheetId="3">#REF!</definedName>
    <definedName name="StartEnd" localSheetId="4">#REF!</definedName>
    <definedName name="StartEnd" localSheetId="5">#REF!</definedName>
    <definedName name="StartEnd">#REF!</definedName>
    <definedName name="taxableincome" localSheetId="1">#REF!</definedName>
    <definedName name="taxableincome" localSheetId="3">#REF!</definedName>
    <definedName name="taxableincome" localSheetId="4">#REF!</definedName>
    <definedName name="taxableincome" localSheetId="5">#REF!</definedName>
    <definedName name="taxableincome">#REF!</definedName>
    <definedName name="TEMPA" localSheetId="1">#REF!</definedName>
    <definedName name="TEMPA" localSheetId="3">#REF!</definedName>
    <definedName name="TEMPA" localSheetId="4">#REF!</definedName>
    <definedName name="TEMPA" localSheetId="5">#REF!</definedName>
    <definedName name="TEMPA">#REF!</definedName>
    <definedName name="TestYear">'[1]LDC Info'!$E$24</definedName>
    <definedName name="Total_Current_Wholesale_Line" localSheetId="1">#REF!</definedName>
    <definedName name="Total_Current_Wholesale_Line" localSheetId="3">#REF!</definedName>
    <definedName name="Total_Current_Wholesale_Line" localSheetId="4">#REF!</definedName>
    <definedName name="Total_Current_Wholesale_Line" localSheetId="5">#REF!</definedName>
    <definedName name="Total_Current_Wholesale_Line">#REF!</definedName>
    <definedName name="Total_Current_Wholesale_Lineplus" localSheetId="1">#REF!</definedName>
    <definedName name="Total_Current_Wholesale_Lineplus" localSheetId="3">#REF!</definedName>
    <definedName name="Total_Current_Wholesale_Lineplus" localSheetId="4">#REF!</definedName>
    <definedName name="Total_Current_Wholesale_Lineplus" localSheetId="5">#REF!</definedName>
    <definedName name="Total_Current_Wholesale_Lineplus">#REF!</definedName>
    <definedName name="total_current_wholesale_network" localSheetId="1">#REF!</definedName>
    <definedName name="total_current_wholesale_network" localSheetId="3">#REF!</definedName>
    <definedName name="total_current_wholesale_network" localSheetId="4">#REF!</definedName>
    <definedName name="total_current_wholesale_network" localSheetId="5">#REF!</definedName>
    <definedName name="total_current_wholesale_network">#REF!</definedName>
    <definedName name="total_dept" localSheetId="1">#REF!</definedName>
    <definedName name="total_dept" localSheetId="3">#REF!</definedName>
    <definedName name="total_dept" localSheetId="4">#REF!</definedName>
    <definedName name="total_dept" localSheetId="5">#REF!</definedName>
    <definedName name="total_dept">#REF!</definedName>
    <definedName name="total_manpower" localSheetId="1">#REF!</definedName>
    <definedName name="total_manpower" localSheetId="3">#REF!</definedName>
    <definedName name="total_manpower" localSheetId="4">#REF!</definedName>
    <definedName name="total_manpower" localSheetId="5">#REF!</definedName>
    <definedName name="total_manpower">#REF!</definedName>
    <definedName name="total_material" localSheetId="1">#REF!</definedName>
    <definedName name="total_material" localSheetId="3">#REF!</definedName>
    <definedName name="total_material" localSheetId="4">#REF!</definedName>
    <definedName name="total_material" localSheetId="5">#REF!</definedName>
    <definedName name="total_material">#REF!</definedName>
    <definedName name="total_other" localSheetId="1">#REF!</definedName>
    <definedName name="total_other" localSheetId="3">#REF!</definedName>
    <definedName name="total_other" localSheetId="4">#REF!</definedName>
    <definedName name="total_other" localSheetId="5">#REF!</definedName>
    <definedName name="total_other">#REF!</definedName>
    <definedName name="total_transportation" localSheetId="1">#REF!</definedName>
    <definedName name="total_transportation" localSheetId="3">#REF!</definedName>
    <definedName name="total_transportation" localSheetId="4">#REF!</definedName>
    <definedName name="total_transportation" localSheetId="5">#REF!</definedName>
    <definedName name="total_transportation">#REF!</definedName>
    <definedName name="TRANBUD" localSheetId="1">#REF!</definedName>
    <definedName name="TRANBUD" localSheetId="3">#REF!</definedName>
    <definedName name="TRANBUD" localSheetId="4">#REF!</definedName>
    <definedName name="TRANBUD" localSheetId="5">#REF!</definedName>
    <definedName name="TRANBUD">#REF!</definedName>
    <definedName name="TranCust" localSheetId="1">#REF!</definedName>
    <definedName name="TranCust" localSheetId="3">#REF!</definedName>
    <definedName name="TranCust" localSheetId="4">#REF!</definedName>
    <definedName name="TranCust" localSheetId="5">#REF!</definedName>
    <definedName name="TranCust">#REF!</definedName>
    <definedName name="TranCustb" localSheetId="1">#REF!</definedName>
    <definedName name="TranCustb" localSheetId="3">#REF!</definedName>
    <definedName name="TranCustb" localSheetId="4">#REF!</definedName>
    <definedName name="TranCustb" localSheetId="5">#REF!</definedName>
    <definedName name="TranCustb">#REF!</definedName>
    <definedName name="TRANEND" localSheetId="1">#REF!</definedName>
    <definedName name="TRANEND" localSheetId="3">#REF!</definedName>
    <definedName name="TRANEND" localSheetId="4">#REF!</definedName>
    <definedName name="TRANEND" localSheetId="5">#REF!</definedName>
    <definedName name="TRANEND">#REF!</definedName>
    <definedName name="TransCust" localSheetId="1">#REF!</definedName>
    <definedName name="TransCust" localSheetId="3">#REF!</definedName>
    <definedName name="TransCust" localSheetId="4">#REF!</definedName>
    <definedName name="TransCust" localSheetId="5">#REF!</definedName>
    <definedName name="TransCust">#REF!</definedName>
    <definedName name="transportation_costs" localSheetId="1">#REF!</definedName>
    <definedName name="transportation_costs" localSheetId="3">#REF!</definedName>
    <definedName name="transportation_costs" localSheetId="4">#REF!</definedName>
    <definedName name="transportation_costs" localSheetId="5">#REF!</definedName>
    <definedName name="transportation_costs">#REF!</definedName>
    <definedName name="TRANSTART" localSheetId="1">#REF!</definedName>
    <definedName name="TRANSTART" localSheetId="3">#REF!</definedName>
    <definedName name="TRANSTART" localSheetId="4">#REF!</definedName>
    <definedName name="TRANSTART" localSheetId="5">#REF!</definedName>
    <definedName name="TRANSTART">#REF!</definedName>
    <definedName name="trn_beg_bud" localSheetId="1">#REF!</definedName>
    <definedName name="trn_beg_bud" localSheetId="3">#REF!</definedName>
    <definedName name="trn_beg_bud" localSheetId="4">#REF!</definedName>
    <definedName name="trn_beg_bud" localSheetId="5">#REF!</definedName>
    <definedName name="trn_beg_bud">#REF!</definedName>
    <definedName name="trn_end_bud" localSheetId="1">#REF!</definedName>
    <definedName name="trn_end_bud" localSheetId="3">#REF!</definedName>
    <definedName name="trn_end_bud" localSheetId="4">#REF!</definedName>
    <definedName name="trn_end_bud" localSheetId="5">#REF!</definedName>
    <definedName name="trn_end_bud">#REF!</definedName>
    <definedName name="trn12ACT" localSheetId="1">#REF!</definedName>
    <definedName name="trn12ACT" localSheetId="3">#REF!</definedName>
    <definedName name="trn12ACT" localSheetId="4">#REF!</definedName>
    <definedName name="trn12ACT" localSheetId="5">#REF!</definedName>
    <definedName name="trn12ACT">#REF!</definedName>
    <definedName name="trnCYACT" localSheetId="1">#REF!</definedName>
    <definedName name="trnCYACT" localSheetId="3">#REF!</definedName>
    <definedName name="trnCYACT" localSheetId="4">#REF!</definedName>
    <definedName name="trnCYACT" localSheetId="5">#REF!</definedName>
    <definedName name="trnCYACT">#REF!</definedName>
    <definedName name="trnCYBUD" localSheetId="1">#REF!</definedName>
    <definedName name="trnCYBUD" localSheetId="3">#REF!</definedName>
    <definedName name="trnCYBUD" localSheetId="4">#REF!</definedName>
    <definedName name="trnCYBUD" localSheetId="5">#REF!</definedName>
    <definedName name="trnCYBUD">#REF!</definedName>
    <definedName name="trnCYF" localSheetId="1">#REF!</definedName>
    <definedName name="trnCYF" localSheetId="3">#REF!</definedName>
    <definedName name="trnCYF" localSheetId="4">#REF!</definedName>
    <definedName name="trnCYF" localSheetId="5">#REF!</definedName>
    <definedName name="trnCYF">#REF!</definedName>
    <definedName name="trnNYbud" localSheetId="1">#REF!</definedName>
    <definedName name="trnNYbud" localSheetId="3">#REF!</definedName>
    <definedName name="trnNYbud" localSheetId="4">#REF!</definedName>
    <definedName name="trnNYbud" localSheetId="5">#REF!</definedName>
    <definedName name="trnNYbud">#REF!</definedName>
    <definedName name="trnPYACT" localSheetId="1">#REF!</definedName>
    <definedName name="trnPYACT" localSheetId="3">#REF!</definedName>
    <definedName name="trnPYACT" localSheetId="4">#REF!</definedName>
    <definedName name="trnPYACT" localSheetId="5">#REF!</definedName>
    <definedName name="trnPYACT">#REF!</definedName>
    <definedName name="Units">[1]lists!$N$2:$N$5</definedName>
    <definedName name="Units1" localSheetId="1">[3]lists!#REF!</definedName>
    <definedName name="Units1" localSheetId="3">[3]lists!#REF!</definedName>
    <definedName name="Units1" localSheetId="4">[3]lists!#REF!</definedName>
    <definedName name="Units1" localSheetId="5">[3]lists!#REF!</definedName>
    <definedName name="Units1">[3]lists!#REF!</definedName>
    <definedName name="Units2" localSheetId="1">[3]lists!#REF!</definedName>
    <definedName name="Units2" localSheetId="3">[3]lists!#REF!</definedName>
    <definedName name="Units2" localSheetId="4">[3]lists!#REF!</definedName>
    <definedName name="Units2" localSheetId="5">[3]lists!#REF!</definedName>
    <definedName name="Units2">[3]lists!#REF!</definedName>
    <definedName name="Utility">[4]Financials!$A$1</definedName>
    <definedName name="utitliy1">[8]Financials!$A$1</definedName>
    <definedName name="WAGBENF" localSheetId="1">#REF!</definedName>
    <definedName name="WAGBENF" localSheetId="3">#REF!</definedName>
    <definedName name="WAGBENF" localSheetId="4">#REF!</definedName>
    <definedName name="WAGBENF" localSheetId="5">#REF!</definedName>
    <definedName name="WAGBENF">#REF!</definedName>
    <definedName name="wagdob" localSheetId="1">#REF!</definedName>
    <definedName name="wagdob" localSheetId="3">#REF!</definedName>
    <definedName name="wagdob" localSheetId="4">#REF!</definedName>
    <definedName name="wagdob" localSheetId="5">#REF!</definedName>
    <definedName name="wagdob">#REF!</definedName>
    <definedName name="wagdobf" localSheetId="1">#REF!</definedName>
    <definedName name="wagdobf" localSheetId="3">#REF!</definedName>
    <definedName name="wagdobf" localSheetId="4">#REF!</definedName>
    <definedName name="wagdobf" localSheetId="5">#REF!</definedName>
    <definedName name="wagdobf">#REF!</definedName>
    <definedName name="wagreg" localSheetId="1">#REF!</definedName>
    <definedName name="wagreg" localSheetId="3">#REF!</definedName>
    <definedName name="wagreg" localSheetId="4">#REF!</definedName>
    <definedName name="wagreg" localSheetId="5">#REF!</definedName>
    <definedName name="wagreg">#REF!</definedName>
    <definedName name="wagregf" localSheetId="1">#REF!</definedName>
    <definedName name="wagregf" localSheetId="3">#REF!</definedName>
    <definedName name="wagregf" localSheetId="4">#REF!</definedName>
    <definedName name="wagregf" localSheetId="5">#REF!</definedName>
    <definedName name="wagregf">#REF!</definedName>
    <definedName name="YRS_LEFT" localSheetId="1">#REF!</definedName>
    <definedName name="YRS_LEFT" localSheetId="3">#REF!</definedName>
    <definedName name="YRS_LEFT" localSheetId="4">#REF!</definedName>
    <definedName name="YRS_LEFT" localSheetId="5">#REF!</definedName>
    <definedName name="YRS_LEFT">#REF!</definedName>
  </definedNames>
  <calcPr calcId="145621"/>
</workbook>
</file>

<file path=xl/calcChain.xml><?xml version="1.0" encoding="utf-8"?>
<calcChain xmlns="http://schemas.openxmlformats.org/spreadsheetml/2006/main">
  <c r="D143" i="39" l="1"/>
  <c r="D80" i="39"/>
  <c r="D52" i="39"/>
  <c r="D24" i="39"/>
  <c r="D29" i="37"/>
  <c r="D28" i="37"/>
  <c r="D128" i="41"/>
  <c r="D93" i="41"/>
  <c r="D126" i="41"/>
  <c r="D91" i="41"/>
  <c r="D123" i="41"/>
  <c r="D54" i="41"/>
  <c r="D30" i="41"/>
  <c r="D29" i="41"/>
  <c r="D26" i="41"/>
  <c r="D25" i="41"/>
  <c r="D363" i="41" l="1"/>
  <c r="D364" i="41"/>
  <c r="D365" i="41"/>
  <c r="D362" i="41" l="1"/>
  <c r="D243" i="41" l="1"/>
  <c r="D244" i="41"/>
  <c r="D237" i="37" l="1"/>
  <c r="D189" i="37"/>
  <c r="D188" i="37"/>
  <c r="D231" i="37" l="1"/>
  <c r="D265" i="37" l="1"/>
  <c r="D264" i="37"/>
  <c r="D263" i="37"/>
  <c r="D235" i="37"/>
  <c r="D234" i="37"/>
  <c r="D187" i="37"/>
  <c r="D186" i="37"/>
  <c r="D185" i="37"/>
  <c r="D157" i="37"/>
  <c r="D156" i="37"/>
  <c r="D155" i="37"/>
  <c r="D124" i="37"/>
  <c r="D123" i="37"/>
  <c r="D122" i="37"/>
  <c r="D91" i="37" l="1"/>
  <c r="D90" i="37"/>
  <c r="D89" i="37"/>
  <c r="D56" i="37"/>
  <c r="D55" i="37"/>
  <c r="D54" i="37"/>
  <c r="D26" i="37"/>
  <c r="D24" i="37"/>
  <c r="D23" i="37"/>
  <c r="D273" i="41" l="1"/>
  <c r="D272" i="41"/>
  <c r="D271" i="41"/>
  <c r="D270" i="41"/>
  <c r="D242" i="41"/>
  <c r="D241" i="41"/>
  <c r="D193" i="41"/>
  <c r="D194" i="41" l="1"/>
  <c r="D192" i="41"/>
  <c r="D164" i="41"/>
  <c r="D163" i="41"/>
  <c r="D162" i="41"/>
  <c r="D161" i="41"/>
  <c r="D130" i="41"/>
  <c r="D129" i="41"/>
  <c r="D127" i="41"/>
  <c r="D95" i="41"/>
  <c r="D94" i="41"/>
  <c r="D92" i="41" l="1"/>
  <c r="D60" i="41"/>
  <c r="D59" i="41"/>
  <c r="D58" i="41"/>
  <c r="D57" i="41"/>
  <c r="D28" i="41"/>
  <c r="D27" i="41"/>
  <c r="D24" i="41"/>
  <c r="D23" i="41"/>
  <c r="D417" i="41" l="1"/>
  <c r="D418" i="41"/>
  <c r="D419" i="41"/>
  <c r="D420" i="41"/>
  <c r="R31" i="16" l="1"/>
  <c r="R31" i="15"/>
  <c r="R31" i="14"/>
  <c r="R31" i="13"/>
  <c r="R31" i="12"/>
  <c r="R31" i="30"/>
  <c r="R31" i="11"/>
  <c r="Q31" i="10" l="1"/>
  <c r="J31" i="10"/>
  <c r="Q31" i="9"/>
  <c r="J31" i="9"/>
  <c r="Q31" i="8"/>
  <c r="J31" i="8"/>
  <c r="Q31" i="7"/>
  <c r="J31" i="7"/>
  <c r="Q31" i="6"/>
  <c r="J31" i="6"/>
  <c r="Q31" i="3"/>
  <c r="J31" i="3"/>
  <c r="Q31" i="2"/>
  <c r="J31" i="2"/>
  <c r="Q31" i="11"/>
  <c r="J31" i="11"/>
  <c r="AM36" i="12"/>
  <c r="AL36" i="12"/>
  <c r="AF36" i="12"/>
  <c r="AE36" i="12"/>
  <c r="Y36" i="12"/>
  <c r="X36" i="12"/>
  <c r="S36" i="12"/>
  <c r="R36" i="12"/>
  <c r="Q36" i="12"/>
  <c r="J36" i="12"/>
  <c r="L36" i="12" s="1"/>
  <c r="F36" i="12"/>
  <c r="H36" i="12" s="1"/>
  <c r="AM36" i="30"/>
  <c r="AL36" i="30"/>
  <c r="AF36" i="30"/>
  <c r="AE36" i="30"/>
  <c r="Y36" i="30"/>
  <c r="X36" i="30"/>
  <c r="R36" i="30"/>
  <c r="Q36" i="30"/>
  <c r="S36" i="30" s="1"/>
  <c r="J36" i="30"/>
  <c r="L36" i="30" s="1"/>
  <c r="F36" i="30"/>
  <c r="H36" i="30" s="1"/>
  <c r="AN36" i="30" l="1"/>
  <c r="AN36" i="12"/>
  <c r="Z36" i="12"/>
  <c r="AG36" i="12"/>
  <c r="Z36" i="30"/>
  <c r="AB36" i="30" s="1"/>
  <c r="AC36" i="30" s="1"/>
  <c r="AG36" i="30"/>
  <c r="AB36" i="12"/>
  <c r="AC36" i="12"/>
  <c r="N36" i="12"/>
  <c r="O36" i="12" s="1"/>
  <c r="U36" i="12"/>
  <c r="V36" i="12" s="1"/>
  <c r="N36" i="30"/>
  <c r="O36" i="30" s="1"/>
  <c r="U36" i="30"/>
  <c r="V36" i="30" s="1"/>
  <c r="AI36" i="30" l="1"/>
  <c r="AQ36" i="12"/>
  <c r="AP36" i="12"/>
  <c r="AI36" i="12"/>
  <c r="AJ36" i="12" s="1"/>
  <c r="AP36" i="30"/>
  <c r="AQ36" i="30" s="1"/>
  <c r="AJ36" i="30"/>
  <c r="D319" i="40"/>
  <c r="D318" i="40"/>
  <c r="D315" i="40"/>
  <c r="D299" i="40"/>
  <c r="D283" i="40"/>
  <c r="D267" i="40"/>
  <c r="D319" i="39"/>
  <c r="D318" i="39"/>
  <c r="D315" i="39"/>
  <c r="D299" i="39"/>
  <c r="D283" i="39"/>
  <c r="D267" i="39"/>
  <c r="D319" i="38"/>
  <c r="D318" i="38"/>
  <c r="D315" i="38"/>
  <c r="D299" i="38"/>
  <c r="D283" i="38"/>
  <c r="D267" i="38"/>
  <c r="D342" i="37"/>
  <c r="D341" i="37"/>
  <c r="D338" i="37"/>
  <c r="D322" i="37"/>
  <c r="D306" i="37"/>
  <c r="D290" i="37"/>
  <c r="D298" i="41"/>
  <c r="D314" i="41"/>
  <c r="D330" i="41"/>
  <c r="D346" i="41"/>
  <c r="D350" i="41"/>
  <c r="D349" i="41"/>
  <c r="D410" i="37"/>
  <c r="D411" i="37"/>
  <c r="D412" i="37"/>
  <c r="D409" i="37"/>
  <c r="D387" i="38"/>
  <c r="D388" i="38"/>
  <c r="D389" i="38"/>
  <c r="D386" i="38"/>
  <c r="D387" i="39"/>
  <c r="D388" i="39"/>
  <c r="D389" i="39"/>
  <c r="D386" i="39"/>
  <c r="D389" i="40"/>
  <c r="D388" i="40"/>
  <c r="D387" i="40"/>
  <c r="D386" i="40"/>
  <c r="D368" i="40"/>
  <c r="D369" i="40"/>
  <c r="D370" i="40"/>
  <c r="D371" i="40"/>
  <c r="D373" i="40"/>
  <c r="D374" i="40"/>
  <c r="D378" i="40"/>
  <c r="D379" i="40"/>
  <c r="D381" i="40"/>
  <c r="D367" i="40"/>
  <c r="D368" i="39"/>
  <c r="D369" i="39"/>
  <c r="D370" i="39"/>
  <c r="D371" i="39"/>
  <c r="D373" i="39"/>
  <c r="D374" i="39"/>
  <c r="D378" i="39"/>
  <c r="D379" i="39"/>
  <c r="D381" i="39"/>
  <c r="D367" i="39"/>
  <c r="D374" i="38"/>
  <c r="D368" i="38"/>
  <c r="D369" i="38"/>
  <c r="D370" i="38"/>
  <c r="D371" i="38"/>
  <c r="D373" i="38"/>
  <c r="D378" i="38"/>
  <c r="D379" i="38"/>
  <c r="D381" i="38"/>
  <c r="D367" i="38"/>
  <c r="D391" i="37"/>
  <c r="D392" i="37"/>
  <c r="D393" i="37"/>
  <c r="D394" i="37"/>
  <c r="D396" i="37"/>
  <c r="D397" i="37"/>
  <c r="D401" i="37"/>
  <c r="D402" i="37"/>
  <c r="D404" i="37"/>
  <c r="D390" i="37"/>
  <c r="D399" i="41"/>
  <c r="D400" i="41"/>
  <c r="D401" i="41"/>
  <c r="D402" i="41"/>
  <c r="D404" i="41"/>
  <c r="D405" i="41"/>
  <c r="D409" i="41"/>
  <c r="D410" i="41"/>
  <c r="D412" i="41"/>
  <c r="D398" i="41"/>
  <c r="D343" i="40"/>
  <c r="D344" i="40"/>
  <c r="D345" i="40"/>
  <c r="D346" i="40"/>
  <c r="D347" i="40"/>
  <c r="D348" i="40"/>
  <c r="D349" i="40"/>
  <c r="D350" i="40"/>
  <c r="D351" i="40"/>
  <c r="D352" i="40"/>
  <c r="D353" i="40"/>
  <c r="D354" i="40"/>
  <c r="D342" i="40"/>
  <c r="D343" i="39"/>
  <c r="D344" i="39"/>
  <c r="D345" i="39"/>
  <c r="D346" i="39"/>
  <c r="D347" i="39"/>
  <c r="D348" i="39"/>
  <c r="D349" i="39"/>
  <c r="D350" i="39"/>
  <c r="D351" i="39"/>
  <c r="D352" i="39"/>
  <c r="D353" i="39"/>
  <c r="D354" i="39"/>
  <c r="D342" i="39"/>
  <c r="D343" i="38"/>
  <c r="D344" i="38"/>
  <c r="D345" i="38"/>
  <c r="D346" i="38"/>
  <c r="D347" i="38"/>
  <c r="D348" i="38"/>
  <c r="D349" i="38"/>
  <c r="D350" i="38"/>
  <c r="D351" i="38"/>
  <c r="D352" i="38"/>
  <c r="D353" i="38"/>
  <c r="D354" i="38"/>
  <c r="D342" i="38"/>
  <c r="D366" i="37"/>
  <c r="D367" i="37"/>
  <c r="D368" i="37"/>
  <c r="D369" i="37"/>
  <c r="D370" i="37"/>
  <c r="D371" i="37"/>
  <c r="D372" i="37"/>
  <c r="D373" i="37"/>
  <c r="D374" i="37"/>
  <c r="D375" i="37"/>
  <c r="D376" i="37"/>
  <c r="D377" i="37"/>
  <c r="D365" i="37"/>
  <c r="D374" i="41"/>
  <c r="D375" i="41"/>
  <c r="D376" i="41"/>
  <c r="D377" i="41"/>
  <c r="D380" i="41"/>
  <c r="D381" i="41"/>
  <c r="D382" i="41"/>
  <c r="D383" i="41"/>
  <c r="D384" i="41"/>
  <c r="D385" i="41"/>
  <c r="D373" i="41"/>
  <c r="D332" i="40"/>
  <c r="D333" i="40"/>
  <c r="D334" i="40"/>
  <c r="D335" i="40"/>
  <c r="D336" i="40"/>
  <c r="D337" i="40"/>
  <c r="D338" i="40"/>
  <c r="D339" i="40"/>
  <c r="D331" i="40"/>
  <c r="D332" i="39"/>
  <c r="D333" i="39"/>
  <c r="D334" i="39"/>
  <c r="D335" i="39"/>
  <c r="D336" i="39"/>
  <c r="D337" i="39"/>
  <c r="D338" i="39"/>
  <c r="D339" i="39"/>
  <c r="D331" i="39"/>
  <c r="D332" i="38"/>
  <c r="D333" i="38"/>
  <c r="D334" i="38"/>
  <c r="D335" i="38"/>
  <c r="D336" i="38"/>
  <c r="D337" i="38"/>
  <c r="D338" i="38"/>
  <c r="D339" i="38"/>
  <c r="D331" i="38"/>
  <c r="D355" i="37"/>
  <c r="D356" i="37"/>
  <c r="D357" i="37"/>
  <c r="D358" i="37"/>
  <c r="D359" i="37"/>
  <c r="D360" i="37"/>
  <c r="D361" i="37"/>
  <c r="D362" i="37"/>
  <c r="D354" i="37"/>
  <c r="D366" i="41"/>
  <c r="D367" i="41"/>
  <c r="D368" i="41"/>
  <c r="D369" i="41"/>
  <c r="D370" i="41"/>
  <c r="D251" i="38" l="1"/>
  <c r="D224" i="38"/>
  <c r="D178" i="38"/>
  <c r="D151" i="38"/>
  <c r="D121" i="38"/>
  <c r="D91" i="38"/>
  <c r="D61" i="38"/>
  <c r="D33" i="38"/>
  <c r="D251" i="39"/>
  <c r="D224" i="39"/>
  <c r="D178" i="39"/>
  <c r="D151" i="39"/>
  <c r="D121" i="39"/>
  <c r="D91" i="39"/>
  <c r="D61" i="39"/>
  <c r="D33" i="39"/>
  <c r="D251" i="40"/>
  <c r="D224" i="40"/>
  <c r="D178" i="40"/>
  <c r="D151" i="40"/>
  <c r="D121" i="40"/>
  <c r="D91" i="40"/>
  <c r="D61" i="40"/>
  <c r="D33" i="40"/>
  <c r="D244" i="38" l="1"/>
  <c r="D243" i="38"/>
  <c r="D217" i="38"/>
  <c r="D216" i="38"/>
  <c r="D171" i="38"/>
  <c r="D170" i="38"/>
  <c r="D144" i="38"/>
  <c r="D143" i="38"/>
  <c r="D114" i="38"/>
  <c r="D113" i="38"/>
  <c r="D84" i="38"/>
  <c r="D83" i="38"/>
  <c r="D54" i="38"/>
  <c r="D53" i="38"/>
  <c r="D26" i="38"/>
  <c r="D25" i="38"/>
  <c r="D244" i="39"/>
  <c r="D243" i="39"/>
  <c r="D217" i="39"/>
  <c r="D216" i="39"/>
  <c r="D171" i="39"/>
  <c r="D170" i="39"/>
  <c r="D144" i="39"/>
  <c r="D114" i="39"/>
  <c r="D113" i="39"/>
  <c r="D84" i="39"/>
  <c r="D83" i="39"/>
  <c r="D54" i="39"/>
  <c r="D53" i="39"/>
  <c r="D26" i="39"/>
  <c r="D25" i="39"/>
  <c r="D244" i="40"/>
  <c r="D243" i="40"/>
  <c r="D217" i="40"/>
  <c r="D216" i="40"/>
  <c r="D171" i="40"/>
  <c r="D170" i="40"/>
  <c r="D144" i="40"/>
  <c r="D143" i="40"/>
  <c r="D114" i="40"/>
  <c r="D113" i="40"/>
  <c r="D84" i="40"/>
  <c r="D83" i="40"/>
  <c r="D54" i="40"/>
  <c r="D53" i="40"/>
  <c r="D241" i="40"/>
  <c r="D214" i="40"/>
  <c r="D168" i="40"/>
  <c r="D141" i="40"/>
  <c r="D111" i="40"/>
  <c r="D81" i="40"/>
  <c r="D51" i="40"/>
  <c r="D26" i="40"/>
  <c r="D25" i="40"/>
  <c r="D241" i="39"/>
  <c r="D214" i="39"/>
  <c r="D168" i="39"/>
  <c r="D141" i="39"/>
  <c r="D111" i="39"/>
  <c r="D81" i="39"/>
  <c r="D51" i="39"/>
  <c r="D50" i="39"/>
  <c r="D23" i="39"/>
  <c r="D241" i="38"/>
  <c r="D214" i="38"/>
  <c r="D168" i="38"/>
  <c r="D141" i="38"/>
  <c r="D111" i="38"/>
  <c r="D81" i="38"/>
  <c r="D51" i="38"/>
  <c r="D242" i="38"/>
  <c r="D215" i="38"/>
  <c r="D169" i="38"/>
  <c r="D142" i="38"/>
  <c r="D112" i="38"/>
  <c r="D82" i="38"/>
  <c r="D52" i="38"/>
  <c r="D24" i="38"/>
  <c r="D242" i="39"/>
  <c r="D215" i="39"/>
  <c r="D169" i="39"/>
  <c r="D142" i="39"/>
  <c r="D82" i="39"/>
  <c r="D112" i="39"/>
  <c r="D242" i="40"/>
  <c r="D215" i="40"/>
  <c r="D169" i="40"/>
  <c r="D142" i="40"/>
  <c r="D112" i="40"/>
  <c r="D82" i="40"/>
  <c r="D52" i="40"/>
  <c r="D24" i="40"/>
  <c r="D50" i="40"/>
  <c r="D23" i="40"/>
  <c r="D240" i="40"/>
  <c r="D213" i="40"/>
  <c r="D197" i="40"/>
  <c r="D196" i="40"/>
  <c r="D195" i="40"/>
  <c r="D194" i="40"/>
  <c r="D167" i="40"/>
  <c r="D140" i="40"/>
  <c r="D110" i="40"/>
  <c r="D80" i="40"/>
  <c r="D240" i="39"/>
  <c r="D213" i="39"/>
  <c r="D197" i="39"/>
  <c r="D196" i="39"/>
  <c r="D195" i="39"/>
  <c r="D194" i="39"/>
  <c r="D167" i="39"/>
  <c r="D140" i="39"/>
  <c r="D110" i="39"/>
  <c r="D23" i="38"/>
  <c r="D50" i="38" s="1"/>
  <c r="D240" i="38"/>
  <c r="D213" i="38"/>
  <c r="D197" i="38"/>
  <c r="D196" i="38"/>
  <c r="D195" i="38"/>
  <c r="D194" i="38"/>
  <c r="D167" i="38"/>
  <c r="D140" i="38"/>
  <c r="D110" i="38"/>
  <c r="D80" i="38"/>
  <c r="D49" i="38"/>
  <c r="D49" i="39"/>
  <c r="D49" i="40"/>
  <c r="D22" i="40"/>
  <c r="D22" i="39"/>
  <c r="D22" i="38"/>
  <c r="D274" i="37"/>
  <c r="D267" i="37"/>
  <c r="D266" i="37"/>
  <c r="D262" i="37"/>
  <c r="D261" i="37"/>
  <c r="D260" i="37"/>
  <c r="D244" i="37"/>
  <c r="D236" i="37"/>
  <c r="D233" i="37"/>
  <c r="D232" i="37"/>
  <c r="D215" i="37"/>
  <c r="D214" i="37"/>
  <c r="D213" i="37"/>
  <c r="D212" i="37"/>
  <c r="D196" i="37"/>
  <c r="D184" i="37"/>
  <c r="D183" i="37"/>
  <c r="D182" i="37"/>
  <c r="D166" i="37"/>
  <c r="D159" i="37"/>
  <c r="D158" i="37"/>
  <c r="D154" i="37"/>
  <c r="D153" i="37"/>
  <c r="D152" i="37"/>
  <c r="D133" i="37"/>
  <c r="D126" i="37"/>
  <c r="D125" i="37"/>
  <c r="D121" i="37"/>
  <c r="D120" i="37"/>
  <c r="D119" i="37"/>
  <c r="D100" i="37"/>
  <c r="D93" i="37"/>
  <c r="D92" i="37"/>
  <c r="D88" i="37"/>
  <c r="D87" i="37"/>
  <c r="D86" i="37"/>
  <c r="D59" i="37"/>
  <c r="D60" i="37"/>
  <c r="D58" i="37"/>
  <c r="D57" i="37"/>
  <c r="D53" i="37"/>
  <c r="D52" i="37"/>
  <c r="D67" i="37"/>
  <c r="D36" i="37"/>
  <c r="D27" i="37"/>
  <c r="D25" i="37"/>
  <c r="D22" i="37"/>
  <c r="D275" i="41"/>
  <c r="D274" i="41"/>
  <c r="D269" i="41"/>
  <c r="D268" i="41"/>
  <c r="D245" i="41"/>
  <c r="D240" i="41"/>
  <c r="D239" i="41"/>
  <c r="D220" i="41"/>
  <c r="D222" i="41"/>
  <c r="D221" i="41"/>
  <c r="D196" i="41"/>
  <c r="D195" i="41"/>
  <c r="D191" i="41"/>
  <c r="D190" i="41"/>
  <c r="D166" i="41"/>
  <c r="D165" i="41"/>
  <c r="D160" i="41"/>
  <c r="D159" i="41"/>
  <c r="D132" i="41"/>
  <c r="D131" i="41"/>
  <c r="D125" i="41"/>
  <c r="D124" i="41"/>
  <c r="D97" i="41"/>
  <c r="D96" i="41"/>
  <c r="D90" i="41"/>
  <c r="D89" i="41"/>
  <c r="D62" i="41"/>
  <c r="D61" i="41"/>
  <c r="D56" i="41"/>
  <c r="D55" i="41"/>
  <c r="D267" i="41"/>
  <c r="D238" i="41"/>
  <c r="D219" i="41"/>
  <c r="D189" i="41"/>
  <c r="D158" i="41"/>
  <c r="D88" i="41"/>
  <c r="D53" i="41"/>
  <c r="D282" i="41"/>
  <c r="D251" i="41"/>
  <c r="D203" i="41"/>
  <c r="D173" i="41"/>
  <c r="D139" i="41"/>
  <c r="D104" i="41"/>
  <c r="D69" i="41"/>
  <c r="D37" i="41"/>
  <c r="D22" i="41"/>
  <c r="AL54" i="3" l="1"/>
  <c r="AE54" i="3"/>
  <c r="X54" i="3"/>
  <c r="Q54" i="3"/>
  <c r="J54" i="3"/>
  <c r="F54" i="3"/>
  <c r="AL54" i="4"/>
  <c r="AE54" i="4"/>
  <c r="X54" i="4"/>
  <c r="Q54" i="4"/>
  <c r="J54" i="4"/>
  <c r="F54" i="4"/>
  <c r="AL54" i="5"/>
  <c r="AE54" i="5"/>
  <c r="X54" i="5"/>
  <c r="Q54" i="5"/>
  <c r="J54" i="5"/>
  <c r="F54" i="5"/>
  <c r="AL54" i="21"/>
  <c r="AE54" i="21"/>
  <c r="X54" i="21"/>
  <c r="Q54" i="21"/>
  <c r="J54" i="21"/>
  <c r="F54" i="21"/>
  <c r="AL54" i="6"/>
  <c r="AE54" i="6"/>
  <c r="X54" i="6"/>
  <c r="Q54" i="6"/>
  <c r="J54" i="6"/>
  <c r="F54" i="6"/>
  <c r="AL54" i="24"/>
  <c r="AE54" i="24"/>
  <c r="X54" i="24"/>
  <c r="Q54" i="24"/>
  <c r="J54" i="24"/>
  <c r="F54" i="24"/>
  <c r="AL52" i="3" l="1"/>
  <c r="AE52" i="3"/>
  <c r="X52" i="3"/>
  <c r="Q52" i="3"/>
  <c r="AL51" i="3"/>
  <c r="AE51" i="3"/>
  <c r="X51" i="3"/>
  <c r="Q51" i="3"/>
  <c r="AL52" i="4"/>
  <c r="AE52" i="4"/>
  <c r="X52" i="4"/>
  <c r="Q52" i="4"/>
  <c r="AL51" i="4"/>
  <c r="AE51" i="4"/>
  <c r="X51" i="4"/>
  <c r="Q51" i="4"/>
  <c r="AL52" i="5"/>
  <c r="AE52" i="5"/>
  <c r="X52" i="5"/>
  <c r="Q52" i="5"/>
  <c r="AL51" i="5"/>
  <c r="AE51" i="5"/>
  <c r="X51" i="5"/>
  <c r="Q51" i="5"/>
  <c r="AL52" i="21"/>
  <c r="AE52" i="21"/>
  <c r="X52" i="21"/>
  <c r="Q52" i="21"/>
  <c r="AL51" i="21"/>
  <c r="AE51" i="21"/>
  <c r="X51" i="21"/>
  <c r="Q51" i="21"/>
  <c r="F73" i="6"/>
  <c r="F73" i="24"/>
  <c r="J31" i="16" l="1"/>
  <c r="L31" i="16" s="1"/>
  <c r="G31" i="16"/>
  <c r="F31" i="16"/>
  <c r="J31" i="15"/>
  <c r="L31" i="15" s="1"/>
  <c r="G31" i="15"/>
  <c r="F31" i="15"/>
  <c r="J31" i="14"/>
  <c r="L31" i="14" s="1"/>
  <c r="G31" i="14"/>
  <c r="F31" i="14"/>
  <c r="J31" i="1"/>
  <c r="L31" i="1" s="1"/>
  <c r="S31" i="1" s="1"/>
  <c r="G31" i="1"/>
  <c r="F31" i="1"/>
  <c r="J31" i="13"/>
  <c r="L31" i="13" s="1"/>
  <c r="G31" i="13"/>
  <c r="F31" i="13"/>
  <c r="J31" i="12"/>
  <c r="L31" i="12" s="1"/>
  <c r="G31" i="12"/>
  <c r="F31" i="12"/>
  <c r="J31" i="30"/>
  <c r="L31" i="30" s="1"/>
  <c r="G31" i="30"/>
  <c r="F31" i="30"/>
  <c r="H31" i="30" l="1"/>
  <c r="H31" i="14"/>
  <c r="H31" i="12"/>
  <c r="H31" i="13"/>
  <c r="H31" i="15"/>
  <c r="H31" i="16"/>
  <c r="H31" i="1"/>
  <c r="F49" i="26" l="1"/>
  <c r="F48" i="26"/>
  <c r="J49" i="7"/>
  <c r="J48" i="7"/>
  <c r="F49" i="7"/>
  <c r="F48" i="7"/>
  <c r="F44" i="26"/>
  <c r="J44" i="7"/>
  <c r="F44" i="7"/>
  <c r="F40" i="26"/>
  <c r="J40" i="7"/>
  <c r="F40" i="7"/>
  <c r="F58" i="1" l="1"/>
  <c r="F57" i="1"/>
  <c r="F56" i="1"/>
  <c r="F55" i="1"/>
  <c r="F54" i="1"/>
  <c r="F45" i="1" s="1"/>
  <c r="AL53" i="6" l="1"/>
  <c r="AN53" i="6" s="1"/>
  <c r="AE53" i="6"/>
  <c r="AG53" i="6" s="1"/>
  <c r="X53" i="6"/>
  <c r="Z53" i="6" s="1"/>
  <c r="Q53" i="6"/>
  <c r="S53" i="6" s="1"/>
  <c r="J53" i="6"/>
  <c r="L53" i="6" s="1"/>
  <c r="F53" i="6"/>
  <c r="H53" i="6" s="1"/>
  <c r="AL52" i="6"/>
  <c r="AE52" i="6"/>
  <c r="X52" i="6"/>
  <c r="Q52" i="6"/>
  <c r="J52" i="6"/>
  <c r="F52" i="6"/>
  <c r="AL51" i="6"/>
  <c r="AE51" i="6"/>
  <c r="X51" i="6"/>
  <c r="Q51" i="6"/>
  <c r="J51" i="6"/>
  <c r="F51" i="6"/>
  <c r="J73" i="7"/>
  <c r="AP53" i="6" l="1"/>
  <c r="AQ53" i="6" s="1"/>
  <c r="AB53" i="6"/>
  <c r="AC53" i="6" s="1"/>
  <c r="N53" i="6"/>
  <c r="O53" i="6" s="1"/>
  <c r="U53" i="6"/>
  <c r="V53" i="6" s="1"/>
  <c r="AI53" i="6"/>
  <c r="AJ53" i="6" s="1"/>
  <c r="F49" i="10" l="1"/>
  <c r="F48" i="10"/>
  <c r="F58" i="16" l="1"/>
  <c r="F57" i="16"/>
  <c r="F55" i="16"/>
  <c r="F56" i="16"/>
  <c r="F54" i="16"/>
  <c r="F45" i="16" s="1"/>
  <c r="F58" i="15"/>
  <c r="F57" i="15"/>
  <c r="F55" i="15"/>
  <c r="F56" i="15"/>
  <c r="F54" i="15"/>
  <c r="F58" i="14"/>
  <c r="F57" i="14"/>
  <c r="F55" i="14"/>
  <c r="F56" i="14"/>
  <c r="F54" i="14"/>
  <c r="F58" i="13"/>
  <c r="F57" i="13"/>
  <c r="F55" i="13"/>
  <c r="F56" i="13"/>
  <c r="F54" i="13"/>
  <c r="F59" i="13"/>
  <c r="F58" i="12"/>
  <c r="F57" i="12"/>
  <c r="F56" i="12"/>
  <c r="F55" i="12"/>
  <c r="F54" i="12"/>
  <c r="F58" i="30"/>
  <c r="F57" i="30"/>
  <c r="F55" i="30"/>
  <c r="F56" i="30"/>
  <c r="F54" i="30"/>
  <c r="F45" i="12" l="1"/>
  <c r="F45" i="15"/>
  <c r="F45" i="13"/>
  <c r="F45" i="30"/>
  <c r="F45" i="14"/>
  <c r="F46" i="16"/>
  <c r="F46" i="15"/>
  <c r="F46" i="14"/>
  <c r="F46" i="1"/>
  <c r="F46" i="13"/>
  <c r="F46" i="12"/>
  <c r="F46" i="30"/>
  <c r="F46" i="11"/>
  <c r="J46" i="11"/>
  <c r="AM27" i="8" l="1"/>
  <c r="AM26" i="8"/>
  <c r="AM25" i="8"/>
  <c r="AF27" i="8"/>
  <c r="AF26" i="8"/>
  <c r="AF25" i="8"/>
  <c r="Y27" i="8"/>
  <c r="Y26" i="8"/>
  <c r="Y25" i="8"/>
  <c r="R27" i="8"/>
  <c r="R26" i="8"/>
  <c r="R25" i="8"/>
  <c r="K27" i="8"/>
  <c r="K26" i="8"/>
  <c r="K25" i="8"/>
  <c r="G26" i="8"/>
  <c r="H26" i="8" s="1"/>
  <c r="O26" i="8" s="1"/>
  <c r="G27" i="8"/>
  <c r="G25" i="8"/>
  <c r="AL27" i="8"/>
  <c r="AL26" i="8"/>
  <c r="AN26" i="8" s="1"/>
  <c r="AL25" i="8"/>
  <c r="AE27" i="8"/>
  <c r="AG27" i="8" s="1"/>
  <c r="AE26" i="8"/>
  <c r="AG26" i="8" s="1"/>
  <c r="AE25" i="8"/>
  <c r="X27" i="8"/>
  <c r="X26" i="8"/>
  <c r="X25" i="8"/>
  <c r="Q27" i="8"/>
  <c r="Q26" i="8"/>
  <c r="S26" i="8" s="1"/>
  <c r="Q25" i="8"/>
  <c r="S25" i="8" s="1"/>
  <c r="J27" i="8"/>
  <c r="L27" i="8" s="1"/>
  <c r="J26" i="8"/>
  <c r="J25" i="8"/>
  <c r="F27" i="8"/>
  <c r="F26" i="8"/>
  <c r="F25" i="8"/>
  <c r="H25" i="8" s="1"/>
  <c r="O25" i="8" s="1"/>
  <c r="Z27" i="8"/>
  <c r="H27" i="8"/>
  <c r="O27" i="8" s="1"/>
  <c r="B27" i="8"/>
  <c r="B26" i="8"/>
  <c r="L25" i="8"/>
  <c r="B25" i="8"/>
  <c r="AL27" i="9"/>
  <c r="AL26" i="9"/>
  <c r="AL25" i="9"/>
  <c r="AE27" i="9"/>
  <c r="AE26" i="9"/>
  <c r="AE25" i="9"/>
  <c r="X27" i="9"/>
  <c r="X26" i="9"/>
  <c r="Z26" i="9" s="1"/>
  <c r="X25" i="9"/>
  <c r="Q27" i="9"/>
  <c r="Q26" i="9"/>
  <c r="S26" i="9" s="1"/>
  <c r="Q25" i="9"/>
  <c r="J27" i="9"/>
  <c r="L27" i="9" s="1"/>
  <c r="J26" i="9"/>
  <c r="J25" i="9"/>
  <c r="F27" i="9"/>
  <c r="H27" i="9" s="1"/>
  <c r="O27" i="9" s="1"/>
  <c r="F26" i="9"/>
  <c r="H26" i="9" s="1"/>
  <c r="O26" i="9" s="1"/>
  <c r="F25" i="9"/>
  <c r="AM27" i="9"/>
  <c r="AF27" i="9"/>
  <c r="AG27" i="9" s="1"/>
  <c r="Y27" i="9"/>
  <c r="R27" i="9"/>
  <c r="K27" i="9"/>
  <c r="G27" i="9"/>
  <c r="B27" i="9"/>
  <c r="AM26" i="9"/>
  <c r="AF26" i="9"/>
  <c r="Y26" i="9"/>
  <c r="R26" i="9"/>
  <c r="K26" i="9"/>
  <c r="G26" i="9"/>
  <c r="B26" i="9"/>
  <c r="AM25" i="9"/>
  <c r="AF25" i="9"/>
  <c r="Y25" i="9"/>
  <c r="R25" i="9"/>
  <c r="K25" i="9"/>
  <c r="G25" i="9"/>
  <c r="B25" i="9"/>
  <c r="AL27" i="10"/>
  <c r="AL26" i="10"/>
  <c r="AL25" i="10"/>
  <c r="AE27" i="10"/>
  <c r="AE26" i="10"/>
  <c r="AE25" i="10"/>
  <c r="X27" i="10"/>
  <c r="Z27" i="10" s="1"/>
  <c r="AJ27" i="10" s="1"/>
  <c r="X26" i="10"/>
  <c r="X25" i="10"/>
  <c r="Q27" i="10"/>
  <c r="Q26" i="10"/>
  <c r="Q25" i="10"/>
  <c r="J27" i="10"/>
  <c r="L27" i="10" s="1"/>
  <c r="J26" i="10"/>
  <c r="L26" i="10" s="1"/>
  <c r="J25" i="10"/>
  <c r="F27" i="10"/>
  <c r="F26" i="10"/>
  <c r="H26" i="10" s="1"/>
  <c r="O26" i="10" s="1"/>
  <c r="F25" i="10"/>
  <c r="H25" i="10" s="1"/>
  <c r="O25" i="10" s="1"/>
  <c r="AM27" i="10"/>
  <c r="AF27" i="10"/>
  <c r="AG27" i="10" s="1"/>
  <c r="Y27" i="10"/>
  <c r="R27" i="10"/>
  <c r="K27" i="10"/>
  <c r="G27" i="10"/>
  <c r="H27" i="10" s="1"/>
  <c r="O27" i="10" s="1"/>
  <c r="B27" i="10"/>
  <c r="AM26" i="10"/>
  <c r="AF26" i="10"/>
  <c r="Y26" i="10"/>
  <c r="R26" i="10"/>
  <c r="K26" i="10"/>
  <c r="G26" i="10"/>
  <c r="B26" i="10"/>
  <c r="AM25" i="10"/>
  <c r="AF25" i="10"/>
  <c r="Y25" i="10"/>
  <c r="R25" i="10"/>
  <c r="K25" i="10"/>
  <c r="G25" i="10"/>
  <c r="B25" i="10"/>
  <c r="AM27" i="26"/>
  <c r="AL27" i="26"/>
  <c r="AF27" i="26"/>
  <c r="AE27" i="26"/>
  <c r="Y27" i="26"/>
  <c r="X27" i="26"/>
  <c r="Z27" i="26" s="1"/>
  <c r="AJ27" i="26" s="1"/>
  <c r="R27" i="26"/>
  <c r="Q27" i="26"/>
  <c r="K27" i="26"/>
  <c r="J27" i="26"/>
  <c r="L27" i="26" s="1"/>
  <c r="G27" i="26"/>
  <c r="F27" i="26"/>
  <c r="B27" i="26"/>
  <c r="AM26" i="26"/>
  <c r="AL26" i="26"/>
  <c r="AF26" i="26"/>
  <c r="AE26" i="26"/>
  <c r="AG26" i="26" s="1"/>
  <c r="AQ26" i="26" s="1"/>
  <c r="Y26" i="26"/>
  <c r="X26" i="26"/>
  <c r="R26" i="26"/>
  <c r="Q26" i="26"/>
  <c r="S26" i="26" s="1"/>
  <c r="K26" i="26"/>
  <c r="J26" i="26"/>
  <c r="L26" i="26" s="1"/>
  <c r="G26" i="26"/>
  <c r="F26" i="26"/>
  <c r="H26" i="26" s="1"/>
  <c r="O26" i="26" s="1"/>
  <c r="B26" i="26"/>
  <c r="AM25" i="26"/>
  <c r="AL25" i="26"/>
  <c r="AN25" i="26" s="1"/>
  <c r="AF25" i="26"/>
  <c r="AE25" i="26"/>
  <c r="Y25" i="26"/>
  <c r="X25" i="26"/>
  <c r="Z25" i="26" s="1"/>
  <c r="R25" i="26"/>
  <c r="Q25" i="26"/>
  <c r="S25" i="26" s="1"/>
  <c r="K25" i="26"/>
  <c r="J25" i="26"/>
  <c r="G25" i="26"/>
  <c r="F25" i="26"/>
  <c r="H25" i="26" s="1"/>
  <c r="O25" i="26" s="1"/>
  <c r="B25" i="26"/>
  <c r="AL27" i="7"/>
  <c r="AL26" i="7"/>
  <c r="AL25" i="7"/>
  <c r="AE27" i="7"/>
  <c r="AE26" i="7"/>
  <c r="AE25" i="7"/>
  <c r="X27" i="7"/>
  <c r="X26" i="7"/>
  <c r="X25" i="7"/>
  <c r="Q27" i="7"/>
  <c r="Q26" i="7"/>
  <c r="Q25" i="7"/>
  <c r="S25" i="7" s="1"/>
  <c r="J27" i="7"/>
  <c r="L27" i="7" s="1"/>
  <c r="J26" i="7"/>
  <c r="J25" i="7"/>
  <c r="F27" i="7"/>
  <c r="F26" i="7"/>
  <c r="H26" i="7" s="1"/>
  <c r="O26" i="7" s="1"/>
  <c r="F25" i="7"/>
  <c r="H25" i="7" s="1"/>
  <c r="O25" i="7" s="1"/>
  <c r="AM27" i="7"/>
  <c r="AF27" i="7"/>
  <c r="Y27" i="7"/>
  <c r="R27" i="7"/>
  <c r="K27" i="7"/>
  <c r="G27" i="7"/>
  <c r="B27" i="7"/>
  <c r="AM26" i="7"/>
  <c r="AN26" i="7" s="1"/>
  <c r="AF26" i="7"/>
  <c r="Y26" i="7"/>
  <c r="R26" i="7"/>
  <c r="K26" i="7"/>
  <c r="L26" i="7" s="1"/>
  <c r="G26" i="7"/>
  <c r="B26" i="7"/>
  <c r="AM25" i="7"/>
  <c r="AF25" i="7"/>
  <c r="Y25" i="7"/>
  <c r="R25" i="7"/>
  <c r="K25" i="7"/>
  <c r="G25" i="7"/>
  <c r="B25" i="7"/>
  <c r="AM27" i="24"/>
  <c r="AL27" i="24"/>
  <c r="AF27" i="24"/>
  <c r="AE27" i="24"/>
  <c r="AG27" i="24" s="1"/>
  <c r="Y27" i="24"/>
  <c r="X27" i="24"/>
  <c r="Z27" i="24" s="1"/>
  <c r="R27" i="24"/>
  <c r="Q27" i="24"/>
  <c r="S27" i="24" s="1"/>
  <c r="K27" i="24"/>
  <c r="J27" i="24"/>
  <c r="L27" i="24" s="1"/>
  <c r="G27" i="24"/>
  <c r="F27" i="24"/>
  <c r="H27" i="24" s="1"/>
  <c r="O27" i="24" s="1"/>
  <c r="B27" i="24"/>
  <c r="AM26" i="24"/>
  <c r="AL26" i="24"/>
  <c r="AN26" i="24" s="1"/>
  <c r="AF26" i="24"/>
  <c r="AE26" i="24"/>
  <c r="AG26" i="24" s="1"/>
  <c r="Y26" i="24"/>
  <c r="X26" i="24"/>
  <c r="Z26" i="24" s="1"/>
  <c r="R26" i="24"/>
  <c r="Q26" i="24"/>
  <c r="S26" i="24" s="1"/>
  <c r="K26" i="24"/>
  <c r="J26" i="24"/>
  <c r="G26" i="24"/>
  <c r="F26" i="24"/>
  <c r="H26" i="24" s="1"/>
  <c r="O26" i="24" s="1"/>
  <c r="B26" i="24"/>
  <c r="AM25" i="24"/>
  <c r="AL25" i="24"/>
  <c r="AN25" i="24" s="1"/>
  <c r="AF25" i="24"/>
  <c r="AE25" i="24"/>
  <c r="AG25" i="24" s="1"/>
  <c r="Y25" i="24"/>
  <c r="X25" i="24"/>
  <c r="Z25" i="24" s="1"/>
  <c r="R25" i="24"/>
  <c r="Q25" i="24"/>
  <c r="K25" i="24"/>
  <c r="J25" i="24"/>
  <c r="G25" i="24"/>
  <c r="F25" i="24"/>
  <c r="B25" i="24"/>
  <c r="AL27" i="6"/>
  <c r="AL26" i="6"/>
  <c r="AL25" i="6"/>
  <c r="AE27" i="6"/>
  <c r="AE26" i="6"/>
  <c r="AG26" i="6" s="1"/>
  <c r="AE25" i="6"/>
  <c r="X27" i="6"/>
  <c r="X26" i="6"/>
  <c r="X25" i="6"/>
  <c r="Z25" i="6" s="1"/>
  <c r="Q27" i="6"/>
  <c r="Q26" i="6"/>
  <c r="Q25" i="6"/>
  <c r="J27" i="6"/>
  <c r="J26" i="6"/>
  <c r="J25" i="6"/>
  <c r="F27" i="6"/>
  <c r="F26" i="6"/>
  <c r="F25" i="6"/>
  <c r="H25" i="6" s="1"/>
  <c r="O25" i="6" s="1"/>
  <c r="AM27" i="6"/>
  <c r="AF27" i="6"/>
  <c r="Y27" i="6"/>
  <c r="R27" i="6"/>
  <c r="K27" i="6"/>
  <c r="G27" i="6"/>
  <c r="B27" i="6"/>
  <c r="AM26" i="6"/>
  <c r="AF26" i="6"/>
  <c r="Y26" i="6"/>
  <c r="R26" i="6"/>
  <c r="L26" i="6"/>
  <c r="K26" i="6"/>
  <c r="G26" i="6"/>
  <c r="B26" i="6"/>
  <c r="AM25" i="6"/>
  <c r="AN25" i="6" s="1"/>
  <c r="AF25" i="6"/>
  <c r="Y25" i="6"/>
  <c r="R25" i="6"/>
  <c r="K25" i="6"/>
  <c r="G25" i="6"/>
  <c r="B25" i="6"/>
  <c r="AM27" i="21"/>
  <c r="AL27" i="21"/>
  <c r="AF27" i="21"/>
  <c r="AE27" i="21"/>
  <c r="AG27" i="21" s="1"/>
  <c r="Y27" i="21"/>
  <c r="X27" i="21"/>
  <c r="R27" i="21"/>
  <c r="Q27" i="21"/>
  <c r="S27" i="21" s="1"/>
  <c r="K27" i="21"/>
  <c r="J27" i="21"/>
  <c r="L27" i="21" s="1"/>
  <c r="G27" i="21"/>
  <c r="F27" i="21"/>
  <c r="H27" i="21" s="1"/>
  <c r="O27" i="21" s="1"/>
  <c r="B27" i="21"/>
  <c r="AM26" i="21"/>
  <c r="AL26" i="21"/>
  <c r="AN26" i="21" s="1"/>
  <c r="AF26" i="21"/>
  <c r="AE26" i="21"/>
  <c r="AG26" i="21" s="1"/>
  <c r="Y26" i="21"/>
  <c r="X26" i="21"/>
  <c r="Z26" i="21" s="1"/>
  <c r="R26" i="21"/>
  <c r="Q26" i="21"/>
  <c r="S26" i="21" s="1"/>
  <c r="K26" i="21"/>
  <c r="J26" i="21"/>
  <c r="G26" i="21"/>
  <c r="F26" i="21"/>
  <c r="H26" i="21" s="1"/>
  <c r="O26" i="21" s="1"/>
  <c r="B26" i="21"/>
  <c r="AM25" i="21"/>
  <c r="AL25" i="21"/>
  <c r="AN25" i="21" s="1"/>
  <c r="AF25" i="21"/>
  <c r="AE25" i="21"/>
  <c r="AG25" i="21" s="1"/>
  <c r="Y25" i="21"/>
  <c r="X25" i="21"/>
  <c r="Z25" i="21" s="1"/>
  <c r="R25" i="21"/>
  <c r="Q25" i="21"/>
  <c r="K25" i="21"/>
  <c r="J25" i="21"/>
  <c r="G25" i="21"/>
  <c r="F25" i="21"/>
  <c r="B25" i="21"/>
  <c r="AM27" i="5"/>
  <c r="AL27" i="5"/>
  <c r="AF27" i="5"/>
  <c r="AE27" i="5"/>
  <c r="Y27" i="5"/>
  <c r="X27" i="5"/>
  <c r="Z27" i="5" s="1"/>
  <c r="R27" i="5"/>
  <c r="Q27" i="5"/>
  <c r="S27" i="5" s="1"/>
  <c r="K27" i="5"/>
  <c r="J27" i="5"/>
  <c r="G27" i="5"/>
  <c r="F27" i="5"/>
  <c r="H27" i="5" s="1"/>
  <c r="O27" i="5" s="1"/>
  <c r="B27" i="5"/>
  <c r="AM26" i="5"/>
  <c r="AL26" i="5"/>
  <c r="AF26" i="5"/>
  <c r="AE26" i="5"/>
  <c r="AG26" i="5" s="1"/>
  <c r="Y26" i="5"/>
  <c r="X26" i="5"/>
  <c r="Z26" i="5" s="1"/>
  <c r="R26" i="5"/>
  <c r="Q26" i="5"/>
  <c r="K26" i="5"/>
  <c r="J26" i="5"/>
  <c r="G26" i="5"/>
  <c r="F26" i="5"/>
  <c r="B26" i="5"/>
  <c r="AM25" i="5"/>
  <c r="AL25" i="5"/>
  <c r="AN25" i="5" s="1"/>
  <c r="AF25" i="5"/>
  <c r="AE25" i="5"/>
  <c r="AG25" i="5" s="1"/>
  <c r="AQ25" i="5" s="1"/>
  <c r="Y25" i="5"/>
  <c r="X25" i="5"/>
  <c r="R25" i="5"/>
  <c r="Q25" i="5"/>
  <c r="K25" i="5"/>
  <c r="J25" i="5"/>
  <c r="L25" i="5" s="1"/>
  <c r="V25" i="5" s="1"/>
  <c r="G25" i="5"/>
  <c r="F25" i="5"/>
  <c r="B25" i="5"/>
  <c r="AM27" i="4"/>
  <c r="AL27" i="4"/>
  <c r="AF27" i="4"/>
  <c r="AE27" i="4"/>
  <c r="Y27" i="4"/>
  <c r="X27" i="4"/>
  <c r="R27" i="4"/>
  <c r="Q27" i="4"/>
  <c r="K27" i="4"/>
  <c r="J27" i="4"/>
  <c r="G27" i="4"/>
  <c r="F27" i="4"/>
  <c r="B27" i="4"/>
  <c r="AM26" i="4"/>
  <c r="AL26" i="4"/>
  <c r="AF26" i="4"/>
  <c r="AE26" i="4"/>
  <c r="Y26" i="4"/>
  <c r="X26" i="4"/>
  <c r="Z26" i="4" s="1"/>
  <c r="R26" i="4"/>
  <c r="Q26" i="4"/>
  <c r="S26" i="4" s="1"/>
  <c r="K26" i="4"/>
  <c r="J26" i="4"/>
  <c r="G26" i="4"/>
  <c r="F26" i="4"/>
  <c r="B26" i="4"/>
  <c r="AM25" i="4"/>
  <c r="AL25" i="4"/>
  <c r="AF25" i="4"/>
  <c r="AE25" i="4"/>
  <c r="AG25" i="4" s="1"/>
  <c r="Y25" i="4"/>
  <c r="X25" i="4"/>
  <c r="R25" i="4"/>
  <c r="Q25" i="4"/>
  <c r="K25" i="4"/>
  <c r="J25" i="4"/>
  <c r="G25" i="4"/>
  <c r="F25" i="4"/>
  <c r="B25" i="4"/>
  <c r="AL27" i="3"/>
  <c r="AN27" i="3" s="1"/>
  <c r="AL26" i="3"/>
  <c r="AN26" i="3" s="1"/>
  <c r="AL25" i="3"/>
  <c r="AN25" i="3" s="1"/>
  <c r="AE27" i="3"/>
  <c r="AE26" i="3"/>
  <c r="AG26" i="3" s="1"/>
  <c r="AE25" i="3"/>
  <c r="AG25" i="3" s="1"/>
  <c r="AQ25" i="3" s="1"/>
  <c r="X27" i="3"/>
  <c r="X26" i="3"/>
  <c r="Z26" i="3" s="1"/>
  <c r="AJ26" i="3" s="1"/>
  <c r="X25" i="3"/>
  <c r="Z25" i="3" s="1"/>
  <c r="Q27" i="3"/>
  <c r="S27" i="3" s="1"/>
  <c r="AC27" i="3" s="1"/>
  <c r="Q26" i="3"/>
  <c r="Q25" i="3"/>
  <c r="S25" i="3" s="1"/>
  <c r="J27" i="3"/>
  <c r="L27" i="3" s="1"/>
  <c r="J26" i="3"/>
  <c r="L26" i="3" s="1"/>
  <c r="J25" i="3"/>
  <c r="F27" i="3"/>
  <c r="F26" i="3"/>
  <c r="F25" i="3"/>
  <c r="AN24" i="3"/>
  <c r="AM27" i="3"/>
  <c r="AM26" i="3"/>
  <c r="AM25" i="3"/>
  <c r="AF27" i="3"/>
  <c r="AF26" i="3"/>
  <c r="AF25" i="3"/>
  <c r="Y27" i="3"/>
  <c r="Z27" i="3" s="1"/>
  <c r="Y26" i="3"/>
  <c r="Y25" i="3"/>
  <c r="R27" i="3"/>
  <c r="R26" i="3"/>
  <c r="R25" i="3"/>
  <c r="K27" i="3"/>
  <c r="K26" i="3"/>
  <c r="K25" i="3"/>
  <c r="G26" i="3"/>
  <c r="G27" i="3"/>
  <c r="G25" i="3"/>
  <c r="B27" i="3"/>
  <c r="B26" i="3"/>
  <c r="B25" i="3"/>
  <c r="AM27" i="20"/>
  <c r="AL27" i="20"/>
  <c r="AN27" i="20" s="1"/>
  <c r="AF27" i="20"/>
  <c r="AE27" i="20"/>
  <c r="Y27" i="20"/>
  <c r="X27" i="20"/>
  <c r="Z27" i="20" s="1"/>
  <c r="R27" i="20"/>
  <c r="Q27" i="20"/>
  <c r="S27" i="20" s="1"/>
  <c r="K27" i="20"/>
  <c r="J27" i="20"/>
  <c r="L27" i="20" s="1"/>
  <c r="G27" i="20"/>
  <c r="F27" i="20"/>
  <c r="H27" i="20" s="1"/>
  <c r="O27" i="20" s="1"/>
  <c r="B27" i="20"/>
  <c r="AM26" i="20"/>
  <c r="AL26" i="20"/>
  <c r="AN26" i="20" s="1"/>
  <c r="AF26" i="20"/>
  <c r="AE26" i="20"/>
  <c r="AG26" i="20" s="1"/>
  <c r="Y26" i="20"/>
  <c r="X26" i="20"/>
  <c r="Z26" i="20" s="1"/>
  <c r="R26" i="20"/>
  <c r="Q26" i="20"/>
  <c r="S26" i="20" s="1"/>
  <c r="K26" i="20"/>
  <c r="J26" i="20"/>
  <c r="G26" i="20"/>
  <c r="F26" i="20"/>
  <c r="H26" i="20" s="1"/>
  <c r="O26" i="20" s="1"/>
  <c r="B26" i="20"/>
  <c r="AM25" i="20"/>
  <c r="AL25" i="20"/>
  <c r="AN25" i="20" s="1"/>
  <c r="AF25" i="20"/>
  <c r="AE25" i="20"/>
  <c r="AG25" i="20" s="1"/>
  <c r="Y25" i="20"/>
  <c r="X25" i="20"/>
  <c r="Z25" i="20" s="1"/>
  <c r="R25" i="20"/>
  <c r="Q25" i="20"/>
  <c r="K25" i="20"/>
  <c r="J25" i="20"/>
  <c r="G25" i="20"/>
  <c r="F25" i="20"/>
  <c r="B25" i="20"/>
  <c r="AM27" i="19"/>
  <c r="AL27" i="19"/>
  <c r="AN27" i="19" s="1"/>
  <c r="AF27" i="19"/>
  <c r="AE27" i="19"/>
  <c r="Y27" i="19"/>
  <c r="X27" i="19"/>
  <c r="Z27" i="19" s="1"/>
  <c r="R27" i="19"/>
  <c r="Q27" i="19"/>
  <c r="S27" i="19" s="1"/>
  <c r="K27" i="19"/>
  <c r="J27" i="19"/>
  <c r="G27" i="19"/>
  <c r="F27" i="19"/>
  <c r="H27" i="19" s="1"/>
  <c r="O27" i="19" s="1"/>
  <c r="B27" i="19"/>
  <c r="AM26" i="19"/>
  <c r="AL26" i="19"/>
  <c r="AN26" i="19" s="1"/>
  <c r="AF26" i="19"/>
  <c r="AE26" i="19"/>
  <c r="AG26" i="19" s="1"/>
  <c r="Y26" i="19"/>
  <c r="X26" i="19"/>
  <c r="Z26" i="19" s="1"/>
  <c r="AJ26" i="19" s="1"/>
  <c r="R26" i="19"/>
  <c r="Q26" i="19"/>
  <c r="K26" i="19"/>
  <c r="J26" i="19"/>
  <c r="G26" i="19"/>
  <c r="F26" i="19"/>
  <c r="B26" i="19"/>
  <c r="AM25" i="19"/>
  <c r="AL25" i="19"/>
  <c r="AN25" i="19" s="1"/>
  <c r="AF25" i="19"/>
  <c r="AE25" i="19"/>
  <c r="AG25" i="19" s="1"/>
  <c r="AQ25" i="19" s="1"/>
  <c r="Y25" i="19"/>
  <c r="X25" i="19"/>
  <c r="R25" i="19"/>
  <c r="Q25" i="19"/>
  <c r="K25" i="19"/>
  <c r="J25" i="19"/>
  <c r="L25" i="19" s="1"/>
  <c r="V25" i="19" s="1"/>
  <c r="G25" i="19"/>
  <c r="F25" i="19"/>
  <c r="B25" i="19"/>
  <c r="AM27" i="18"/>
  <c r="AL27" i="18"/>
  <c r="AN27" i="18" s="1"/>
  <c r="AF27" i="18"/>
  <c r="AE27" i="18"/>
  <c r="Y27" i="18"/>
  <c r="X27" i="18"/>
  <c r="Z27" i="18" s="1"/>
  <c r="AJ27" i="18" s="1"/>
  <c r="R27" i="18"/>
  <c r="Q27" i="18"/>
  <c r="K27" i="18"/>
  <c r="J27" i="18"/>
  <c r="L27" i="18" s="1"/>
  <c r="G27" i="18"/>
  <c r="F27" i="18"/>
  <c r="B27" i="18"/>
  <c r="AM26" i="18"/>
  <c r="AL26" i="18"/>
  <c r="AN26" i="18" s="1"/>
  <c r="AF26" i="18"/>
  <c r="AE26" i="18"/>
  <c r="AG26" i="18" s="1"/>
  <c r="AQ26" i="18" s="1"/>
  <c r="Y26" i="18"/>
  <c r="X26" i="18"/>
  <c r="R26" i="18"/>
  <c r="Q26" i="18"/>
  <c r="S26" i="18" s="1"/>
  <c r="K26" i="18"/>
  <c r="J26" i="18"/>
  <c r="L26" i="18" s="1"/>
  <c r="V26" i="18" s="1"/>
  <c r="G26" i="18"/>
  <c r="F26" i="18"/>
  <c r="H26" i="18" s="1"/>
  <c r="O26" i="18" s="1"/>
  <c r="B26" i="18"/>
  <c r="AM25" i="18"/>
  <c r="AL25" i="18"/>
  <c r="AN25" i="18" s="1"/>
  <c r="AF25" i="18"/>
  <c r="AE25" i="18"/>
  <c r="Y25" i="18"/>
  <c r="X25" i="18"/>
  <c r="Z25" i="18" s="1"/>
  <c r="R25" i="18"/>
  <c r="Q25" i="18"/>
  <c r="S25" i="18" s="1"/>
  <c r="AC25" i="18" s="1"/>
  <c r="K25" i="18"/>
  <c r="J25" i="18"/>
  <c r="G25" i="18"/>
  <c r="F25" i="18"/>
  <c r="H25" i="18" s="1"/>
  <c r="O25" i="18" s="1"/>
  <c r="B25" i="18"/>
  <c r="AM27" i="17"/>
  <c r="AL27" i="17"/>
  <c r="AN27" i="17" s="1"/>
  <c r="AF27" i="17"/>
  <c r="AE27" i="17"/>
  <c r="Y27" i="17"/>
  <c r="X27" i="17"/>
  <c r="R27" i="17"/>
  <c r="Q27" i="17"/>
  <c r="K27" i="17"/>
  <c r="J27" i="17"/>
  <c r="G27" i="17"/>
  <c r="F27" i="17"/>
  <c r="B27" i="17"/>
  <c r="AM26" i="17"/>
  <c r="AL26" i="17"/>
  <c r="AN26" i="17" s="1"/>
  <c r="AF26" i="17"/>
  <c r="AE26" i="17"/>
  <c r="Y26" i="17"/>
  <c r="X26" i="17"/>
  <c r="R26" i="17"/>
  <c r="Q26" i="17"/>
  <c r="S26" i="17" s="1"/>
  <c r="K26" i="17"/>
  <c r="J26" i="17"/>
  <c r="G26" i="17"/>
  <c r="F26" i="17"/>
  <c r="B26" i="17"/>
  <c r="AM25" i="17"/>
  <c r="AL25" i="17"/>
  <c r="AF25" i="17"/>
  <c r="AE25" i="17"/>
  <c r="Y25" i="17"/>
  <c r="X25" i="17"/>
  <c r="R25" i="17"/>
  <c r="Q25" i="17"/>
  <c r="K25" i="17"/>
  <c r="J25" i="17"/>
  <c r="G25" i="17"/>
  <c r="F25" i="17"/>
  <c r="B25" i="17"/>
  <c r="AL27" i="2"/>
  <c r="AN27" i="2" s="1"/>
  <c r="AL26" i="2"/>
  <c r="AN26" i="2" s="1"/>
  <c r="AL25" i="2"/>
  <c r="AN25" i="2" s="1"/>
  <c r="AE27" i="2"/>
  <c r="AE26" i="2"/>
  <c r="AG26" i="2" s="1"/>
  <c r="AE25" i="2"/>
  <c r="AG25" i="2" s="1"/>
  <c r="AQ25" i="2" s="1"/>
  <c r="X27" i="2"/>
  <c r="Z27" i="2" s="1"/>
  <c r="X26" i="2"/>
  <c r="X25" i="2"/>
  <c r="Q27" i="2"/>
  <c r="Q26" i="2"/>
  <c r="Q25" i="2"/>
  <c r="J27" i="2"/>
  <c r="J26" i="2"/>
  <c r="J25" i="2"/>
  <c r="L25" i="2" s="1"/>
  <c r="V25" i="2" s="1"/>
  <c r="F27" i="2"/>
  <c r="F26" i="2"/>
  <c r="F25" i="2"/>
  <c r="AM27" i="2"/>
  <c r="AF27" i="2"/>
  <c r="Y27" i="2"/>
  <c r="R27" i="2"/>
  <c r="K27" i="2"/>
  <c r="G27" i="2"/>
  <c r="B27" i="2"/>
  <c r="AM26" i="2"/>
  <c r="AF26" i="2"/>
  <c r="Y26" i="2"/>
  <c r="R26" i="2"/>
  <c r="K26" i="2"/>
  <c r="G26" i="2"/>
  <c r="B26" i="2"/>
  <c r="AM25" i="2"/>
  <c r="AF25" i="2"/>
  <c r="Y25" i="2"/>
  <c r="R25" i="2"/>
  <c r="K25" i="2"/>
  <c r="G25" i="2"/>
  <c r="B25" i="2"/>
  <c r="AM27" i="16"/>
  <c r="AL27" i="16"/>
  <c r="AN27" i="16" s="1"/>
  <c r="AF27" i="16"/>
  <c r="AE27" i="16"/>
  <c r="Y27" i="16"/>
  <c r="X27" i="16"/>
  <c r="Z27" i="16" s="1"/>
  <c r="R27" i="16"/>
  <c r="Q27" i="16"/>
  <c r="K27" i="16"/>
  <c r="J27" i="16"/>
  <c r="G27" i="16"/>
  <c r="F27" i="16"/>
  <c r="B27" i="16"/>
  <c r="AM26" i="16"/>
  <c r="AL26" i="16"/>
  <c r="AN26" i="16" s="1"/>
  <c r="AF26" i="16"/>
  <c r="AE26" i="16"/>
  <c r="AG26" i="16" s="1"/>
  <c r="Y26" i="16"/>
  <c r="X26" i="16"/>
  <c r="R26" i="16"/>
  <c r="Q26" i="16"/>
  <c r="K26" i="16"/>
  <c r="J26" i="16"/>
  <c r="G26" i="16"/>
  <c r="F26" i="16"/>
  <c r="B26" i="16"/>
  <c r="AM25" i="16"/>
  <c r="AL25" i="16"/>
  <c r="AN25" i="16" s="1"/>
  <c r="AF25" i="16"/>
  <c r="AE25" i="16"/>
  <c r="Y25" i="16"/>
  <c r="X25" i="16"/>
  <c r="R25" i="16"/>
  <c r="Q25" i="16"/>
  <c r="K25" i="16"/>
  <c r="J25" i="16"/>
  <c r="L25" i="16" s="1"/>
  <c r="G25" i="16"/>
  <c r="F25" i="16"/>
  <c r="B25" i="16"/>
  <c r="AM27" i="15"/>
  <c r="AL27" i="15"/>
  <c r="AN27" i="15" s="1"/>
  <c r="AF27" i="15"/>
  <c r="AE27" i="15"/>
  <c r="Y27" i="15"/>
  <c r="X27" i="15"/>
  <c r="Z27" i="15" s="1"/>
  <c r="AJ27" i="15" s="1"/>
  <c r="R27" i="15"/>
  <c r="Q27" i="15"/>
  <c r="K27" i="15"/>
  <c r="J27" i="15"/>
  <c r="L27" i="15" s="1"/>
  <c r="G27" i="15"/>
  <c r="F27" i="15"/>
  <c r="B27" i="15"/>
  <c r="AM26" i="15"/>
  <c r="AL26" i="15"/>
  <c r="AN26" i="15" s="1"/>
  <c r="AF26" i="15"/>
  <c r="AE26" i="15"/>
  <c r="AG26" i="15" s="1"/>
  <c r="AQ26" i="15" s="1"/>
  <c r="Y26" i="15"/>
  <c r="X26" i="15"/>
  <c r="R26" i="15"/>
  <c r="Q26" i="15"/>
  <c r="S26" i="15" s="1"/>
  <c r="K26" i="15"/>
  <c r="J26" i="15"/>
  <c r="L26" i="15" s="1"/>
  <c r="V26" i="15" s="1"/>
  <c r="G26" i="15"/>
  <c r="F26" i="15"/>
  <c r="H26" i="15" s="1"/>
  <c r="O26" i="15" s="1"/>
  <c r="B26" i="15"/>
  <c r="AM25" i="15"/>
  <c r="AL25" i="15"/>
  <c r="AN25" i="15" s="1"/>
  <c r="AF25" i="15"/>
  <c r="AE25" i="15"/>
  <c r="Y25" i="15"/>
  <c r="X25" i="15"/>
  <c r="Z25" i="15" s="1"/>
  <c r="R25" i="15"/>
  <c r="Q25" i="15"/>
  <c r="S25" i="15" s="1"/>
  <c r="AC25" i="15" s="1"/>
  <c r="K25" i="15"/>
  <c r="J25" i="15"/>
  <c r="G25" i="15"/>
  <c r="F25" i="15"/>
  <c r="H25" i="15" s="1"/>
  <c r="O25" i="15" s="1"/>
  <c r="B25" i="15"/>
  <c r="AM27" i="14"/>
  <c r="AL27" i="14"/>
  <c r="AN27" i="14" s="1"/>
  <c r="AF27" i="14"/>
  <c r="AE27" i="14"/>
  <c r="Y27" i="14"/>
  <c r="X27" i="14"/>
  <c r="Z27" i="14" s="1"/>
  <c r="AJ27" i="14" s="1"/>
  <c r="R27" i="14"/>
  <c r="Q27" i="14"/>
  <c r="K27" i="14"/>
  <c r="J27" i="14"/>
  <c r="L27" i="14" s="1"/>
  <c r="G27" i="14"/>
  <c r="F27" i="14"/>
  <c r="B27" i="14"/>
  <c r="AM26" i="14"/>
  <c r="AL26" i="14"/>
  <c r="AN26" i="14" s="1"/>
  <c r="AF26" i="14"/>
  <c r="AE26" i="14"/>
  <c r="AG26" i="14" s="1"/>
  <c r="AQ26" i="14" s="1"/>
  <c r="Y26" i="14"/>
  <c r="X26" i="14"/>
  <c r="R26" i="14"/>
  <c r="Q26" i="14"/>
  <c r="S26" i="14" s="1"/>
  <c r="K26" i="14"/>
  <c r="J26" i="14"/>
  <c r="G26" i="14"/>
  <c r="F26" i="14"/>
  <c r="H26" i="14" s="1"/>
  <c r="O26" i="14" s="1"/>
  <c r="B26" i="14"/>
  <c r="AM25" i="14"/>
  <c r="AL25" i="14"/>
  <c r="AN25" i="14" s="1"/>
  <c r="AF25" i="14"/>
  <c r="AE25" i="14"/>
  <c r="Y25" i="14"/>
  <c r="X25" i="14"/>
  <c r="Z25" i="14" s="1"/>
  <c r="R25" i="14"/>
  <c r="Q25" i="14"/>
  <c r="K25" i="14"/>
  <c r="J25" i="14"/>
  <c r="G25" i="14"/>
  <c r="F25" i="14"/>
  <c r="B25" i="14"/>
  <c r="AM27" i="1"/>
  <c r="AL27" i="1"/>
  <c r="AN27" i="1" s="1"/>
  <c r="AF27" i="1"/>
  <c r="AE27" i="1"/>
  <c r="Y27" i="1"/>
  <c r="X27" i="1"/>
  <c r="Z27" i="1" s="1"/>
  <c r="R27" i="1"/>
  <c r="Q27" i="1"/>
  <c r="K27" i="1"/>
  <c r="J27" i="1"/>
  <c r="G27" i="1"/>
  <c r="F27" i="1"/>
  <c r="B27" i="1"/>
  <c r="AM26" i="1"/>
  <c r="AL26" i="1"/>
  <c r="AN26" i="1" s="1"/>
  <c r="AF26" i="1"/>
  <c r="AE26" i="1"/>
  <c r="Y26" i="1"/>
  <c r="X26" i="1"/>
  <c r="R26" i="1"/>
  <c r="Q26" i="1"/>
  <c r="K26" i="1"/>
  <c r="J26" i="1"/>
  <c r="G26" i="1"/>
  <c r="F26" i="1"/>
  <c r="B26" i="1"/>
  <c r="AM25" i="1"/>
  <c r="AL25" i="1"/>
  <c r="AF25" i="1"/>
  <c r="AE25" i="1"/>
  <c r="Y25" i="1"/>
  <c r="X25" i="1"/>
  <c r="R25" i="1"/>
  <c r="Q25" i="1"/>
  <c r="K25" i="1"/>
  <c r="J25" i="1"/>
  <c r="G25" i="1"/>
  <c r="F25" i="1"/>
  <c r="B25" i="1"/>
  <c r="AM27" i="13"/>
  <c r="AL27" i="13"/>
  <c r="AN27" i="13" s="1"/>
  <c r="AF27" i="13"/>
  <c r="AE27" i="13"/>
  <c r="Y27" i="13"/>
  <c r="X27" i="13"/>
  <c r="Z27" i="13" s="1"/>
  <c r="AJ27" i="13" s="1"/>
  <c r="R27" i="13"/>
  <c r="Q27" i="13"/>
  <c r="K27" i="13"/>
  <c r="J27" i="13"/>
  <c r="G27" i="13"/>
  <c r="F27" i="13"/>
  <c r="B27" i="13"/>
  <c r="AM26" i="13"/>
  <c r="AL26" i="13"/>
  <c r="AN26" i="13" s="1"/>
  <c r="AF26" i="13"/>
  <c r="AE26" i="13"/>
  <c r="AG26" i="13" s="1"/>
  <c r="Y26" i="13"/>
  <c r="X26" i="13"/>
  <c r="R26" i="13"/>
  <c r="Q26" i="13"/>
  <c r="K26" i="13"/>
  <c r="J26" i="13"/>
  <c r="G26" i="13"/>
  <c r="F26" i="13"/>
  <c r="B26" i="13"/>
  <c r="AM25" i="13"/>
  <c r="AL25" i="13"/>
  <c r="AN25" i="13" s="1"/>
  <c r="AF25" i="13"/>
  <c r="AE25" i="13"/>
  <c r="Y25" i="13"/>
  <c r="X25" i="13"/>
  <c r="R25" i="13"/>
  <c r="Q25" i="13"/>
  <c r="K25" i="13"/>
  <c r="J25" i="13"/>
  <c r="L25" i="13" s="1"/>
  <c r="G25" i="13"/>
  <c r="F25" i="13"/>
  <c r="B25" i="13"/>
  <c r="AM27" i="12"/>
  <c r="AL27" i="12"/>
  <c r="AN27" i="12" s="1"/>
  <c r="AF27" i="12"/>
  <c r="AE27" i="12"/>
  <c r="AG27" i="12" s="1"/>
  <c r="AQ27" i="12" s="1"/>
  <c r="Y27" i="12"/>
  <c r="X27" i="12"/>
  <c r="R27" i="12"/>
  <c r="Q27" i="12"/>
  <c r="S27" i="12" s="1"/>
  <c r="K27" i="12"/>
  <c r="J27" i="12"/>
  <c r="L27" i="12" s="1"/>
  <c r="G27" i="12"/>
  <c r="F27" i="12"/>
  <c r="H27" i="12" s="1"/>
  <c r="O27" i="12" s="1"/>
  <c r="B27" i="12"/>
  <c r="AM26" i="12"/>
  <c r="AL26" i="12"/>
  <c r="AN26" i="12" s="1"/>
  <c r="AF26" i="12"/>
  <c r="AE26" i="12"/>
  <c r="Y26" i="12"/>
  <c r="X26" i="12"/>
  <c r="Z26" i="12" s="1"/>
  <c r="R26" i="12"/>
  <c r="Q26" i="12"/>
  <c r="S26" i="12" s="1"/>
  <c r="K26" i="12"/>
  <c r="J26" i="12"/>
  <c r="G26" i="12"/>
  <c r="F26" i="12"/>
  <c r="H26" i="12" s="1"/>
  <c r="O26" i="12" s="1"/>
  <c r="B26" i="12"/>
  <c r="AM25" i="12"/>
  <c r="AL25" i="12"/>
  <c r="AN25" i="12" s="1"/>
  <c r="AF25" i="12"/>
  <c r="AE25" i="12"/>
  <c r="AG25" i="12" s="1"/>
  <c r="Y25" i="12"/>
  <c r="X25" i="12"/>
  <c r="Z25" i="12" s="1"/>
  <c r="R25" i="12"/>
  <c r="Q25" i="12"/>
  <c r="K25" i="12"/>
  <c r="J25" i="12"/>
  <c r="G25" i="12"/>
  <c r="F25" i="12"/>
  <c r="B25" i="12"/>
  <c r="AM27" i="30"/>
  <c r="AL27" i="30"/>
  <c r="AN27" i="30" s="1"/>
  <c r="AF27" i="30"/>
  <c r="AE27" i="30"/>
  <c r="Y27" i="30"/>
  <c r="X27" i="30"/>
  <c r="Z27" i="30" s="1"/>
  <c r="R27" i="30"/>
  <c r="Q27" i="30"/>
  <c r="K27" i="30"/>
  <c r="J27" i="30"/>
  <c r="G27" i="30"/>
  <c r="F27" i="30"/>
  <c r="B27" i="30"/>
  <c r="AM26" i="30"/>
  <c r="AL26" i="30"/>
  <c r="AN26" i="30" s="1"/>
  <c r="AF26" i="30"/>
  <c r="AE26" i="30"/>
  <c r="Y26" i="30"/>
  <c r="X26" i="30"/>
  <c r="R26" i="30"/>
  <c r="Q26" i="30"/>
  <c r="S26" i="30" s="1"/>
  <c r="K26" i="30"/>
  <c r="J26" i="30"/>
  <c r="G26" i="30"/>
  <c r="F26" i="30"/>
  <c r="B26" i="30"/>
  <c r="AM25" i="30"/>
  <c r="AL25" i="30"/>
  <c r="AF25" i="30"/>
  <c r="AE25" i="30"/>
  <c r="Y25" i="30"/>
  <c r="X25" i="30"/>
  <c r="R25" i="30"/>
  <c r="Q25" i="30"/>
  <c r="K25" i="30"/>
  <c r="J25" i="30"/>
  <c r="G25" i="30"/>
  <c r="F25" i="30"/>
  <c r="B25" i="30"/>
  <c r="AM27" i="11"/>
  <c r="AM26" i="11"/>
  <c r="AM25" i="11"/>
  <c r="AL27" i="11"/>
  <c r="AN27" i="11" s="1"/>
  <c r="AL26" i="11"/>
  <c r="AN26" i="11" s="1"/>
  <c r="AL25" i="11"/>
  <c r="AN25" i="11" s="1"/>
  <c r="AE27" i="11"/>
  <c r="AE26" i="11"/>
  <c r="AE25" i="11"/>
  <c r="X27" i="11"/>
  <c r="X26" i="11"/>
  <c r="X25" i="11"/>
  <c r="Q27" i="11"/>
  <c r="Q26" i="11"/>
  <c r="Q25" i="11"/>
  <c r="J27" i="11"/>
  <c r="J26" i="11"/>
  <c r="J25" i="11"/>
  <c r="AF27" i="11"/>
  <c r="AF26" i="11"/>
  <c r="AF25" i="11"/>
  <c r="Y27" i="11"/>
  <c r="Y26" i="11"/>
  <c r="Y25" i="11"/>
  <c r="R27" i="11"/>
  <c r="R26" i="11"/>
  <c r="R25" i="11"/>
  <c r="K27" i="11"/>
  <c r="K26" i="11"/>
  <c r="K25" i="11"/>
  <c r="G26" i="11"/>
  <c r="G27" i="11"/>
  <c r="G25" i="11"/>
  <c r="F27" i="11"/>
  <c r="F26" i="11"/>
  <c r="F25" i="11"/>
  <c r="B27" i="11"/>
  <c r="B26" i="11"/>
  <c r="B25" i="11"/>
  <c r="AL42" i="3"/>
  <c r="AN25" i="10" l="1"/>
  <c r="H27" i="7"/>
  <c r="O27" i="7" s="1"/>
  <c r="AG27" i="14"/>
  <c r="AI27" i="14" s="1"/>
  <c r="H25" i="2"/>
  <c r="O25" i="2" s="1"/>
  <c r="AN25" i="9"/>
  <c r="S27" i="18"/>
  <c r="L26" i="19"/>
  <c r="V26" i="19" s="1"/>
  <c r="S25" i="24"/>
  <c r="AB25" i="24" s="1"/>
  <c r="AG27" i="13"/>
  <c r="AP27" i="13" s="1"/>
  <c r="AG27" i="3"/>
  <c r="AQ27" i="3" s="1"/>
  <c r="AN27" i="24"/>
  <c r="AP27" i="24" s="1"/>
  <c r="AN27" i="26"/>
  <c r="N26" i="26"/>
  <c r="H27" i="30"/>
  <c r="O27" i="30" s="1"/>
  <c r="AG27" i="30"/>
  <c r="AQ27" i="30" s="1"/>
  <c r="AG25" i="10"/>
  <c r="AQ25" i="10" s="1"/>
  <c r="H26" i="6"/>
  <c r="O26" i="6" s="1"/>
  <c r="Z26" i="8"/>
  <c r="AB26" i="8" s="1"/>
  <c r="Z25" i="1"/>
  <c r="Z25" i="30"/>
  <c r="AI25" i="20"/>
  <c r="Z26" i="15"/>
  <c r="S25" i="16"/>
  <c r="AC25" i="16" s="1"/>
  <c r="L27" i="16"/>
  <c r="H25" i="12"/>
  <c r="O25" i="12" s="1"/>
  <c r="Z27" i="12"/>
  <c r="AB27" i="12" s="1"/>
  <c r="S26" i="2"/>
  <c r="AG26" i="9"/>
  <c r="H27" i="6"/>
  <c r="O27" i="6" s="1"/>
  <c r="H27" i="16"/>
  <c r="O27" i="16" s="1"/>
  <c r="AB27" i="19"/>
  <c r="Z26" i="14"/>
  <c r="AI26" i="14" s="1"/>
  <c r="S25" i="9"/>
  <c r="AC25" i="9" s="1"/>
  <c r="Z25" i="16"/>
  <c r="AJ25" i="16" s="1"/>
  <c r="S27" i="16"/>
  <c r="AB27" i="16" s="1"/>
  <c r="L27" i="2"/>
  <c r="AG25" i="18"/>
  <c r="H25" i="19"/>
  <c r="O25" i="19" s="1"/>
  <c r="AG26" i="10"/>
  <c r="AQ26" i="10" s="1"/>
  <c r="AP27" i="12"/>
  <c r="S27" i="14"/>
  <c r="U27" i="14" s="1"/>
  <c r="S27" i="15"/>
  <c r="AB27" i="15" s="1"/>
  <c r="L26" i="16"/>
  <c r="V26" i="16" s="1"/>
  <c r="AN25" i="7"/>
  <c r="Z26" i="2"/>
  <c r="S27" i="13"/>
  <c r="H25" i="14"/>
  <c r="O25" i="14" s="1"/>
  <c r="S26" i="16"/>
  <c r="L25" i="17"/>
  <c r="H27" i="4"/>
  <c r="O27" i="4" s="1"/>
  <c r="AG27" i="4"/>
  <c r="AQ27" i="4" s="1"/>
  <c r="L27" i="5"/>
  <c r="AN27" i="5"/>
  <c r="H27" i="2"/>
  <c r="O27" i="2" s="1"/>
  <c r="L26" i="12"/>
  <c r="U26" i="12" s="1"/>
  <c r="H26" i="5"/>
  <c r="O26" i="5" s="1"/>
  <c r="S26" i="7"/>
  <c r="U26" i="7" s="1"/>
  <c r="AN26" i="9"/>
  <c r="AP26" i="9" s="1"/>
  <c r="AG25" i="30"/>
  <c r="H25" i="1"/>
  <c r="O25" i="1" s="1"/>
  <c r="AG25" i="1"/>
  <c r="AG27" i="18"/>
  <c r="AP27" i="18" s="1"/>
  <c r="L25" i="6"/>
  <c r="V25" i="6" s="1"/>
  <c r="H25" i="24"/>
  <c r="O25" i="24" s="1"/>
  <c r="L26" i="24"/>
  <c r="N26" i="24" s="1"/>
  <c r="L25" i="7"/>
  <c r="N25" i="7" s="1"/>
  <c r="Z27" i="7"/>
  <c r="AG25" i="26"/>
  <c r="AI25" i="26" s="1"/>
  <c r="H25" i="5"/>
  <c r="O25" i="5" s="1"/>
  <c r="AN26" i="5"/>
  <c r="AP26" i="5" s="1"/>
  <c r="Z26" i="7"/>
  <c r="AJ26" i="7" s="1"/>
  <c r="H27" i="15"/>
  <c r="O27" i="15" s="1"/>
  <c r="L27" i="19"/>
  <c r="V27" i="19" s="1"/>
  <c r="H25" i="3"/>
  <c r="O25" i="3" s="1"/>
  <c r="Z26" i="6"/>
  <c r="Z25" i="7"/>
  <c r="AJ25" i="7" s="1"/>
  <c r="S25" i="13"/>
  <c r="AP26" i="13"/>
  <c r="AP26" i="16"/>
  <c r="H26" i="19"/>
  <c r="O26" i="19" s="1"/>
  <c r="AG25" i="6"/>
  <c r="AQ25" i="6" s="1"/>
  <c r="AG25" i="7"/>
  <c r="AQ25" i="7" s="1"/>
  <c r="H26" i="30"/>
  <c r="O26" i="30" s="1"/>
  <c r="Z26" i="10"/>
  <c r="AJ26" i="10" s="1"/>
  <c r="S26" i="1"/>
  <c r="AG25" i="14"/>
  <c r="AP25" i="14" s="1"/>
  <c r="H25" i="16"/>
  <c r="O25" i="16" s="1"/>
  <c r="AG25" i="16"/>
  <c r="AP25" i="16" s="1"/>
  <c r="S25" i="2"/>
  <c r="AC25" i="2" s="1"/>
  <c r="H25" i="20"/>
  <c r="O25" i="20" s="1"/>
  <c r="L26" i="20"/>
  <c r="U26" i="20" s="1"/>
  <c r="AI26" i="5"/>
  <c r="L25" i="24"/>
  <c r="AN26" i="26"/>
  <c r="AP26" i="26" s="1"/>
  <c r="L27" i="30"/>
  <c r="U27" i="30" s="1"/>
  <c r="Z26" i="13"/>
  <c r="AI26" i="13" s="1"/>
  <c r="AG26" i="12"/>
  <c r="AP26" i="12" s="1"/>
  <c r="H26" i="13"/>
  <c r="O26" i="13" s="1"/>
  <c r="L27" i="13"/>
  <c r="L27" i="1"/>
  <c r="S25" i="14"/>
  <c r="H27" i="14"/>
  <c r="O27" i="14" s="1"/>
  <c r="AG27" i="15"/>
  <c r="AP27" i="15" s="1"/>
  <c r="L25" i="4"/>
  <c r="V25" i="4" s="1"/>
  <c r="Z26" i="26"/>
  <c r="AB26" i="26" s="1"/>
  <c r="H27" i="26"/>
  <c r="O27" i="26" s="1"/>
  <c r="AB26" i="24"/>
  <c r="Z25" i="13"/>
  <c r="AJ25" i="13" s="1"/>
  <c r="L27" i="17"/>
  <c r="V27" i="17" s="1"/>
  <c r="S25" i="19"/>
  <c r="AC25" i="19" s="1"/>
  <c r="L25" i="21"/>
  <c r="V25" i="21" s="1"/>
  <c r="S27" i="9"/>
  <c r="U27" i="9" s="1"/>
  <c r="AP25" i="2"/>
  <c r="AP25" i="20"/>
  <c r="AP26" i="21"/>
  <c r="L25" i="30"/>
  <c r="L25" i="12"/>
  <c r="AP25" i="12"/>
  <c r="L26" i="2"/>
  <c r="Z25" i="19"/>
  <c r="S25" i="21"/>
  <c r="AB25" i="21" s="1"/>
  <c r="S26" i="6"/>
  <c r="AC26" i="6" s="1"/>
  <c r="AN27" i="10"/>
  <c r="AP27" i="10" s="1"/>
  <c r="AP25" i="19"/>
  <c r="AI25" i="21"/>
  <c r="AP25" i="5"/>
  <c r="N27" i="24"/>
  <c r="AI26" i="19"/>
  <c r="AP26" i="19"/>
  <c r="AB26" i="21"/>
  <c r="U27" i="24"/>
  <c r="AI26" i="20"/>
  <c r="AI25" i="12"/>
  <c r="AB25" i="15"/>
  <c r="AI26" i="21"/>
  <c r="S25" i="30"/>
  <c r="AB25" i="30" s="1"/>
  <c r="Z26" i="30"/>
  <c r="AB26" i="30" s="1"/>
  <c r="S25" i="12"/>
  <c r="AB25" i="12" s="1"/>
  <c r="H27" i="13"/>
  <c r="O27" i="13" s="1"/>
  <c r="L25" i="1"/>
  <c r="H27" i="1"/>
  <c r="O27" i="1" s="1"/>
  <c r="L25" i="14"/>
  <c r="V25" i="14" s="1"/>
  <c r="L26" i="14"/>
  <c r="U26" i="14" s="1"/>
  <c r="L25" i="15"/>
  <c r="N25" i="15" s="1"/>
  <c r="AG25" i="15"/>
  <c r="AI25" i="15" s="1"/>
  <c r="Z25" i="17"/>
  <c r="AJ25" i="17" s="1"/>
  <c r="AG26" i="17"/>
  <c r="AQ26" i="17" s="1"/>
  <c r="Z26" i="18"/>
  <c r="AB26" i="18" s="1"/>
  <c r="H27" i="18"/>
  <c r="O27" i="18" s="1"/>
  <c r="AG27" i="19"/>
  <c r="AP27" i="19" s="1"/>
  <c r="L25" i="20"/>
  <c r="V25" i="20" s="1"/>
  <c r="L26" i="5"/>
  <c r="V26" i="5" s="1"/>
  <c r="AN27" i="21"/>
  <c r="AN27" i="6"/>
  <c r="AP25" i="24"/>
  <c r="AP26" i="24"/>
  <c r="L25" i="26"/>
  <c r="U25" i="26" s="1"/>
  <c r="S27" i="26"/>
  <c r="U27" i="26" s="1"/>
  <c r="Z26" i="16"/>
  <c r="AI26" i="16" s="1"/>
  <c r="S27" i="2"/>
  <c r="U27" i="2" s="1"/>
  <c r="AP25" i="21"/>
  <c r="H25" i="17"/>
  <c r="O25" i="17" s="1"/>
  <c r="S25" i="20"/>
  <c r="AC25" i="20" s="1"/>
  <c r="Z25" i="4"/>
  <c r="AI25" i="4" s="1"/>
  <c r="H26" i="4"/>
  <c r="O26" i="4" s="1"/>
  <c r="S26" i="5"/>
  <c r="AC26" i="5" s="1"/>
  <c r="H25" i="21"/>
  <c r="O25" i="21" s="1"/>
  <c r="U27" i="21"/>
  <c r="Z27" i="9"/>
  <c r="AI25" i="24"/>
  <c r="L26" i="30"/>
  <c r="U26" i="30" s="1"/>
  <c r="S27" i="30"/>
  <c r="H25" i="13"/>
  <c r="O25" i="13" s="1"/>
  <c r="AG25" i="13"/>
  <c r="AP25" i="13" s="1"/>
  <c r="L26" i="13"/>
  <c r="V26" i="13" s="1"/>
  <c r="H26" i="16"/>
  <c r="O26" i="16" s="1"/>
  <c r="AG27" i="16"/>
  <c r="AP27" i="16" s="1"/>
  <c r="S26" i="19"/>
  <c r="AC26" i="19" s="1"/>
  <c r="L27" i="4"/>
  <c r="AN27" i="4"/>
  <c r="S25" i="5"/>
  <c r="U25" i="5" s="1"/>
  <c r="H27" i="3"/>
  <c r="O27" i="3" s="1"/>
  <c r="L26" i="4"/>
  <c r="Z27" i="21"/>
  <c r="AJ27" i="21" s="1"/>
  <c r="L27" i="6"/>
  <c r="S25" i="10"/>
  <c r="AC25" i="10" s="1"/>
  <c r="N26" i="10"/>
  <c r="S27" i="10"/>
  <c r="U27" i="10" s="1"/>
  <c r="AN27" i="9"/>
  <c r="AP27" i="9" s="1"/>
  <c r="N27" i="21"/>
  <c r="S26" i="13"/>
  <c r="AC26" i="13" s="1"/>
  <c r="U26" i="15"/>
  <c r="L25" i="18"/>
  <c r="U25" i="18" s="1"/>
  <c r="AG27" i="20"/>
  <c r="AQ27" i="20" s="1"/>
  <c r="S27" i="4"/>
  <c r="Z25" i="5"/>
  <c r="AI25" i="5" s="1"/>
  <c r="AG27" i="5"/>
  <c r="AI27" i="5" s="1"/>
  <c r="L26" i="21"/>
  <c r="N26" i="21" s="1"/>
  <c r="S25" i="6"/>
  <c r="S27" i="6"/>
  <c r="AC27" i="6" s="1"/>
  <c r="AG27" i="26"/>
  <c r="AP27" i="26" s="1"/>
  <c r="Z25" i="10"/>
  <c r="AB25" i="10" s="1"/>
  <c r="S26" i="10"/>
  <c r="AC26" i="10" s="1"/>
  <c r="L26" i="9"/>
  <c r="U26" i="9" s="1"/>
  <c r="AB26" i="9"/>
  <c r="Z25" i="9"/>
  <c r="AJ25" i="9" s="1"/>
  <c r="AG25" i="9"/>
  <c r="AP25" i="9" s="1"/>
  <c r="L26" i="8"/>
  <c r="N26" i="8" s="1"/>
  <c r="AG25" i="8"/>
  <c r="AQ25" i="8" s="1"/>
  <c r="AN25" i="8"/>
  <c r="S27" i="8"/>
  <c r="AB27" i="8" s="1"/>
  <c r="Z25" i="8"/>
  <c r="AJ25" i="8" s="1"/>
  <c r="AN27" i="8"/>
  <c r="AP27" i="8" s="1"/>
  <c r="S27" i="7"/>
  <c r="AB27" i="7" s="1"/>
  <c r="AG26" i="7"/>
  <c r="AQ26" i="7" s="1"/>
  <c r="AN27" i="7"/>
  <c r="AG27" i="6"/>
  <c r="Z27" i="6"/>
  <c r="AJ27" i="6" s="1"/>
  <c r="AG26" i="4"/>
  <c r="AQ26" i="4" s="1"/>
  <c r="S25" i="4"/>
  <c r="AB25" i="4" s="1"/>
  <c r="AN25" i="4"/>
  <c r="AP25" i="4" s="1"/>
  <c r="AN26" i="4"/>
  <c r="H25" i="4"/>
  <c r="O25" i="4" s="1"/>
  <c r="Z27" i="4"/>
  <c r="AB26" i="4"/>
  <c r="L26" i="17"/>
  <c r="U26" i="17" s="1"/>
  <c r="AG25" i="17"/>
  <c r="Z27" i="17"/>
  <c r="AJ27" i="17" s="1"/>
  <c r="S25" i="17"/>
  <c r="AC25" i="17" s="1"/>
  <c r="H26" i="17"/>
  <c r="O26" i="17" s="1"/>
  <c r="S27" i="17"/>
  <c r="AC27" i="17" s="1"/>
  <c r="Z26" i="17"/>
  <c r="AJ26" i="17" s="1"/>
  <c r="H27" i="17"/>
  <c r="O27" i="17" s="1"/>
  <c r="AN25" i="17"/>
  <c r="AG27" i="17"/>
  <c r="AQ27" i="17" s="1"/>
  <c r="AN25" i="1"/>
  <c r="AP25" i="1" s="1"/>
  <c r="Z26" i="1"/>
  <c r="AJ26" i="1" s="1"/>
  <c r="AG27" i="1"/>
  <c r="AI27" i="1" s="1"/>
  <c r="S25" i="1"/>
  <c r="AC25" i="1" s="1"/>
  <c r="H26" i="1"/>
  <c r="O26" i="1" s="1"/>
  <c r="AG26" i="1"/>
  <c r="S27" i="1"/>
  <c r="AB27" i="1" s="1"/>
  <c r="L26" i="1"/>
  <c r="U26" i="1" s="1"/>
  <c r="AI25" i="30"/>
  <c r="H25" i="30"/>
  <c r="O25" i="30" s="1"/>
  <c r="AN25" i="30"/>
  <c r="AP25" i="30" s="1"/>
  <c r="AG26" i="30"/>
  <c r="AP26" i="30" s="1"/>
  <c r="U25" i="8"/>
  <c r="N27" i="8"/>
  <c r="V25" i="8"/>
  <c r="N25" i="8"/>
  <c r="AJ27" i="8"/>
  <c r="AQ26" i="8"/>
  <c r="AQ27" i="8"/>
  <c r="AI27" i="8"/>
  <c r="AP26" i="8"/>
  <c r="AC26" i="8"/>
  <c r="V27" i="8"/>
  <c r="AC25" i="8"/>
  <c r="L25" i="9"/>
  <c r="N27" i="9"/>
  <c r="H25" i="9"/>
  <c r="O25" i="9" s="1"/>
  <c r="AQ27" i="9"/>
  <c r="AI26" i="9"/>
  <c r="AQ26" i="9"/>
  <c r="AC26" i="9"/>
  <c r="V27" i="9"/>
  <c r="AJ26" i="9"/>
  <c r="AN26" i="10"/>
  <c r="L25" i="10"/>
  <c r="V25" i="10" s="1"/>
  <c r="U26" i="10"/>
  <c r="N27" i="10"/>
  <c r="V27" i="10"/>
  <c r="AI27" i="10"/>
  <c r="AQ27" i="10"/>
  <c r="V26" i="10"/>
  <c r="U26" i="26"/>
  <c r="AC26" i="26"/>
  <c r="AB25" i="26"/>
  <c r="AJ25" i="26"/>
  <c r="V27" i="26"/>
  <c r="AC25" i="26"/>
  <c r="V26" i="26"/>
  <c r="AG27" i="7"/>
  <c r="N26" i="7"/>
  <c r="AJ27" i="7"/>
  <c r="N27" i="7"/>
  <c r="V27" i="7"/>
  <c r="AC25" i="7"/>
  <c r="V26" i="7"/>
  <c r="AB27" i="24"/>
  <c r="AJ27" i="24"/>
  <c r="AI26" i="24"/>
  <c r="AQ26" i="24"/>
  <c r="AQ27" i="24"/>
  <c r="AI27" i="24"/>
  <c r="V25" i="24"/>
  <c r="AJ25" i="24"/>
  <c r="AC26" i="24"/>
  <c r="V27" i="24"/>
  <c r="AQ25" i="24"/>
  <c r="AJ26" i="24"/>
  <c r="AC27" i="24"/>
  <c r="AN26" i="6"/>
  <c r="AP26" i="6" s="1"/>
  <c r="AI26" i="6"/>
  <c r="AQ26" i="6"/>
  <c r="AQ27" i="6"/>
  <c r="AJ25" i="6"/>
  <c r="V26" i="6"/>
  <c r="AJ26" i="6"/>
  <c r="AQ27" i="21"/>
  <c r="AP27" i="21"/>
  <c r="AJ25" i="21"/>
  <c r="AC26" i="21"/>
  <c r="V27" i="21"/>
  <c r="AQ26" i="21"/>
  <c r="AQ25" i="21"/>
  <c r="AJ26" i="21"/>
  <c r="AC27" i="21"/>
  <c r="AC27" i="5"/>
  <c r="U27" i="5"/>
  <c r="AB27" i="5"/>
  <c r="AJ26" i="5"/>
  <c r="N27" i="5"/>
  <c r="V27" i="5"/>
  <c r="N25" i="5"/>
  <c r="AQ26" i="5"/>
  <c r="AJ27" i="5"/>
  <c r="AC27" i="4"/>
  <c r="AI26" i="4"/>
  <c r="AJ25" i="4"/>
  <c r="AC26" i="4"/>
  <c r="V27" i="4"/>
  <c r="AQ25" i="4"/>
  <c r="AJ26" i="4"/>
  <c r="AP25" i="3"/>
  <c r="L25" i="3"/>
  <c r="V25" i="3" s="1"/>
  <c r="S26" i="3"/>
  <c r="U26" i="3" s="1"/>
  <c r="H26" i="3"/>
  <c r="O26" i="3" s="1"/>
  <c r="AI25" i="3"/>
  <c r="AB25" i="3"/>
  <c r="AJ25" i="3"/>
  <c r="AC25" i="3"/>
  <c r="AB27" i="3"/>
  <c r="AJ27" i="3"/>
  <c r="AI26" i="3"/>
  <c r="AQ26" i="3"/>
  <c r="AP26" i="3"/>
  <c r="U27" i="3"/>
  <c r="V27" i="3"/>
  <c r="V26" i="3"/>
  <c r="AJ25" i="20"/>
  <c r="AC26" i="20"/>
  <c r="AB26" i="20"/>
  <c r="AB27" i="20"/>
  <c r="N27" i="20"/>
  <c r="V27" i="20"/>
  <c r="U27" i="20"/>
  <c r="AC27" i="20"/>
  <c r="AP26" i="20"/>
  <c r="AQ26" i="20"/>
  <c r="AJ27" i="20"/>
  <c r="AQ25" i="20"/>
  <c r="AJ26" i="20"/>
  <c r="U25" i="19"/>
  <c r="AC27" i="19"/>
  <c r="N25" i="19"/>
  <c r="AQ26" i="19"/>
  <c r="AJ27" i="19"/>
  <c r="U27" i="18"/>
  <c r="AB27" i="18"/>
  <c r="AC27" i="18"/>
  <c r="AB25" i="18"/>
  <c r="AJ25" i="18"/>
  <c r="AJ26" i="18"/>
  <c r="AP25" i="18"/>
  <c r="AI25" i="18"/>
  <c r="AQ25" i="18"/>
  <c r="U26" i="18"/>
  <c r="AC26" i="18"/>
  <c r="V27" i="18"/>
  <c r="N26" i="18"/>
  <c r="AP26" i="18"/>
  <c r="AQ25" i="17"/>
  <c r="V25" i="17"/>
  <c r="AC26" i="17"/>
  <c r="AG27" i="2"/>
  <c r="AI27" i="2" s="1"/>
  <c r="AP26" i="2"/>
  <c r="Z25" i="2"/>
  <c r="H26" i="2"/>
  <c r="O26" i="2" s="1"/>
  <c r="AJ26" i="2"/>
  <c r="AI26" i="2"/>
  <c r="N27" i="2"/>
  <c r="V27" i="2"/>
  <c r="N25" i="2"/>
  <c r="AQ26" i="2"/>
  <c r="AJ27" i="2"/>
  <c r="V25" i="16"/>
  <c r="AQ26" i="16"/>
  <c r="AJ27" i="16"/>
  <c r="AQ25" i="15"/>
  <c r="AI26" i="15"/>
  <c r="AB26" i="15"/>
  <c r="AJ26" i="15"/>
  <c r="AJ25" i="15"/>
  <c r="AC26" i="15"/>
  <c r="V27" i="15"/>
  <c r="N26" i="15"/>
  <c r="AP26" i="15"/>
  <c r="AC25" i="14"/>
  <c r="AC27" i="14"/>
  <c r="AB25" i="14"/>
  <c r="V27" i="14"/>
  <c r="AJ25" i="14"/>
  <c r="AC26" i="14"/>
  <c r="AP26" i="14"/>
  <c r="V26" i="1"/>
  <c r="AC26" i="1"/>
  <c r="AQ25" i="1"/>
  <c r="V27" i="1"/>
  <c r="AJ27" i="1"/>
  <c r="AC25" i="13"/>
  <c r="U25" i="13"/>
  <c r="AB25" i="13"/>
  <c r="V27" i="13"/>
  <c r="V25" i="13"/>
  <c r="AC27" i="13"/>
  <c r="U27" i="13"/>
  <c r="AB27" i="13"/>
  <c r="AQ26" i="13"/>
  <c r="AB26" i="12"/>
  <c r="AJ26" i="12"/>
  <c r="N27" i="12"/>
  <c r="U27" i="12"/>
  <c r="AC27" i="12"/>
  <c r="AJ25" i="12"/>
  <c r="AC26" i="12"/>
  <c r="V27" i="12"/>
  <c r="AQ25" i="12"/>
  <c r="AB27" i="30"/>
  <c r="AJ27" i="30"/>
  <c r="V26" i="30"/>
  <c r="AI27" i="30"/>
  <c r="AJ25" i="30"/>
  <c r="AC26" i="30"/>
  <c r="AQ25" i="30"/>
  <c r="AC27" i="30"/>
  <c r="AP27" i="30" l="1"/>
  <c r="U25" i="16"/>
  <c r="AP27" i="6"/>
  <c r="AB26" i="2"/>
  <c r="AI25" i="1"/>
  <c r="AC25" i="24"/>
  <c r="AJ26" i="13"/>
  <c r="AP27" i="14"/>
  <c r="AB26" i="19"/>
  <c r="AC25" i="12"/>
  <c r="AB26" i="6"/>
  <c r="V26" i="17"/>
  <c r="AQ27" i="13"/>
  <c r="AJ25" i="1"/>
  <c r="AQ27" i="14"/>
  <c r="U25" i="24"/>
  <c r="N27" i="1"/>
  <c r="U26" i="6"/>
  <c r="AI27" i="13"/>
  <c r="AC25" i="21"/>
  <c r="AI27" i="21"/>
  <c r="AC27" i="16"/>
  <c r="AB25" i="1"/>
  <c r="AC27" i="15"/>
  <c r="AP27" i="20"/>
  <c r="N26" i="6"/>
  <c r="AI25" i="7"/>
  <c r="U26" i="16"/>
  <c r="U27" i="16"/>
  <c r="AP25" i="7"/>
  <c r="AC26" i="2"/>
  <c r="AB26" i="17"/>
  <c r="AI27" i="20"/>
  <c r="AQ25" i="26"/>
  <c r="N25" i="12"/>
  <c r="AP25" i="15"/>
  <c r="U26" i="2"/>
  <c r="AI27" i="12"/>
  <c r="N27" i="13"/>
  <c r="AC27" i="1"/>
  <c r="N26" i="1"/>
  <c r="AI27" i="3"/>
  <c r="AI27" i="4"/>
  <c r="AP27" i="7"/>
  <c r="AP27" i="3"/>
  <c r="V25" i="7"/>
  <c r="AJ26" i="30"/>
  <c r="N26" i="30"/>
  <c r="AB26" i="10"/>
  <c r="U27" i="6"/>
  <c r="AB25" i="5"/>
  <c r="N25" i="18"/>
  <c r="N27" i="6"/>
  <c r="U27" i="8"/>
  <c r="U25" i="21"/>
  <c r="V25" i="18"/>
  <c r="U26" i="19"/>
  <c r="N26" i="4"/>
  <c r="V27" i="6"/>
  <c r="V25" i="12"/>
  <c r="N25" i="16"/>
  <c r="V27" i="16"/>
  <c r="N27" i="30"/>
  <c r="V27" i="30"/>
  <c r="N27" i="16"/>
  <c r="AC26" i="16"/>
  <c r="AB26" i="1"/>
  <c r="AB26" i="14"/>
  <c r="N25" i="21"/>
  <c r="AP25" i="10"/>
  <c r="AJ26" i="14"/>
  <c r="AQ27" i="15"/>
  <c r="N25" i="6"/>
  <c r="AI27" i="15"/>
  <c r="U25" i="6"/>
  <c r="AC25" i="30"/>
  <c r="U27" i="15"/>
  <c r="AB25" i="16"/>
  <c r="AI25" i="16"/>
  <c r="AB27" i="10"/>
  <c r="V26" i="9"/>
  <c r="AI25" i="14"/>
  <c r="AJ27" i="12"/>
  <c r="AJ25" i="5"/>
  <c r="N25" i="30"/>
  <c r="U25" i="12"/>
  <c r="U25" i="15"/>
  <c r="AB27" i="21"/>
  <c r="AI27" i="6"/>
  <c r="AJ26" i="8"/>
  <c r="N27" i="18"/>
  <c r="AC25" i="5"/>
  <c r="U26" i="8"/>
  <c r="V25" i="15"/>
  <c r="AC27" i="10"/>
  <c r="V26" i="8"/>
  <c r="AI26" i="8"/>
  <c r="AI26" i="26"/>
  <c r="N27" i="4"/>
  <c r="AB27" i="2"/>
  <c r="AC26" i="7"/>
  <c r="AC27" i="2"/>
  <c r="AC27" i="9"/>
  <c r="U25" i="17"/>
  <c r="AB27" i="6"/>
  <c r="AJ25" i="10"/>
  <c r="AB26" i="7"/>
  <c r="AI25" i="17"/>
  <c r="N25" i="13"/>
  <c r="AP26" i="17"/>
  <c r="N27" i="19"/>
  <c r="U27" i="4"/>
  <c r="AC27" i="8"/>
  <c r="AI25" i="10"/>
  <c r="AI26" i="10"/>
  <c r="N26" i="9"/>
  <c r="AB25" i="2"/>
  <c r="AB25" i="7"/>
  <c r="N26" i="5"/>
  <c r="N25" i="24"/>
  <c r="AI26" i="7"/>
  <c r="AP26" i="7"/>
  <c r="N26" i="19"/>
  <c r="AB26" i="5"/>
  <c r="U26" i="5"/>
  <c r="AP25" i="26"/>
  <c r="U25" i="7"/>
  <c r="AI25" i="13"/>
  <c r="AB27" i="14"/>
  <c r="AI26" i="17"/>
  <c r="AB26" i="3"/>
  <c r="AI27" i="26"/>
  <c r="U27" i="1"/>
  <c r="AP27" i="4"/>
  <c r="AB26" i="16"/>
  <c r="AJ26" i="16"/>
  <c r="AQ25" i="16"/>
  <c r="AQ27" i="26"/>
  <c r="AP25" i="8"/>
  <c r="N25" i="1"/>
  <c r="U25" i="30"/>
  <c r="AQ25" i="13"/>
  <c r="AB27" i="17"/>
  <c r="N27" i="26"/>
  <c r="U25" i="9"/>
  <c r="N27" i="15"/>
  <c r="AB26" i="13"/>
  <c r="V25" i="1"/>
  <c r="AI27" i="18"/>
  <c r="V25" i="30"/>
  <c r="U26" i="13"/>
  <c r="AQ25" i="14"/>
  <c r="U27" i="17"/>
  <c r="AI26" i="18"/>
  <c r="AP26" i="10"/>
  <c r="V26" i="12"/>
  <c r="N26" i="12"/>
  <c r="U25" i="1"/>
  <c r="N27" i="17"/>
  <c r="N26" i="2"/>
  <c r="AQ27" i="1"/>
  <c r="N27" i="14"/>
  <c r="AQ27" i="18"/>
  <c r="AB27" i="4"/>
  <c r="U25" i="14"/>
  <c r="N25" i="14"/>
  <c r="V26" i="2"/>
  <c r="AI25" i="6"/>
  <c r="U26" i="24"/>
  <c r="AI26" i="12"/>
  <c r="AP27" i="1"/>
  <c r="U25" i="2"/>
  <c r="N25" i="26"/>
  <c r="AB25" i="8"/>
  <c r="U25" i="4"/>
  <c r="AQ26" i="12"/>
  <c r="AI27" i="19"/>
  <c r="V25" i="26"/>
  <c r="AQ27" i="19"/>
  <c r="V26" i="4"/>
  <c r="V26" i="24"/>
  <c r="AP25" i="6"/>
  <c r="AI26" i="1"/>
  <c r="U27" i="19"/>
  <c r="AC26" i="3"/>
  <c r="AC25" i="6"/>
  <c r="AB25" i="6"/>
  <c r="AB25" i="19"/>
  <c r="AI27" i="16"/>
  <c r="AI25" i="19"/>
  <c r="AQ27" i="2"/>
  <c r="V26" i="20"/>
  <c r="AC27" i="7"/>
  <c r="AJ26" i="26"/>
  <c r="AB27" i="9"/>
  <c r="N26" i="20"/>
  <c r="U27" i="7"/>
  <c r="AQ25" i="9"/>
  <c r="AI25" i="9"/>
  <c r="U26" i="4"/>
  <c r="N26" i="13"/>
  <c r="AI27" i="17"/>
  <c r="AC25" i="4"/>
  <c r="U26" i="21"/>
  <c r="AB25" i="20"/>
  <c r="N27" i="3"/>
  <c r="AB25" i="9"/>
  <c r="AP27" i="2"/>
  <c r="AJ25" i="19"/>
  <c r="V26" i="21"/>
  <c r="AQ27" i="16"/>
  <c r="AP27" i="17"/>
  <c r="AP27" i="5"/>
  <c r="AP25" i="17"/>
  <c r="U25" i="20"/>
  <c r="N25" i="9"/>
  <c r="N25" i="20"/>
  <c r="AB27" i="26"/>
  <c r="V25" i="9"/>
  <c r="AQ27" i="5"/>
  <c r="AQ27" i="7"/>
  <c r="AC27" i="26"/>
  <c r="AI27" i="9"/>
  <c r="N26" i="14"/>
  <c r="V26" i="14"/>
  <c r="N26" i="16"/>
  <c r="N25" i="17"/>
  <c r="AJ27" i="9"/>
  <c r="AQ26" i="1"/>
  <c r="AP26" i="4"/>
  <c r="AQ26" i="30"/>
  <c r="AP26" i="1"/>
  <c r="AB25" i="17"/>
  <c r="AI25" i="8"/>
  <c r="AI27" i="7"/>
  <c r="N25" i="4"/>
  <c r="AJ27" i="4"/>
  <c r="N26" i="17"/>
  <c r="AI26" i="30"/>
  <c r="U25" i="10"/>
  <c r="N25" i="10"/>
  <c r="N25" i="3"/>
  <c r="U25" i="3"/>
  <c r="N26" i="3"/>
  <c r="AI25" i="2"/>
  <c r="AJ25" i="2"/>
  <c r="F73" i="10"/>
  <c r="F73" i="9"/>
  <c r="F73" i="8"/>
  <c r="AL73" i="26"/>
  <c r="AE73" i="26"/>
  <c r="X73" i="26"/>
  <c r="Q73" i="26"/>
  <c r="J73" i="26"/>
  <c r="F73" i="26"/>
  <c r="AL73" i="7"/>
  <c r="AE73" i="7"/>
  <c r="X73" i="7"/>
  <c r="Q73" i="7"/>
  <c r="F73" i="7"/>
  <c r="B69" i="7"/>
  <c r="F73" i="21"/>
  <c r="F73" i="5"/>
  <c r="F73" i="4"/>
  <c r="F73" i="3"/>
  <c r="F73" i="20"/>
  <c r="F73" i="19"/>
  <c r="F73" i="18"/>
  <c r="F73" i="17"/>
  <c r="F73" i="2"/>
  <c r="F73" i="16"/>
  <c r="F73" i="15"/>
  <c r="F73" i="14"/>
  <c r="AL74" i="11"/>
  <c r="AE74" i="11"/>
  <c r="X74" i="11"/>
  <c r="Q74" i="11"/>
  <c r="J74" i="11"/>
  <c r="J73" i="30" s="1"/>
  <c r="Q73" i="30" s="1"/>
  <c r="X73" i="30" s="1"/>
  <c r="AE73" i="30" s="1"/>
  <c r="AL73" i="30" s="1"/>
  <c r="F74" i="11"/>
  <c r="F73" i="12" s="1"/>
  <c r="AL63" i="10"/>
  <c r="AL69" i="10" s="1"/>
  <c r="AE63" i="10"/>
  <c r="AE69" i="10" s="1"/>
  <c r="X63" i="10"/>
  <c r="X69" i="10" s="1"/>
  <c r="Q63" i="10"/>
  <c r="Q69" i="10" s="1"/>
  <c r="J63" i="10"/>
  <c r="J69" i="10" s="1"/>
  <c r="F63" i="10"/>
  <c r="F69" i="10" s="1"/>
  <c r="AL63" i="9"/>
  <c r="AL69" i="9" s="1"/>
  <c r="AE63" i="9"/>
  <c r="AE69" i="9" s="1"/>
  <c r="X63" i="9"/>
  <c r="X69" i="9" s="1"/>
  <c r="Q63" i="9"/>
  <c r="Q69" i="9" s="1"/>
  <c r="J63" i="9"/>
  <c r="J69" i="9" s="1"/>
  <c r="F63" i="9"/>
  <c r="F69" i="9" s="1"/>
  <c r="AL63" i="8"/>
  <c r="AL69" i="8" s="1"/>
  <c r="AE63" i="8"/>
  <c r="AE69" i="8" s="1"/>
  <c r="X63" i="8"/>
  <c r="X69" i="8" s="1"/>
  <c r="Q63" i="8"/>
  <c r="Q69" i="8" s="1"/>
  <c r="J63" i="8"/>
  <c r="J69" i="8" s="1"/>
  <c r="F63" i="8"/>
  <c r="F69" i="8" s="1"/>
  <c r="AL63" i="20"/>
  <c r="AE63" i="20"/>
  <c r="X63" i="20"/>
  <c r="Q63" i="20"/>
  <c r="J63" i="20"/>
  <c r="F63" i="20"/>
  <c r="AL63" i="19"/>
  <c r="AL69" i="19" s="1"/>
  <c r="AE63" i="19"/>
  <c r="AE69" i="19" s="1"/>
  <c r="X63" i="19"/>
  <c r="X69" i="19" s="1"/>
  <c r="Q63" i="19"/>
  <c r="Q69" i="19" s="1"/>
  <c r="J63" i="19"/>
  <c r="J69" i="19" s="1"/>
  <c r="F63" i="19"/>
  <c r="AL63" i="18"/>
  <c r="AL69" i="18" s="1"/>
  <c r="AE63" i="18"/>
  <c r="AE69" i="18" s="1"/>
  <c r="X63" i="18"/>
  <c r="X69" i="18" s="1"/>
  <c r="Q63" i="18"/>
  <c r="Q69" i="18" s="1"/>
  <c r="J63" i="18"/>
  <c r="J69" i="18" s="1"/>
  <c r="F63" i="18"/>
  <c r="AL63" i="17"/>
  <c r="AL69" i="17" s="1"/>
  <c r="AE63" i="17"/>
  <c r="X63" i="17"/>
  <c r="X69" i="17" s="1"/>
  <c r="Q63" i="17"/>
  <c r="J63" i="17"/>
  <c r="J69" i="17" s="1"/>
  <c r="F63" i="17"/>
  <c r="F69" i="17" s="1"/>
  <c r="AL63" i="2"/>
  <c r="AL69" i="2" s="1"/>
  <c r="AE63" i="2"/>
  <c r="AE69" i="2" s="1"/>
  <c r="X63" i="2"/>
  <c r="X69" i="2" s="1"/>
  <c r="Q63" i="2"/>
  <c r="Q69" i="2" s="1"/>
  <c r="J63" i="2"/>
  <c r="J69" i="2" s="1"/>
  <c r="F63" i="2"/>
  <c r="F69" i="2" s="1"/>
  <c r="AL64" i="11"/>
  <c r="AL70" i="11" s="1"/>
  <c r="AE64" i="11"/>
  <c r="AE70" i="11" s="1"/>
  <c r="X64" i="11"/>
  <c r="X70" i="11" s="1"/>
  <c r="Q64" i="11"/>
  <c r="J64" i="11"/>
  <c r="F64" i="11"/>
  <c r="Q70" i="11" l="1"/>
  <c r="Q69" i="12" s="1"/>
  <c r="X69" i="12" s="1"/>
  <c r="AE69" i="12" s="1"/>
  <c r="AL69" i="12" s="1"/>
  <c r="Q63" i="30"/>
  <c r="X63" i="30" s="1"/>
  <c r="J70" i="11"/>
  <c r="J69" i="12" s="1"/>
  <c r="J63" i="30"/>
  <c r="F70" i="11"/>
  <c r="F63" i="30"/>
  <c r="F69" i="30" s="1"/>
  <c r="F73" i="1"/>
  <c r="F73" i="13"/>
  <c r="F63" i="1"/>
  <c r="F69" i="1" s="1"/>
  <c r="J63" i="1"/>
  <c r="Q63" i="15"/>
  <c r="X63" i="15" s="1"/>
  <c r="AE63" i="15" s="1"/>
  <c r="AL63" i="15" s="1"/>
  <c r="J63" i="15"/>
  <c r="Q63" i="1"/>
  <c r="X63" i="1" s="1"/>
  <c r="AE63" i="1" s="1"/>
  <c r="AL63" i="1" s="1"/>
  <c r="F63" i="14"/>
  <c r="F69" i="14" s="1"/>
  <c r="F63" i="12"/>
  <c r="F69" i="12" s="1"/>
  <c r="J63" i="14"/>
  <c r="Q69" i="15"/>
  <c r="X69" i="15" s="1"/>
  <c r="AE69" i="15" s="1"/>
  <c r="AL69" i="15" s="1"/>
  <c r="J63" i="12"/>
  <c r="Q63" i="14"/>
  <c r="X63" i="14" s="1"/>
  <c r="F63" i="16"/>
  <c r="F69" i="16" s="1"/>
  <c r="Q63" i="12"/>
  <c r="X63" i="12" s="1"/>
  <c r="AE63" i="12" s="1"/>
  <c r="AL63" i="12" s="1"/>
  <c r="F63" i="13"/>
  <c r="F69" i="13" s="1"/>
  <c r="J63" i="16"/>
  <c r="J63" i="13"/>
  <c r="Q63" i="16"/>
  <c r="X63" i="16" s="1"/>
  <c r="AE63" i="16" s="1"/>
  <c r="AL63" i="16" s="1"/>
  <c r="F73" i="30"/>
  <c r="Q63" i="13"/>
  <c r="X63" i="13" s="1"/>
  <c r="AE63" i="13" s="1"/>
  <c r="AL63" i="13" s="1"/>
  <c r="F63" i="15"/>
  <c r="F69" i="15" s="1"/>
  <c r="Q69" i="20"/>
  <c r="AE69" i="20"/>
  <c r="F69" i="20"/>
  <c r="J69" i="20"/>
  <c r="X69" i="20"/>
  <c r="AL69" i="20"/>
  <c r="F69" i="19"/>
  <c r="F69" i="18"/>
  <c r="Q69" i="17"/>
  <c r="AE69" i="17"/>
  <c r="F58" i="10"/>
  <c r="F57" i="10"/>
  <c r="F56" i="10"/>
  <c r="F55" i="10"/>
  <c r="F54" i="10"/>
  <c r="F53" i="10"/>
  <c r="F52" i="10"/>
  <c r="F51" i="10"/>
  <c r="F46" i="10"/>
  <c r="F44" i="10"/>
  <c r="F43" i="10"/>
  <c r="F40" i="10"/>
  <c r="F36" i="10"/>
  <c r="F31" i="10"/>
  <c r="F29" i="10"/>
  <c r="F23" i="10"/>
  <c r="F58" i="9"/>
  <c r="F57" i="9"/>
  <c r="F56" i="9"/>
  <c r="F55" i="9"/>
  <c r="F54" i="9"/>
  <c r="F53" i="9"/>
  <c r="F52" i="9"/>
  <c r="F51" i="9"/>
  <c r="F49" i="9"/>
  <c r="F48" i="9"/>
  <c r="F46" i="9"/>
  <c r="F44" i="9"/>
  <c r="F43" i="9"/>
  <c r="F42" i="9"/>
  <c r="F40" i="9"/>
  <c r="F36" i="9"/>
  <c r="F29" i="9"/>
  <c r="F23" i="9"/>
  <c r="F58" i="8"/>
  <c r="F57" i="8"/>
  <c r="F56" i="8"/>
  <c r="F55" i="8"/>
  <c r="F54" i="8"/>
  <c r="F53" i="8"/>
  <c r="F52" i="8"/>
  <c r="F51" i="8"/>
  <c r="F49" i="8"/>
  <c r="F48" i="8"/>
  <c r="F46" i="8"/>
  <c r="F44" i="8"/>
  <c r="F43" i="8"/>
  <c r="F42" i="8"/>
  <c r="F40" i="8"/>
  <c r="F36" i="8"/>
  <c r="F31" i="8"/>
  <c r="F29" i="8"/>
  <c r="F23" i="8"/>
  <c r="F54" i="26"/>
  <c r="F53" i="26"/>
  <c r="H53" i="26" s="1"/>
  <c r="F52" i="26"/>
  <c r="F51" i="26"/>
  <c r="F46" i="26"/>
  <c r="F43" i="26"/>
  <c r="F42" i="26"/>
  <c r="F36" i="26"/>
  <c r="F31" i="26"/>
  <c r="F29" i="26"/>
  <c r="F23" i="26"/>
  <c r="F54" i="7"/>
  <c r="F53" i="7"/>
  <c r="F52" i="7"/>
  <c r="F51" i="7"/>
  <c r="F46" i="7"/>
  <c r="F43" i="7"/>
  <c r="F42" i="7"/>
  <c r="F36" i="7"/>
  <c r="F31" i="7"/>
  <c r="F29" i="7"/>
  <c r="F23" i="7"/>
  <c r="F53" i="24"/>
  <c r="F52" i="24"/>
  <c r="F51" i="24"/>
  <c r="F49" i="24"/>
  <c r="F48" i="24"/>
  <c r="F46" i="24"/>
  <c r="F44" i="24"/>
  <c r="F43" i="24"/>
  <c r="F42" i="24"/>
  <c r="F40" i="24"/>
  <c r="F36" i="24"/>
  <c r="F31" i="24"/>
  <c r="F29" i="24"/>
  <c r="F23" i="24"/>
  <c r="F49" i="6"/>
  <c r="F48" i="6"/>
  <c r="F46" i="6"/>
  <c r="H46" i="6" s="1"/>
  <c r="O46" i="6" s="1"/>
  <c r="F44" i="6"/>
  <c r="F43" i="6"/>
  <c r="F42" i="6"/>
  <c r="H42" i="6" s="1"/>
  <c r="F40" i="6"/>
  <c r="F36" i="6"/>
  <c r="F31" i="6"/>
  <c r="F29" i="6"/>
  <c r="F23" i="6"/>
  <c r="F53" i="21"/>
  <c r="H53" i="21" s="1"/>
  <c r="F52" i="21"/>
  <c r="F51" i="21"/>
  <c r="F49" i="21"/>
  <c r="F48" i="21"/>
  <c r="H48" i="21" s="1"/>
  <c r="F46" i="21"/>
  <c r="H46" i="21" s="1"/>
  <c r="O46" i="21" s="1"/>
  <c r="F44" i="21"/>
  <c r="F43" i="21"/>
  <c r="F42" i="21"/>
  <c r="H42" i="21" s="1"/>
  <c r="F40" i="21"/>
  <c r="F36" i="21"/>
  <c r="F31" i="21"/>
  <c r="F29" i="21"/>
  <c r="F23" i="21"/>
  <c r="F53" i="5"/>
  <c r="H53" i="5" s="1"/>
  <c r="F52" i="5"/>
  <c r="F51" i="5"/>
  <c r="F49" i="5"/>
  <c r="F48" i="5"/>
  <c r="H48" i="5" s="1"/>
  <c r="F46" i="5"/>
  <c r="H46" i="5" s="1"/>
  <c r="O46" i="5" s="1"/>
  <c r="F44" i="5"/>
  <c r="F43" i="5"/>
  <c r="F42" i="5"/>
  <c r="H42" i="5" s="1"/>
  <c r="F40" i="5"/>
  <c r="F36" i="5"/>
  <c r="F31" i="5"/>
  <c r="F29" i="5"/>
  <c r="F23" i="5"/>
  <c r="F53" i="4"/>
  <c r="H53" i="4" s="1"/>
  <c r="F52" i="4"/>
  <c r="F51" i="4"/>
  <c r="F49" i="4"/>
  <c r="F48" i="4"/>
  <c r="F46" i="4"/>
  <c r="H46" i="4" s="1"/>
  <c r="O46" i="4" s="1"/>
  <c r="F44" i="4"/>
  <c r="H44" i="4" s="1"/>
  <c r="F43" i="4"/>
  <c r="F42" i="4"/>
  <c r="F40" i="4"/>
  <c r="H40" i="4" s="1"/>
  <c r="F36" i="4"/>
  <c r="F31" i="4"/>
  <c r="F29" i="4"/>
  <c r="F23" i="4"/>
  <c r="F53" i="3"/>
  <c r="F52" i="3"/>
  <c r="F51" i="3"/>
  <c r="F49" i="3"/>
  <c r="F48" i="3"/>
  <c r="F46" i="3"/>
  <c r="F44" i="3"/>
  <c r="F43" i="3"/>
  <c r="F42" i="3"/>
  <c r="F40" i="3"/>
  <c r="F36" i="3"/>
  <c r="F31" i="3"/>
  <c r="F29" i="3"/>
  <c r="F23" i="3"/>
  <c r="F58" i="20"/>
  <c r="F57" i="20"/>
  <c r="F56" i="20"/>
  <c r="F55" i="20"/>
  <c r="F54" i="20"/>
  <c r="F53" i="20"/>
  <c r="F52" i="20"/>
  <c r="F51" i="20"/>
  <c r="F49" i="20"/>
  <c r="F48" i="20"/>
  <c r="F46" i="20"/>
  <c r="F44" i="20"/>
  <c r="F42" i="20"/>
  <c r="F40" i="20"/>
  <c r="F36" i="20"/>
  <c r="F31" i="20"/>
  <c r="F29" i="20"/>
  <c r="F23" i="20"/>
  <c r="F58" i="19"/>
  <c r="F57" i="19"/>
  <c r="F56" i="19"/>
  <c r="F55" i="19"/>
  <c r="F54" i="19"/>
  <c r="F53" i="19"/>
  <c r="F52" i="19"/>
  <c r="F51" i="19"/>
  <c r="F49" i="19"/>
  <c r="F48" i="19"/>
  <c r="F46" i="19"/>
  <c r="F44" i="19"/>
  <c r="F42" i="19"/>
  <c r="F40" i="19"/>
  <c r="F36" i="19"/>
  <c r="F31" i="19"/>
  <c r="F29" i="19"/>
  <c r="F23" i="19"/>
  <c r="F58" i="18"/>
  <c r="F57" i="18"/>
  <c r="F56" i="18"/>
  <c r="F55" i="18"/>
  <c r="F54" i="18"/>
  <c r="F53" i="18"/>
  <c r="F52" i="18"/>
  <c r="F51" i="18"/>
  <c r="F49" i="18"/>
  <c r="F48" i="18"/>
  <c r="F46" i="18"/>
  <c r="F44" i="18"/>
  <c r="F42" i="18"/>
  <c r="F40" i="18"/>
  <c r="F36" i="18"/>
  <c r="F31" i="18"/>
  <c r="F29" i="18"/>
  <c r="F23" i="18"/>
  <c r="F58" i="17"/>
  <c r="F57" i="17"/>
  <c r="F56" i="17"/>
  <c r="F55" i="17"/>
  <c r="F54" i="17"/>
  <c r="F53" i="17"/>
  <c r="F52" i="17"/>
  <c r="F51" i="17"/>
  <c r="F49" i="17"/>
  <c r="F48" i="17"/>
  <c r="F46" i="17"/>
  <c r="F44" i="17"/>
  <c r="F42" i="17"/>
  <c r="F40" i="17"/>
  <c r="F36" i="17"/>
  <c r="F31" i="17"/>
  <c r="F29" i="17"/>
  <c r="F23" i="17"/>
  <c r="F58" i="2"/>
  <c r="F57" i="2"/>
  <c r="F56" i="2"/>
  <c r="F55" i="2"/>
  <c r="F54" i="2"/>
  <c r="F53" i="2"/>
  <c r="F52" i="2"/>
  <c r="F51" i="2"/>
  <c r="F49" i="2"/>
  <c r="F48" i="2"/>
  <c r="F46" i="2"/>
  <c r="F44" i="2"/>
  <c r="F42" i="2"/>
  <c r="F40" i="2"/>
  <c r="F36" i="2"/>
  <c r="F31" i="2"/>
  <c r="F29" i="2"/>
  <c r="F23" i="2"/>
  <c r="F53" i="16"/>
  <c r="F52" i="16"/>
  <c r="F51" i="16"/>
  <c r="F49" i="16"/>
  <c r="F48" i="16"/>
  <c r="F44" i="16"/>
  <c r="F42" i="16"/>
  <c r="F40" i="16"/>
  <c r="F36" i="16"/>
  <c r="F29" i="16"/>
  <c r="F23" i="16"/>
  <c r="F53" i="15"/>
  <c r="F52" i="15"/>
  <c r="F51" i="15"/>
  <c r="F49" i="15"/>
  <c r="F48" i="15"/>
  <c r="F44" i="15"/>
  <c r="F42" i="15"/>
  <c r="F40" i="15"/>
  <c r="F36" i="15"/>
  <c r="F29" i="15"/>
  <c r="F23" i="15"/>
  <c r="F53" i="14"/>
  <c r="F52" i="14"/>
  <c r="F51" i="14"/>
  <c r="F49" i="14"/>
  <c r="F48" i="14"/>
  <c r="F44" i="14"/>
  <c r="F42" i="14"/>
  <c r="F40" i="14"/>
  <c r="F36" i="14"/>
  <c r="F29" i="14"/>
  <c r="F23" i="14"/>
  <c r="F53" i="1"/>
  <c r="F52" i="1"/>
  <c r="F51" i="1"/>
  <c r="F49" i="1"/>
  <c r="F48" i="1"/>
  <c r="F44" i="1"/>
  <c r="F42" i="1"/>
  <c r="F40" i="1"/>
  <c r="F36" i="1"/>
  <c r="F29" i="1"/>
  <c r="F23" i="1"/>
  <c r="F53" i="13"/>
  <c r="F52" i="13"/>
  <c r="F51" i="13"/>
  <c r="F49" i="13"/>
  <c r="F48" i="13"/>
  <c r="F44" i="13"/>
  <c r="F42" i="13"/>
  <c r="F40" i="13"/>
  <c r="F36" i="13"/>
  <c r="F29" i="13"/>
  <c r="F23" i="13"/>
  <c r="F53" i="12"/>
  <c r="F52" i="12"/>
  <c r="F51" i="12"/>
  <c r="F49" i="12"/>
  <c r="F48" i="12"/>
  <c r="F44" i="12"/>
  <c r="F42" i="12"/>
  <c r="F40" i="12"/>
  <c r="F29" i="12"/>
  <c r="F23" i="12"/>
  <c r="F53" i="30"/>
  <c r="F52" i="30"/>
  <c r="F51" i="30"/>
  <c r="F49" i="30"/>
  <c r="F48" i="30"/>
  <c r="F44" i="30"/>
  <c r="F42" i="30"/>
  <c r="F40" i="30"/>
  <c r="F29" i="30"/>
  <c r="F23" i="30"/>
  <c r="F59" i="11"/>
  <c r="F58" i="11"/>
  <c r="F57" i="11"/>
  <c r="F56" i="11"/>
  <c r="F55" i="11"/>
  <c r="F53" i="11"/>
  <c r="F52" i="11"/>
  <c r="F51" i="11"/>
  <c r="F49" i="11"/>
  <c r="F48" i="11"/>
  <c r="F44" i="11"/>
  <c r="F42" i="11"/>
  <c r="F40" i="11"/>
  <c r="F36" i="11"/>
  <c r="F31" i="11"/>
  <c r="F29" i="11"/>
  <c r="F23" i="11"/>
  <c r="J23" i="11"/>
  <c r="AL57" i="10"/>
  <c r="AL44" i="10"/>
  <c r="AE44" i="10"/>
  <c r="X44" i="10"/>
  <c r="Q44" i="10"/>
  <c r="J44" i="10"/>
  <c r="AL57" i="9"/>
  <c r="AL57" i="8"/>
  <c r="G45" i="8"/>
  <c r="G48" i="8" s="1"/>
  <c r="K48" i="8" s="1"/>
  <c r="R48" i="8" s="1"/>
  <c r="Y48" i="8" s="1"/>
  <c r="AF48" i="8" s="1"/>
  <c r="AM48" i="8" s="1"/>
  <c r="AL44" i="8"/>
  <c r="AE44" i="8"/>
  <c r="X44" i="8"/>
  <c r="Q44" i="8"/>
  <c r="J44" i="8"/>
  <c r="AL54" i="26"/>
  <c r="AE54" i="26"/>
  <c r="X54" i="26"/>
  <c r="Q54" i="26"/>
  <c r="J54" i="26"/>
  <c r="AL53" i="26"/>
  <c r="AN53" i="26" s="1"/>
  <c r="AE53" i="26"/>
  <c r="AG53" i="26" s="1"/>
  <c r="X53" i="26"/>
  <c r="Z53" i="26" s="1"/>
  <c r="Q53" i="26"/>
  <c r="S53" i="26" s="1"/>
  <c r="J53" i="26"/>
  <c r="L53" i="26" s="1"/>
  <c r="AL52" i="26"/>
  <c r="AE52" i="26"/>
  <c r="X52" i="26"/>
  <c r="Q52" i="26"/>
  <c r="J52" i="26"/>
  <c r="AL51" i="26"/>
  <c r="AE51" i="26"/>
  <c r="X51" i="26"/>
  <c r="Q51" i="26"/>
  <c r="J51" i="26"/>
  <c r="AL54" i="7"/>
  <c r="AE54" i="7"/>
  <c r="X54" i="7"/>
  <c r="Q54" i="7"/>
  <c r="J54" i="7"/>
  <c r="AL49" i="6"/>
  <c r="AE49" i="6"/>
  <c r="X49" i="6"/>
  <c r="Q49" i="6"/>
  <c r="K49" i="6"/>
  <c r="J49" i="6"/>
  <c r="AM48" i="6"/>
  <c r="AM49" i="6" s="1"/>
  <c r="AL48" i="6"/>
  <c r="AF48" i="6"/>
  <c r="AE48" i="6"/>
  <c r="Y48" i="6"/>
  <c r="Y49" i="6" s="1"/>
  <c r="X48" i="6"/>
  <c r="R48" i="6"/>
  <c r="R49" i="6" s="1"/>
  <c r="Q48" i="6"/>
  <c r="K48" i="6"/>
  <c r="J48" i="6"/>
  <c r="L48" i="6" s="1"/>
  <c r="G48" i="6"/>
  <c r="G49" i="6" s="1"/>
  <c r="AL46" i="6"/>
  <c r="AN46" i="6" s="1"/>
  <c r="AE46" i="6"/>
  <c r="AG46" i="6" s="1"/>
  <c r="X46" i="6"/>
  <c r="Z46" i="6" s="1"/>
  <c r="Q46" i="6"/>
  <c r="S46" i="6" s="1"/>
  <c r="J46" i="6"/>
  <c r="L46" i="6" s="1"/>
  <c r="G45" i="6"/>
  <c r="G51" i="6" s="1"/>
  <c r="AM44" i="6"/>
  <c r="AL44" i="6"/>
  <c r="AN44" i="6" s="1"/>
  <c r="AF44" i="6"/>
  <c r="AE44" i="6"/>
  <c r="Y44" i="6"/>
  <c r="X44" i="6"/>
  <c r="R44" i="6"/>
  <c r="Q44" i="6"/>
  <c r="K44" i="6"/>
  <c r="J44" i="6"/>
  <c r="L44" i="6" s="1"/>
  <c r="G44" i="6"/>
  <c r="AM43" i="6"/>
  <c r="AL43" i="6"/>
  <c r="AF43" i="6"/>
  <c r="AE43" i="6"/>
  <c r="AG43" i="6" s="1"/>
  <c r="Y43" i="6"/>
  <c r="X43" i="6"/>
  <c r="R43" i="6"/>
  <c r="Q43" i="6"/>
  <c r="K43" i="6"/>
  <c r="J43" i="6"/>
  <c r="G43" i="6"/>
  <c r="B43" i="6"/>
  <c r="AM42" i="6"/>
  <c r="AL42" i="6"/>
  <c r="AF42" i="6"/>
  <c r="AE42" i="6"/>
  <c r="Y42" i="6"/>
  <c r="X42" i="6"/>
  <c r="R42" i="6"/>
  <c r="Q42" i="6"/>
  <c r="S42" i="6" s="1"/>
  <c r="K42" i="6"/>
  <c r="J42" i="6"/>
  <c r="G42" i="6"/>
  <c r="D42" i="6"/>
  <c r="B42" i="6"/>
  <c r="AM40" i="6"/>
  <c r="AL40" i="6"/>
  <c r="AN40" i="6" s="1"/>
  <c r="AF40" i="6"/>
  <c r="AE40" i="6"/>
  <c r="AG40" i="6" s="1"/>
  <c r="Y40" i="6"/>
  <c r="X40" i="6"/>
  <c r="R40" i="6"/>
  <c r="Q40" i="6"/>
  <c r="K40" i="6"/>
  <c r="G40" i="6"/>
  <c r="D40" i="6"/>
  <c r="B40" i="6"/>
  <c r="J53" i="7"/>
  <c r="J52" i="7"/>
  <c r="J51" i="7"/>
  <c r="J43" i="7"/>
  <c r="J42" i="7"/>
  <c r="AL53" i="21"/>
  <c r="AN53" i="21" s="1"/>
  <c r="AE53" i="21"/>
  <c r="AG53" i="21" s="1"/>
  <c r="X53" i="21"/>
  <c r="Z53" i="21" s="1"/>
  <c r="Q53" i="21"/>
  <c r="S53" i="21" s="1"/>
  <c r="J53" i="21"/>
  <c r="L53" i="21" s="1"/>
  <c r="J52" i="21"/>
  <c r="J51" i="21"/>
  <c r="AM49" i="21"/>
  <c r="AL49" i="21"/>
  <c r="AF49" i="21"/>
  <c r="AE49" i="21"/>
  <c r="X49" i="21"/>
  <c r="Q49" i="21"/>
  <c r="J49" i="21"/>
  <c r="AM48" i="21"/>
  <c r="AL48" i="21"/>
  <c r="AN48" i="21" s="1"/>
  <c r="AF48" i="21"/>
  <c r="AE48" i="21"/>
  <c r="Y48" i="21"/>
  <c r="Y49" i="21" s="1"/>
  <c r="X48" i="21"/>
  <c r="R48" i="21"/>
  <c r="R49" i="21" s="1"/>
  <c r="Q48" i="21"/>
  <c r="S48" i="21" s="1"/>
  <c r="K48" i="21"/>
  <c r="K49" i="21" s="1"/>
  <c r="J48" i="21"/>
  <c r="G48" i="21"/>
  <c r="G49" i="21" s="1"/>
  <c r="J46" i="21"/>
  <c r="L46" i="21" s="1"/>
  <c r="V46" i="21" s="1"/>
  <c r="G45" i="21"/>
  <c r="G51" i="21" s="1"/>
  <c r="AM44" i="21"/>
  <c r="AL44" i="21"/>
  <c r="AF44" i="21"/>
  <c r="AE44" i="21"/>
  <c r="AG44" i="21" s="1"/>
  <c r="Y44" i="21"/>
  <c r="X44" i="21"/>
  <c r="R44" i="21"/>
  <c r="Q44" i="21"/>
  <c r="K44" i="21"/>
  <c r="J44" i="21"/>
  <c r="G44" i="21"/>
  <c r="AM43" i="21"/>
  <c r="AL43" i="21"/>
  <c r="AN43" i="21" s="1"/>
  <c r="AF43" i="21"/>
  <c r="AE43" i="21"/>
  <c r="Y43" i="21"/>
  <c r="X43" i="21"/>
  <c r="Z43" i="21" s="1"/>
  <c r="R43" i="21"/>
  <c r="Q43" i="21"/>
  <c r="K43" i="21"/>
  <c r="J43" i="21"/>
  <c r="G43" i="21"/>
  <c r="AM42" i="21"/>
  <c r="AL42" i="21"/>
  <c r="AF42" i="21"/>
  <c r="AE42" i="21"/>
  <c r="AG42" i="21" s="1"/>
  <c r="Y42" i="21"/>
  <c r="X42" i="21"/>
  <c r="R42" i="21"/>
  <c r="Q42" i="21"/>
  <c r="S42" i="21" s="1"/>
  <c r="K42" i="21"/>
  <c r="J42" i="21"/>
  <c r="G42" i="21"/>
  <c r="AM40" i="21"/>
  <c r="AL40" i="21"/>
  <c r="AN40" i="21" s="1"/>
  <c r="AF40" i="21"/>
  <c r="AE40" i="21"/>
  <c r="Y40" i="21"/>
  <c r="X40" i="21"/>
  <c r="Z40" i="21" s="1"/>
  <c r="R40" i="21"/>
  <c r="Q40" i="21"/>
  <c r="K40" i="21"/>
  <c r="G40" i="21"/>
  <c r="AL53" i="5"/>
  <c r="AN53" i="5" s="1"/>
  <c r="AE53" i="5"/>
  <c r="AG53" i="5" s="1"/>
  <c r="X53" i="5"/>
  <c r="Z53" i="5" s="1"/>
  <c r="Q53" i="5"/>
  <c r="S53" i="5" s="1"/>
  <c r="J53" i="5"/>
  <c r="L53" i="5" s="1"/>
  <c r="J52" i="5"/>
  <c r="J51" i="5"/>
  <c r="AM49" i="5"/>
  <c r="AL49" i="5"/>
  <c r="AE49" i="5"/>
  <c r="X49" i="5"/>
  <c r="Q49" i="5"/>
  <c r="J49" i="5"/>
  <c r="AM48" i="5"/>
  <c r="AL48" i="5"/>
  <c r="AF48" i="5"/>
  <c r="AE48" i="5"/>
  <c r="Y48" i="5"/>
  <c r="Y49" i="5" s="1"/>
  <c r="X48" i="5"/>
  <c r="R48" i="5"/>
  <c r="R49" i="5" s="1"/>
  <c r="Q48" i="5"/>
  <c r="S48" i="5" s="1"/>
  <c r="K48" i="5"/>
  <c r="K49" i="5" s="1"/>
  <c r="J48" i="5"/>
  <c r="G48" i="5"/>
  <c r="G49" i="5" s="1"/>
  <c r="J46" i="5"/>
  <c r="L46" i="5" s="1"/>
  <c r="G45" i="5"/>
  <c r="G51" i="5" s="1"/>
  <c r="AM44" i="5"/>
  <c r="AL44" i="5"/>
  <c r="AF44" i="5"/>
  <c r="AE44" i="5"/>
  <c r="AG44" i="5" s="1"/>
  <c r="Y44" i="5"/>
  <c r="X44" i="5"/>
  <c r="R44" i="5"/>
  <c r="Q44" i="5"/>
  <c r="K44" i="5"/>
  <c r="J44" i="5"/>
  <c r="G44" i="5"/>
  <c r="AM43" i="5"/>
  <c r="AL43" i="5"/>
  <c r="AN43" i="5" s="1"/>
  <c r="AF43" i="5"/>
  <c r="AE43" i="5"/>
  <c r="Y43" i="5"/>
  <c r="X43" i="5"/>
  <c r="Z43" i="5" s="1"/>
  <c r="R43" i="5"/>
  <c r="Q43" i="5"/>
  <c r="K43" i="5"/>
  <c r="J43" i="5"/>
  <c r="G43" i="5"/>
  <c r="AM42" i="5"/>
  <c r="AL42" i="5"/>
  <c r="AF42" i="5"/>
  <c r="AE42" i="5"/>
  <c r="AG42" i="5" s="1"/>
  <c r="Y42" i="5"/>
  <c r="X42" i="5"/>
  <c r="R42" i="5"/>
  <c r="Q42" i="5"/>
  <c r="S42" i="5" s="1"/>
  <c r="K42" i="5"/>
  <c r="J42" i="5"/>
  <c r="G42" i="5"/>
  <c r="AM40" i="5"/>
  <c r="AL40" i="5"/>
  <c r="AN40" i="5" s="1"/>
  <c r="AF40" i="5"/>
  <c r="AE40" i="5"/>
  <c r="Y40" i="5"/>
  <c r="X40" i="5"/>
  <c r="Z40" i="5" s="1"/>
  <c r="R40" i="5"/>
  <c r="Q40" i="5"/>
  <c r="K40" i="5"/>
  <c r="G40" i="5"/>
  <c r="AL53" i="4"/>
  <c r="AN53" i="4" s="1"/>
  <c r="AE53" i="4"/>
  <c r="AG53" i="4" s="1"/>
  <c r="X53" i="4"/>
  <c r="Z53" i="4" s="1"/>
  <c r="Q53" i="4"/>
  <c r="S53" i="4" s="1"/>
  <c r="J53" i="4"/>
  <c r="L53" i="4" s="1"/>
  <c r="J52" i="4"/>
  <c r="J51" i="4"/>
  <c r="AL49" i="4"/>
  <c r="AE49" i="4"/>
  <c r="X49" i="4"/>
  <c r="Q49" i="4"/>
  <c r="J49" i="4"/>
  <c r="AM48" i="4"/>
  <c r="AM49" i="4" s="1"/>
  <c r="AL48" i="4"/>
  <c r="AF48" i="4"/>
  <c r="AE48" i="4"/>
  <c r="Y48" i="4"/>
  <c r="Y49" i="4" s="1"/>
  <c r="X48" i="4"/>
  <c r="Z48" i="4" s="1"/>
  <c r="R48" i="4"/>
  <c r="R49" i="4" s="1"/>
  <c r="Q48" i="4"/>
  <c r="S48" i="4" s="1"/>
  <c r="K48" i="4"/>
  <c r="K49" i="4" s="1"/>
  <c r="J48" i="4"/>
  <c r="G48" i="4"/>
  <c r="G49" i="4" s="1"/>
  <c r="J46" i="4"/>
  <c r="Q46" i="4" s="1"/>
  <c r="G45" i="4"/>
  <c r="G51" i="4" s="1"/>
  <c r="G52" i="4" s="1"/>
  <c r="G54" i="4" s="1"/>
  <c r="H54" i="4" s="1"/>
  <c r="AM44" i="4"/>
  <c r="AL44" i="4"/>
  <c r="AN44" i="4" s="1"/>
  <c r="AF44" i="4"/>
  <c r="AE44" i="4"/>
  <c r="Y44" i="4"/>
  <c r="X44" i="4"/>
  <c r="R44" i="4"/>
  <c r="Q44" i="4"/>
  <c r="S44" i="4" s="1"/>
  <c r="K44" i="4"/>
  <c r="J44" i="4"/>
  <c r="G44" i="4"/>
  <c r="AM43" i="4"/>
  <c r="AL43" i="4"/>
  <c r="AN43" i="4" s="1"/>
  <c r="AF43" i="4"/>
  <c r="AE43" i="4"/>
  <c r="AG43" i="4" s="1"/>
  <c r="Y43" i="4"/>
  <c r="X43" i="4"/>
  <c r="Z43" i="4" s="1"/>
  <c r="R43" i="4"/>
  <c r="Q43" i="4"/>
  <c r="S43" i="4" s="1"/>
  <c r="K43" i="4"/>
  <c r="J43" i="4"/>
  <c r="L43" i="4" s="1"/>
  <c r="G43" i="4"/>
  <c r="AM42" i="4"/>
  <c r="AL42" i="4"/>
  <c r="AF42" i="4"/>
  <c r="AE42" i="4"/>
  <c r="Y42" i="4"/>
  <c r="X42" i="4"/>
  <c r="R42" i="4"/>
  <c r="Q42" i="4"/>
  <c r="K42" i="4"/>
  <c r="J42" i="4"/>
  <c r="G42" i="4"/>
  <c r="AM40" i="4"/>
  <c r="AL40" i="4"/>
  <c r="AF40" i="4"/>
  <c r="AE40" i="4"/>
  <c r="Y40" i="4"/>
  <c r="X40" i="4"/>
  <c r="Z40" i="4" s="1"/>
  <c r="R40" i="4"/>
  <c r="Q40" i="4"/>
  <c r="S40" i="4" s="1"/>
  <c r="K40" i="4"/>
  <c r="G40" i="4"/>
  <c r="AL44" i="3"/>
  <c r="AL43" i="3"/>
  <c r="AL40" i="3"/>
  <c r="G45" i="10"/>
  <c r="G51" i="10" s="1"/>
  <c r="G45" i="9"/>
  <c r="G51" i="9" s="1"/>
  <c r="K51" i="9" s="1"/>
  <c r="R51" i="9" s="1"/>
  <c r="Y51" i="9" s="1"/>
  <c r="AF51" i="9" s="1"/>
  <c r="AM51" i="9" s="1"/>
  <c r="K45" i="26"/>
  <c r="G45" i="26"/>
  <c r="K45" i="7"/>
  <c r="K54" i="7" s="1"/>
  <c r="G45" i="7"/>
  <c r="G45" i="24"/>
  <c r="Q69" i="1" l="1"/>
  <c r="X69" i="1" s="1"/>
  <c r="AE69" i="1" s="1"/>
  <c r="AL69" i="1" s="1"/>
  <c r="H43" i="21"/>
  <c r="H40" i="6"/>
  <c r="Q69" i="30"/>
  <c r="X69" i="30" s="1"/>
  <c r="AE69" i="30" s="1"/>
  <c r="AL69" i="30" s="1"/>
  <c r="Q69" i="14"/>
  <c r="X69" i="14" s="1"/>
  <c r="AE69" i="14" s="1"/>
  <c r="AE63" i="14" s="1"/>
  <c r="AL63" i="14" s="1"/>
  <c r="AL69" i="14" s="1"/>
  <c r="Q69" i="16"/>
  <c r="X69" i="16" s="1"/>
  <c r="AE69" i="16" s="1"/>
  <c r="AL69" i="16" s="1"/>
  <c r="Q69" i="13"/>
  <c r="X69" i="13" s="1"/>
  <c r="AE69" i="13" s="1"/>
  <c r="AL69" i="13" s="1"/>
  <c r="J69" i="15"/>
  <c r="J69" i="16"/>
  <c r="H49" i="5"/>
  <c r="J69" i="14"/>
  <c r="H44" i="5"/>
  <c r="J69" i="1"/>
  <c r="J69" i="13"/>
  <c r="H42" i="4"/>
  <c r="F45" i="11"/>
  <c r="H45" i="26"/>
  <c r="O45" i="26" s="1"/>
  <c r="G51" i="26"/>
  <c r="AE63" i="30"/>
  <c r="AL63" i="30"/>
  <c r="J69" i="30"/>
  <c r="H45" i="7"/>
  <c r="O45" i="7" s="1"/>
  <c r="G51" i="7"/>
  <c r="AN43" i="6"/>
  <c r="AP43" i="6" s="1"/>
  <c r="AQ43" i="6" s="1"/>
  <c r="Z48" i="6"/>
  <c r="Z40" i="6"/>
  <c r="AI40" i="6" s="1"/>
  <c r="AJ40" i="6" s="1"/>
  <c r="AG42" i="6"/>
  <c r="H49" i="6"/>
  <c r="AG42" i="4"/>
  <c r="H43" i="4"/>
  <c r="N43" i="4" s="1"/>
  <c r="O43" i="4" s="1"/>
  <c r="S42" i="4"/>
  <c r="H48" i="4"/>
  <c r="AG44" i="4"/>
  <c r="AP44" i="4" s="1"/>
  <c r="AQ44" i="4" s="1"/>
  <c r="L48" i="4"/>
  <c r="U48" i="4" s="1"/>
  <c r="V48" i="4" s="1"/>
  <c r="H45" i="24"/>
  <c r="O45" i="24" s="1"/>
  <c r="G51" i="24"/>
  <c r="G52" i="6"/>
  <c r="G54" i="6" s="1"/>
  <c r="H54" i="6" s="1"/>
  <c r="H51" i="6"/>
  <c r="L45" i="26"/>
  <c r="V45" i="26" s="1"/>
  <c r="K52" i="26"/>
  <c r="K51" i="26"/>
  <c r="K54" i="26"/>
  <c r="L45" i="7"/>
  <c r="K52" i="7"/>
  <c r="K51" i="7"/>
  <c r="Z49" i="6"/>
  <c r="H43" i="5"/>
  <c r="H49" i="4"/>
  <c r="H40" i="21"/>
  <c r="H49" i="21"/>
  <c r="S49" i="4"/>
  <c r="H44" i="21"/>
  <c r="Q46" i="21"/>
  <c r="X46" i="21" s="1"/>
  <c r="AE46" i="21" s="1"/>
  <c r="H43" i="6"/>
  <c r="O43" i="6" s="1"/>
  <c r="H40" i="5"/>
  <c r="F45" i="9"/>
  <c r="H45" i="9" s="1"/>
  <c r="K51" i="10"/>
  <c r="R51" i="10" s="1"/>
  <c r="Y51" i="10" s="1"/>
  <c r="AF51" i="10" s="1"/>
  <c r="AM51" i="10" s="1"/>
  <c r="G52" i="10"/>
  <c r="K52" i="10" s="1"/>
  <c r="R52" i="10" s="1"/>
  <c r="Y52" i="10" s="1"/>
  <c r="AF52" i="10" s="1"/>
  <c r="AM52" i="10" s="1"/>
  <c r="G52" i="9"/>
  <c r="K52" i="9" s="1"/>
  <c r="R52" i="9" s="1"/>
  <c r="Y52" i="9" s="1"/>
  <c r="AF52" i="9" s="1"/>
  <c r="AM52" i="9" s="1"/>
  <c r="H45" i="6"/>
  <c r="O45" i="6" s="1"/>
  <c r="F45" i="10"/>
  <c r="H45" i="10" s="1"/>
  <c r="F45" i="8"/>
  <c r="H45" i="8" s="1"/>
  <c r="H44" i="6"/>
  <c r="N44" i="6" s="1"/>
  <c r="Q46" i="5"/>
  <c r="X46" i="5" s="1"/>
  <c r="AE46" i="5" s="1"/>
  <c r="AN42" i="4"/>
  <c r="L42" i="4"/>
  <c r="AB40" i="4"/>
  <c r="AN49" i="21"/>
  <c r="AG40" i="21"/>
  <c r="AP40" i="21" s="1"/>
  <c r="AQ40" i="21" s="1"/>
  <c r="AG43" i="21"/>
  <c r="AP43" i="21" s="1"/>
  <c r="AB48" i="4"/>
  <c r="AC48" i="4" s="1"/>
  <c r="Z49" i="21"/>
  <c r="S49" i="5"/>
  <c r="S40" i="6"/>
  <c r="AB40" i="6" s="1"/>
  <c r="AC40" i="6" s="1"/>
  <c r="L44" i="4"/>
  <c r="N44" i="4" s="1"/>
  <c r="O44" i="4" s="1"/>
  <c r="S40" i="21"/>
  <c r="AB40" i="21" s="1"/>
  <c r="AC40" i="21" s="1"/>
  <c r="S43" i="21"/>
  <c r="AB43" i="21" s="1"/>
  <c r="S43" i="6"/>
  <c r="AN49" i="6"/>
  <c r="Z49" i="4"/>
  <c r="AN42" i="5"/>
  <c r="AP42" i="5" s="1"/>
  <c r="AQ42" i="5" s="1"/>
  <c r="S44" i="21"/>
  <c r="S49" i="21"/>
  <c r="S44" i="6"/>
  <c r="AG48" i="4"/>
  <c r="AI48" i="4" s="1"/>
  <c r="AJ48" i="4" s="1"/>
  <c r="AG48" i="21"/>
  <c r="AP48" i="21" s="1"/>
  <c r="AQ48" i="21" s="1"/>
  <c r="AG49" i="21"/>
  <c r="Z44" i="6"/>
  <c r="Z44" i="4"/>
  <c r="AG43" i="5"/>
  <c r="AP43" i="5" s="1"/>
  <c r="S44" i="5"/>
  <c r="AP46" i="6"/>
  <c r="AN49" i="5"/>
  <c r="U43" i="4"/>
  <c r="V43" i="4" s="1"/>
  <c r="L49" i="4"/>
  <c r="S40" i="5"/>
  <c r="AB40" i="5" s="1"/>
  <c r="AC40" i="5" s="1"/>
  <c r="L42" i="21"/>
  <c r="N42" i="21" s="1"/>
  <c r="O42" i="21" s="1"/>
  <c r="L44" i="21"/>
  <c r="AG48" i="5"/>
  <c r="AN49" i="4"/>
  <c r="Z42" i="5"/>
  <c r="AB42" i="5" s="1"/>
  <c r="AC42" i="5" s="1"/>
  <c r="L43" i="5"/>
  <c r="Z44" i="5"/>
  <c r="AI44" i="5" s="1"/>
  <c r="AJ44" i="5" s="1"/>
  <c r="Z49" i="5"/>
  <c r="AN42" i="21"/>
  <c r="AP42" i="21" s="1"/>
  <c r="AQ42" i="21" s="1"/>
  <c r="AN44" i="21"/>
  <c r="AP44" i="21" s="1"/>
  <c r="AQ44" i="21" s="1"/>
  <c r="L49" i="21"/>
  <c r="Z42" i="6"/>
  <c r="L43" i="6"/>
  <c r="AG48" i="6"/>
  <c r="S43" i="5"/>
  <c r="AB43" i="5" s="1"/>
  <c r="AC43" i="5" s="1"/>
  <c r="Z42" i="4"/>
  <c r="L42" i="5"/>
  <c r="N42" i="5" s="1"/>
  <c r="O42" i="5" s="1"/>
  <c r="L49" i="5"/>
  <c r="L43" i="21"/>
  <c r="Z44" i="21"/>
  <c r="AI44" i="21" s="1"/>
  <c r="AJ44" i="21" s="1"/>
  <c r="L42" i="6"/>
  <c r="U42" i="6" s="1"/>
  <c r="V42" i="6" s="1"/>
  <c r="AG44" i="6"/>
  <c r="AP44" i="6" s="1"/>
  <c r="AQ44" i="6" s="1"/>
  <c r="AG40" i="4"/>
  <c r="AI40" i="4" s="1"/>
  <c r="AJ40" i="4" s="1"/>
  <c r="AN40" i="4"/>
  <c r="AG40" i="5"/>
  <c r="AP40" i="5" s="1"/>
  <c r="AQ40" i="5" s="1"/>
  <c r="L44" i="5"/>
  <c r="AN44" i="5"/>
  <c r="AP44" i="5" s="1"/>
  <c r="AQ44" i="5" s="1"/>
  <c r="AN48" i="5"/>
  <c r="Z42" i="21"/>
  <c r="AI42" i="21" s="1"/>
  <c r="AJ42" i="21" s="1"/>
  <c r="AN42" i="6"/>
  <c r="Z43" i="6"/>
  <c r="AI43" i="6" s="1"/>
  <c r="S49" i="6"/>
  <c r="L49" i="6"/>
  <c r="AI53" i="26"/>
  <c r="AJ53" i="26" s="1"/>
  <c r="AP53" i="26"/>
  <c r="AQ53" i="26" s="1"/>
  <c r="AB53" i="26"/>
  <c r="AC53" i="26" s="1"/>
  <c r="N53" i="26"/>
  <c r="O53" i="26" s="1"/>
  <c r="U53" i="26"/>
  <c r="V53" i="26" s="1"/>
  <c r="V46" i="6"/>
  <c r="N46" i="6"/>
  <c r="U46" i="6"/>
  <c r="AC46" i="6"/>
  <c r="AP40" i="6"/>
  <c r="AQ40" i="6" s="1"/>
  <c r="AJ46" i="6"/>
  <c r="AB46" i="6"/>
  <c r="AI46" i="6"/>
  <c r="AQ46" i="6"/>
  <c r="AF49" i="6"/>
  <c r="AG49" i="6" s="1"/>
  <c r="AN48" i="6"/>
  <c r="H48" i="6"/>
  <c r="S48" i="6"/>
  <c r="AI53" i="21"/>
  <c r="AJ53" i="21" s="1"/>
  <c r="G52" i="21"/>
  <c r="G54" i="21" s="1"/>
  <c r="H54" i="21" s="1"/>
  <c r="H51" i="21"/>
  <c r="AP53" i="21"/>
  <c r="AQ53" i="21" s="1"/>
  <c r="N53" i="21"/>
  <c r="O53" i="21" s="1"/>
  <c r="AB53" i="21"/>
  <c r="AC53" i="21" s="1"/>
  <c r="U53" i="21"/>
  <c r="V53" i="21" s="1"/>
  <c r="L48" i="21"/>
  <c r="H45" i="21"/>
  <c r="O45" i="21" s="1"/>
  <c r="N46" i="21"/>
  <c r="Z48" i="21"/>
  <c r="AB53" i="5"/>
  <c r="AC53" i="5" s="1"/>
  <c r="AP53" i="5"/>
  <c r="AQ53" i="5" s="1"/>
  <c r="AI53" i="5"/>
  <c r="AJ53" i="5" s="1"/>
  <c r="V46" i="5"/>
  <c r="N46" i="5"/>
  <c r="G52" i="5"/>
  <c r="G54" i="5" s="1"/>
  <c r="H54" i="5" s="1"/>
  <c r="H51" i="5"/>
  <c r="N53" i="5"/>
  <c r="O53" i="5" s="1"/>
  <c r="U53" i="5"/>
  <c r="V53" i="5" s="1"/>
  <c r="L48" i="5"/>
  <c r="AF49" i="5"/>
  <c r="AG49" i="5" s="1"/>
  <c r="H45" i="5"/>
  <c r="O45" i="5" s="1"/>
  <c r="Z48" i="5"/>
  <c r="AI43" i="4"/>
  <c r="AJ43" i="4" s="1"/>
  <c r="S46" i="4"/>
  <c r="X46" i="4"/>
  <c r="AB53" i="4"/>
  <c r="AC53" i="4" s="1"/>
  <c r="AI53" i="4"/>
  <c r="AJ53" i="4" s="1"/>
  <c r="AP53" i="4"/>
  <c r="AQ53" i="4" s="1"/>
  <c r="H51" i="4"/>
  <c r="AP43" i="4"/>
  <c r="AQ43" i="4" s="1"/>
  <c r="AB43" i="4"/>
  <c r="AC43" i="4" s="1"/>
  <c r="N53" i="4"/>
  <c r="O53" i="4" s="1"/>
  <c r="U53" i="4"/>
  <c r="V53" i="4" s="1"/>
  <c r="L46" i="4"/>
  <c r="AF49" i="4"/>
  <c r="AG49" i="4" s="1"/>
  <c r="H45" i="4"/>
  <c r="O45" i="4" s="1"/>
  <c r="AN48" i="4"/>
  <c r="AC40" i="4"/>
  <c r="G45" i="3"/>
  <c r="R43" i="3"/>
  <c r="Y43" i="3"/>
  <c r="AM43" i="3"/>
  <c r="AF43" i="3"/>
  <c r="F18" i="3"/>
  <c r="N43" i="21" l="1"/>
  <c r="O43" i="21" s="1"/>
  <c r="N49" i="6"/>
  <c r="O49" i="6" s="1"/>
  <c r="AI42" i="6"/>
  <c r="AJ42" i="6" s="1"/>
  <c r="N43" i="6"/>
  <c r="N48" i="4"/>
  <c r="O48" i="4" s="1"/>
  <c r="AB42" i="4"/>
  <c r="AC42" i="4" s="1"/>
  <c r="N45" i="26"/>
  <c r="AI44" i="4"/>
  <c r="AJ44" i="4" s="1"/>
  <c r="U42" i="4"/>
  <c r="V42" i="4" s="1"/>
  <c r="N45" i="7"/>
  <c r="AP42" i="4"/>
  <c r="AQ42" i="4" s="1"/>
  <c r="N42" i="4"/>
  <c r="O42" i="4" s="1"/>
  <c r="H52" i="6"/>
  <c r="V45" i="7"/>
  <c r="Z46" i="21"/>
  <c r="AJ46" i="21" s="1"/>
  <c r="N49" i="4"/>
  <c r="O49" i="4" s="1"/>
  <c r="AI40" i="21"/>
  <c r="AJ40" i="21" s="1"/>
  <c r="S46" i="21"/>
  <c r="U46" i="21" s="1"/>
  <c r="N44" i="21"/>
  <c r="O44" i="21" s="1"/>
  <c r="AB49" i="4"/>
  <c r="AC49" i="4" s="1"/>
  <c r="AB44" i="5"/>
  <c r="AC44" i="5" s="1"/>
  <c r="AB42" i="21"/>
  <c r="AC42" i="21" s="1"/>
  <c r="N42" i="6"/>
  <c r="O42" i="6" s="1"/>
  <c r="AI44" i="6"/>
  <c r="AJ44" i="6" s="1"/>
  <c r="U44" i="5"/>
  <c r="V44" i="5" s="1"/>
  <c r="Z46" i="5"/>
  <c r="AJ46" i="5" s="1"/>
  <c r="S46" i="5"/>
  <c r="AB49" i="21"/>
  <c r="AC49" i="21" s="1"/>
  <c r="AB44" i="6"/>
  <c r="AC44" i="6" s="1"/>
  <c r="H51" i="26"/>
  <c r="G52" i="26"/>
  <c r="G52" i="7"/>
  <c r="G52" i="24"/>
  <c r="G54" i="24" s="1"/>
  <c r="H54" i="24" s="1"/>
  <c r="U44" i="6"/>
  <c r="V44" i="6" s="1"/>
  <c r="O44" i="6"/>
  <c r="U49" i="4"/>
  <c r="V49" i="4" s="1"/>
  <c r="U49" i="21"/>
  <c r="V49" i="21" s="1"/>
  <c r="AP48" i="6"/>
  <c r="AQ48" i="6" s="1"/>
  <c r="AB42" i="6"/>
  <c r="AC42" i="6" s="1"/>
  <c r="AI40" i="5"/>
  <c r="AJ40" i="5" s="1"/>
  <c r="N48" i="6"/>
  <c r="O48" i="6" s="1"/>
  <c r="AI43" i="21"/>
  <c r="AJ43" i="21" s="1"/>
  <c r="AI42" i="4"/>
  <c r="AJ42" i="4" s="1"/>
  <c r="AP40" i="4"/>
  <c r="AQ40" i="4" s="1"/>
  <c r="N49" i="21"/>
  <c r="O49" i="21" s="1"/>
  <c r="AI48" i="5"/>
  <c r="AJ48" i="5" s="1"/>
  <c r="U44" i="4"/>
  <c r="V44" i="4" s="1"/>
  <c r="AQ43" i="21"/>
  <c r="AP49" i="21"/>
  <c r="AQ49" i="21" s="1"/>
  <c r="AI42" i="5"/>
  <c r="AJ42" i="5" s="1"/>
  <c r="AB44" i="21"/>
  <c r="AC44" i="21" s="1"/>
  <c r="AP48" i="5"/>
  <c r="AQ48" i="5" s="1"/>
  <c r="U49" i="6"/>
  <c r="V49" i="6" s="1"/>
  <c r="U43" i="6"/>
  <c r="V43" i="6" s="1"/>
  <c r="N44" i="5"/>
  <c r="O44" i="5" s="1"/>
  <c r="AB49" i="5"/>
  <c r="AC49" i="5" s="1"/>
  <c r="U43" i="21"/>
  <c r="V43" i="21" s="1"/>
  <c r="AB43" i="6"/>
  <c r="AC43" i="6" s="1"/>
  <c r="AI49" i="21"/>
  <c r="AJ49" i="21" s="1"/>
  <c r="AB44" i="4"/>
  <c r="AC44" i="4" s="1"/>
  <c r="U44" i="21"/>
  <c r="V44" i="21" s="1"/>
  <c r="AB49" i="6"/>
  <c r="AC49" i="6" s="1"/>
  <c r="AP48" i="4"/>
  <c r="AQ48" i="4" s="1"/>
  <c r="AC43" i="21"/>
  <c r="AI43" i="5"/>
  <c r="AJ43" i="5" s="1"/>
  <c r="U42" i="5"/>
  <c r="V42" i="5" s="1"/>
  <c r="AP49" i="6"/>
  <c r="AQ49" i="6" s="1"/>
  <c r="AQ43" i="5"/>
  <c r="N49" i="5"/>
  <c r="O49" i="5" s="1"/>
  <c r="U49" i="5"/>
  <c r="V49" i="5" s="1"/>
  <c r="N43" i="5"/>
  <c r="O43" i="5" s="1"/>
  <c r="U42" i="21"/>
  <c r="V42" i="21" s="1"/>
  <c r="AI48" i="6"/>
  <c r="AJ48" i="6" s="1"/>
  <c r="U43" i="5"/>
  <c r="V43" i="5" s="1"/>
  <c r="AJ43" i="6"/>
  <c r="AP42" i="6"/>
  <c r="AQ42" i="6" s="1"/>
  <c r="U48" i="6"/>
  <c r="V48" i="6" s="1"/>
  <c r="AB48" i="6"/>
  <c r="AC48" i="6" s="1"/>
  <c r="AI49" i="6"/>
  <c r="AJ49" i="6" s="1"/>
  <c r="AB48" i="21"/>
  <c r="AC48" i="21" s="1"/>
  <c r="AG46" i="21"/>
  <c r="AL46" i="21"/>
  <c r="AN46" i="21" s="1"/>
  <c r="U48" i="21"/>
  <c r="V48" i="21" s="1"/>
  <c r="N48" i="21"/>
  <c r="O48" i="21" s="1"/>
  <c r="AI48" i="21"/>
  <c r="AJ48" i="21" s="1"/>
  <c r="H52" i="21"/>
  <c r="AI49" i="5"/>
  <c r="AJ49" i="5" s="1"/>
  <c r="AP49" i="5"/>
  <c r="AQ49" i="5" s="1"/>
  <c r="H52" i="5"/>
  <c r="U48" i="5"/>
  <c r="V48" i="5" s="1"/>
  <c r="N48" i="5"/>
  <c r="O48" i="5" s="1"/>
  <c r="AB48" i="5"/>
  <c r="AC48" i="5" s="1"/>
  <c r="AG46" i="5"/>
  <c r="AL46" i="5"/>
  <c r="AN46" i="5" s="1"/>
  <c r="U46" i="4"/>
  <c r="AC46" i="4"/>
  <c r="V46" i="4"/>
  <c r="N46" i="4"/>
  <c r="AI49" i="4"/>
  <c r="AJ49" i="4" s="1"/>
  <c r="AP49" i="4"/>
  <c r="AQ49" i="4" s="1"/>
  <c r="H52" i="4"/>
  <c r="AE46" i="4"/>
  <c r="Z46" i="4"/>
  <c r="H45" i="3"/>
  <c r="O45" i="3" s="1"/>
  <c r="G51" i="3"/>
  <c r="AL58" i="20"/>
  <c r="AE58" i="20"/>
  <c r="X58" i="20"/>
  <c r="Q58" i="20"/>
  <c r="J58" i="20"/>
  <c r="G58" i="20"/>
  <c r="AF58" i="20" s="1"/>
  <c r="AL57" i="20"/>
  <c r="AE57" i="20"/>
  <c r="X57" i="20"/>
  <c r="Q57" i="20"/>
  <c r="J57" i="20"/>
  <c r="G57" i="20"/>
  <c r="Y57" i="20" s="1"/>
  <c r="AL58" i="19"/>
  <c r="AE58" i="19"/>
  <c r="X58" i="19"/>
  <c r="Q58" i="19"/>
  <c r="J58" i="19"/>
  <c r="G58" i="19"/>
  <c r="AM58" i="19" s="1"/>
  <c r="AM57" i="19"/>
  <c r="AL57" i="19"/>
  <c r="AE57" i="19"/>
  <c r="X57" i="19"/>
  <c r="Q57" i="19"/>
  <c r="K57" i="19"/>
  <c r="J57" i="19"/>
  <c r="G57" i="19"/>
  <c r="AF57" i="19" s="1"/>
  <c r="AL58" i="18"/>
  <c r="AE58" i="18"/>
  <c r="X58" i="18"/>
  <c r="Q58" i="18"/>
  <c r="J58" i="18"/>
  <c r="G58" i="18"/>
  <c r="AF58" i="18" s="1"/>
  <c r="AL57" i="18"/>
  <c r="AE57" i="18"/>
  <c r="X57" i="18"/>
  <c r="Q57" i="18"/>
  <c r="J57" i="18"/>
  <c r="G57" i="18"/>
  <c r="AM57" i="18" s="1"/>
  <c r="AL58" i="17"/>
  <c r="AE58" i="17"/>
  <c r="X58" i="17"/>
  <c r="Q58" i="17"/>
  <c r="J58" i="17"/>
  <c r="G58" i="17"/>
  <c r="AF58" i="17" s="1"/>
  <c r="AL57" i="17"/>
  <c r="AE57" i="17"/>
  <c r="X57" i="17"/>
  <c r="Q57" i="17"/>
  <c r="J57" i="17"/>
  <c r="G57" i="17"/>
  <c r="AM57" i="17" s="1"/>
  <c r="G48" i="3"/>
  <c r="G49" i="3" s="1"/>
  <c r="H49" i="3" s="1"/>
  <c r="J48" i="3"/>
  <c r="K48" i="3"/>
  <c r="Q48" i="3"/>
  <c r="S48" i="3" s="1"/>
  <c r="R48" i="3"/>
  <c r="R49" i="3" s="1"/>
  <c r="X48" i="3"/>
  <c r="Y48" i="3"/>
  <c r="Y49" i="3" s="1"/>
  <c r="AE48" i="3"/>
  <c r="AF48" i="3"/>
  <c r="AL48" i="3"/>
  <c r="AN48" i="3" s="1"/>
  <c r="AM48" i="3"/>
  <c r="J49" i="3"/>
  <c r="K49" i="3"/>
  <c r="Q49" i="3"/>
  <c r="X49" i="3"/>
  <c r="AE49" i="3"/>
  <c r="AL49" i="3"/>
  <c r="AM49" i="3"/>
  <c r="AL49" i="20"/>
  <c r="AE49" i="20"/>
  <c r="X49" i="20"/>
  <c r="Q49" i="20"/>
  <c r="J49" i="20"/>
  <c r="AL48" i="20"/>
  <c r="AE48" i="20"/>
  <c r="X48" i="20"/>
  <c r="Q48" i="20"/>
  <c r="J48" i="20"/>
  <c r="G48" i="20"/>
  <c r="G49" i="20" s="1"/>
  <c r="H49" i="20" s="1"/>
  <c r="AL49" i="19"/>
  <c r="AE49" i="19"/>
  <c r="X49" i="19"/>
  <c r="Q49" i="19"/>
  <c r="J49" i="19"/>
  <c r="AL48" i="19"/>
  <c r="AE48" i="19"/>
  <c r="X48" i="19"/>
  <c r="Q48" i="19"/>
  <c r="J48" i="19"/>
  <c r="G48" i="19"/>
  <c r="H48" i="19" s="1"/>
  <c r="AL49" i="18"/>
  <c r="AE49" i="18"/>
  <c r="X49" i="18"/>
  <c r="Q49" i="18"/>
  <c r="J49" i="18"/>
  <c r="AL48" i="18"/>
  <c r="AE48" i="18"/>
  <c r="X48" i="18"/>
  <c r="Q48" i="18"/>
  <c r="J48" i="18"/>
  <c r="G48" i="18"/>
  <c r="H48" i="18" s="1"/>
  <c r="AL49" i="17"/>
  <c r="AE49" i="17"/>
  <c r="X49" i="17"/>
  <c r="Q49" i="17"/>
  <c r="J49" i="17"/>
  <c r="AL48" i="17"/>
  <c r="AE48" i="17"/>
  <c r="X48" i="17"/>
  <c r="Q48" i="17"/>
  <c r="J48" i="17"/>
  <c r="G48" i="17"/>
  <c r="G49" i="17" s="1"/>
  <c r="H49" i="17" s="1"/>
  <c r="J51" i="17"/>
  <c r="Q51" i="17"/>
  <c r="X51" i="17"/>
  <c r="AE51" i="17"/>
  <c r="AL51" i="17"/>
  <c r="J52" i="17"/>
  <c r="Q52" i="17"/>
  <c r="X52" i="17"/>
  <c r="AE52" i="17"/>
  <c r="AL52" i="17"/>
  <c r="H53" i="17"/>
  <c r="J53" i="17"/>
  <c r="L53" i="17" s="1"/>
  <c r="Q53" i="17"/>
  <c r="S53" i="17" s="1"/>
  <c r="X53" i="17"/>
  <c r="Z53" i="17" s="1"/>
  <c r="AE53" i="17"/>
  <c r="AG53" i="17" s="1"/>
  <c r="AL53" i="17"/>
  <c r="AN53" i="17" s="1"/>
  <c r="G54" i="17"/>
  <c r="R54" i="17" s="1"/>
  <c r="H54" i="17"/>
  <c r="J54" i="17"/>
  <c r="K54" i="17"/>
  <c r="Q54" i="17"/>
  <c r="X54" i="17"/>
  <c r="Y54" i="17"/>
  <c r="AE54" i="17"/>
  <c r="AF54" i="17"/>
  <c r="AL54" i="17"/>
  <c r="AM54" i="17"/>
  <c r="G55" i="17"/>
  <c r="Y55" i="17" s="1"/>
  <c r="J55" i="17"/>
  <c r="Q55" i="17"/>
  <c r="X55" i="17"/>
  <c r="AE55" i="17"/>
  <c r="AL55" i="17"/>
  <c r="G56" i="17"/>
  <c r="H56" i="17" s="1"/>
  <c r="J56" i="17"/>
  <c r="Q56" i="17"/>
  <c r="X56" i="17"/>
  <c r="AE56" i="17"/>
  <c r="AL56" i="17"/>
  <c r="AL49" i="2"/>
  <c r="AL48" i="2"/>
  <c r="AE49" i="2"/>
  <c r="AE48" i="2"/>
  <c r="X49" i="2"/>
  <c r="X48" i="2"/>
  <c r="Q49" i="2"/>
  <c r="Q48" i="2"/>
  <c r="G58" i="2"/>
  <c r="G57" i="2"/>
  <c r="AB46" i="21" l="1"/>
  <c r="Y58" i="18"/>
  <c r="S54" i="17"/>
  <c r="R55" i="17"/>
  <c r="S55" i="17" s="1"/>
  <c r="AG54" i="17"/>
  <c r="Y58" i="17"/>
  <c r="Z58" i="17" s="1"/>
  <c r="K55" i="17"/>
  <c r="L55" i="17" s="1"/>
  <c r="Z54" i="17"/>
  <c r="AB46" i="5"/>
  <c r="AC46" i="21"/>
  <c r="AC46" i="5"/>
  <c r="U46" i="5"/>
  <c r="L51" i="26"/>
  <c r="N51" i="26" s="1"/>
  <c r="O51" i="26" s="1"/>
  <c r="H52" i="26"/>
  <c r="G54" i="26"/>
  <c r="G54" i="7"/>
  <c r="G49" i="19"/>
  <c r="H49" i="19" s="1"/>
  <c r="F45" i="17"/>
  <c r="L54" i="17"/>
  <c r="AN57" i="19"/>
  <c r="AG57" i="19"/>
  <c r="AN58" i="19"/>
  <c r="AG58" i="17"/>
  <c r="AN57" i="18"/>
  <c r="U53" i="17"/>
  <c r="V53" i="17" s="1"/>
  <c r="AP46" i="21"/>
  <c r="AI46" i="21"/>
  <c r="AQ46" i="21"/>
  <c r="AI46" i="5"/>
  <c r="AQ46" i="5"/>
  <c r="AP46" i="5"/>
  <c r="AJ46" i="4"/>
  <c r="AB46" i="4"/>
  <c r="AG46" i="4"/>
  <c r="AL46" i="4"/>
  <c r="AN46" i="4" s="1"/>
  <c r="AN49" i="3"/>
  <c r="L48" i="3"/>
  <c r="U48" i="3" s="1"/>
  <c r="V48" i="3" s="1"/>
  <c r="G52" i="3"/>
  <c r="G54" i="3" s="1"/>
  <c r="H54" i="3" s="1"/>
  <c r="Z48" i="3"/>
  <c r="AB48" i="3" s="1"/>
  <c r="AC48" i="3" s="1"/>
  <c r="H48" i="3"/>
  <c r="L57" i="19"/>
  <c r="Z55" i="17"/>
  <c r="L49" i="3"/>
  <c r="N49" i="3" s="1"/>
  <c r="O49" i="3" s="1"/>
  <c r="Z57" i="20"/>
  <c r="AN54" i="17"/>
  <c r="AP54" i="17" s="1"/>
  <c r="AQ54" i="17" s="1"/>
  <c r="S49" i="3"/>
  <c r="AG48" i="3"/>
  <c r="AP48" i="3" s="1"/>
  <c r="AQ48" i="3" s="1"/>
  <c r="AG58" i="18"/>
  <c r="Z49" i="3"/>
  <c r="AG58" i="20"/>
  <c r="Z58" i="18"/>
  <c r="AP53" i="17"/>
  <c r="AQ53" i="17" s="1"/>
  <c r="AN57" i="17"/>
  <c r="AF57" i="20"/>
  <c r="AG57" i="20" s="1"/>
  <c r="R58" i="20"/>
  <c r="S58" i="20" s="1"/>
  <c r="H58" i="20"/>
  <c r="K58" i="20"/>
  <c r="L58" i="20" s="1"/>
  <c r="AM57" i="20"/>
  <c r="AN57" i="20" s="1"/>
  <c r="R57" i="20"/>
  <c r="S57" i="20" s="1"/>
  <c r="Y58" i="20"/>
  <c r="Z58" i="20" s="1"/>
  <c r="H57" i="20"/>
  <c r="AM58" i="20"/>
  <c r="AN58" i="20" s="1"/>
  <c r="K57" i="20"/>
  <c r="L57" i="20" s="1"/>
  <c r="R58" i="19"/>
  <c r="S58" i="19" s="1"/>
  <c r="H58" i="19"/>
  <c r="Y57" i="19"/>
  <c r="Z57" i="19" s="1"/>
  <c r="AF58" i="19"/>
  <c r="AG58" i="19" s="1"/>
  <c r="K58" i="19"/>
  <c r="L58" i="19" s="1"/>
  <c r="R57" i="19"/>
  <c r="S57" i="19" s="1"/>
  <c r="Y58" i="19"/>
  <c r="Z58" i="19" s="1"/>
  <c r="H57" i="19"/>
  <c r="AF57" i="18"/>
  <c r="AG57" i="18" s="1"/>
  <c r="AM58" i="18"/>
  <c r="AN58" i="18" s="1"/>
  <c r="K57" i="18"/>
  <c r="L57" i="18" s="1"/>
  <c r="R58" i="18"/>
  <c r="S58" i="18" s="1"/>
  <c r="K58" i="18"/>
  <c r="L58" i="18" s="1"/>
  <c r="R57" i="18"/>
  <c r="S57" i="18" s="1"/>
  <c r="H57" i="18"/>
  <c r="H58" i="18"/>
  <c r="Y57" i="18"/>
  <c r="Z57" i="18" s="1"/>
  <c r="AF57" i="17"/>
  <c r="AG57" i="17" s="1"/>
  <c r="AM58" i="17"/>
  <c r="AN58" i="17" s="1"/>
  <c r="K57" i="17"/>
  <c r="L57" i="17" s="1"/>
  <c r="R58" i="17"/>
  <c r="S58" i="17" s="1"/>
  <c r="K58" i="17"/>
  <c r="L58" i="17" s="1"/>
  <c r="R57" i="17"/>
  <c r="S57" i="17" s="1"/>
  <c r="H57" i="17"/>
  <c r="H58" i="17"/>
  <c r="Y57" i="17"/>
  <c r="Z57" i="17" s="1"/>
  <c r="AF49" i="3"/>
  <c r="AG49" i="3" s="1"/>
  <c r="H48" i="20"/>
  <c r="G49" i="18"/>
  <c r="H49" i="18" s="1"/>
  <c r="H48" i="17"/>
  <c r="AB53" i="17"/>
  <c r="AC53" i="17" s="1"/>
  <c r="N53" i="17"/>
  <c r="O53" i="17" s="1"/>
  <c r="AI53" i="17"/>
  <c r="AJ53" i="17" s="1"/>
  <c r="R56" i="17"/>
  <c r="S56" i="17" s="1"/>
  <c r="AM56" i="17"/>
  <c r="AN56" i="17" s="1"/>
  <c r="AF55" i="17"/>
  <c r="AG55" i="17" s="1"/>
  <c r="H55" i="17"/>
  <c r="Y56" i="17"/>
  <c r="Z56" i="17" s="1"/>
  <c r="AM55" i="17"/>
  <c r="AN55" i="17" s="1"/>
  <c r="K56" i="17"/>
  <c r="L56" i="17" s="1"/>
  <c r="AF56" i="17"/>
  <c r="AG56" i="17" s="1"/>
  <c r="AL58" i="1"/>
  <c r="AL57" i="1"/>
  <c r="AL58" i="2"/>
  <c r="AE58" i="2"/>
  <c r="Y58" i="2"/>
  <c r="X58" i="2"/>
  <c r="Q58" i="2"/>
  <c r="J58" i="2"/>
  <c r="H58" i="2"/>
  <c r="AF58" i="2"/>
  <c r="AL57" i="2"/>
  <c r="AE57" i="2"/>
  <c r="X57" i="2"/>
  <c r="Q57" i="2"/>
  <c r="J57" i="2"/>
  <c r="K57" i="2"/>
  <c r="AL57" i="12"/>
  <c r="AL58" i="11"/>
  <c r="AI54" i="17" l="1"/>
  <c r="AJ54" i="17" s="1"/>
  <c r="U55" i="17"/>
  <c r="V55" i="17" s="1"/>
  <c r="AB55" i="17"/>
  <c r="AC55" i="17" s="1"/>
  <c r="U54" i="17"/>
  <c r="V54" i="17" s="1"/>
  <c r="AB54" i="17"/>
  <c r="AC54" i="17" s="1"/>
  <c r="N54" i="17"/>
  <c r="O54" i="17" s="1"/>
  <c r="AB58" i="18"/>
  <c r="AC58" i="18" s="1"/>
  <c r="AP58" i="17"/>
  <c r="AQ58" i="17" s="1"/>
  <c r="AI58" i="17"/>
  <c r="AJ58" i="17" s="1"/>
  <c r="AP57" i="19"/>
  <c r="AQ57" i="19" s="1"/>
  <c r="L52" i="26"/>
  <c r="N52" i="26" s="1"/>
  <c r="O52" i="26" s="1"/>
  <c r="L54" i="26"/>
  <c r="H54" i="26"/>
  <c r="H54" i="7"/>
  <c r="L54" i="7"/>
  <c r="N55" i="17"/>
  <c r="O55" i="17" s="1"/>
  <c r="N48" i="3"/>
  <c r="O48" i="3" s="1"/>
  <c r="N57" i="19"/>
  <c r="O57" i="19" s="1"/>
  <c r="AI58" i="20"/>
  <c r="AJ58" i="20" s="1"/>
  <c r="AB49" i="3"/>
  <c r="AC49" i="3" s="1"/>
  <c r="L57" i="2"/>
  <c r="AB57" i="20"/>
  <c r="AC57" i="20" s="1"/>
  <c r="AI58" i="18"/>
  <c r="AJ58" i="18" s="1"/>
  <c r="AP46" i="4"/>
  <c r="AI46" i="4"/>
  <c r="AQ46" i="4"/>
  <c r="U49" i="3"/>
  <c r="V49" i="3" s="1"/>
  <c r="AI48" i="3"/>
  <c r="AJ48" i="3" s="1"/>
  <c r="AP58" i="18"/>
  <c r="AQ58" i="18" s="1"/>
  <c r="AP58" i="20"/>
  <c r="AQ58" i="20" s="1"/>
  <c r="AP57" i="20"/>
  <c r="AQ57" i="20" s="1"/>
  <c r="U58" i="20"/>
  <c r="V58" i="20" s="1"/>
  <c r="AI57" i="20"/>
  <c r="AJ57" i="20" s="1"/>
  <c r="N58" i="20"/>
  <c r="O58" i="20" s="1"/>
  <c r="N57" i="20"/>
  <c r="O57" i="20" s="1"/>
  <c r="AB58" i="20"/>
  <c r="AC58" i="20" s="1"/>
  <c r="U57" i="20"/>
  <c r="V57" i="20" s="1"/>
  <c r="U58" i="19"/>
  <c r="V58" i="19" s="1"/>
  <c r="AI58" i="19"/>
  <c r="AJ58" i="19" s="1"/>
  <c r="AB57" i="19"/>
  <c r="AC57" i="19" s="1"/>
  <c r="AB58" i="19"/>
  <c r="AC58" i="19" s="1"/>
  <c r="U57" i="19"/>
  <c r="V57" i="19" s="1"/>
  <c r="AP58" i="19"/>
  <c r="AQ58" i="19" s="1"/>
  <c r="N58" i="19"/>
  <c r="O58" i="19" s="1"/>
  <c r="AI57" i="19"/>
  <c r="AJ57" i="19" s="1"/>
  <c r="AI57" i="18"/>
  <c r="AJ57" i="18" s="1"/>
  <c r="U57" i="18"/>
  <c r="V57" i="18" s="1"/>
  <c r="AP57" i="18"/>
  <c r="AQ57" i="18" s="1"/>
  <c r="N57" i="18"/>
  <c r="O57" i="18" s="1"/>
  <c r="AB57" i="18"/>
  <c r="AC57" i="18" s="1"/>
  <c r="N58" i="18"/>
  <c r="O58" i="18" s="1"/>
  <c r="U58" i="18"/>
  <c r="V58" i="18" s="1"/>
  <c r="N58" i="17"/>
  <c r="O58" i="17" s="1"/>
  <c r="U58" i="17"/>
  <c r="V58" i="17" s="1"/>
  <c r="N57" i="17"/>
  <c r="O57" i="17" s="1"/>
  <c r="AI57" i="17"/>
  <c r="AJ57" i="17" s="1"/>
  <c r="AB58" i="17"/>
  <c r="AC58" i="17" s="1"/>
  <c r="AB57" i="17"/>
  <c r="AC57" i="17" s="1"/>
  <c r="U57" i="17"/>
  <c r="V57" i="17" s="1"/>
  <c r="AP57" i="17"/>
  <c r="AQ57" i="17" s="1"/>
  <c r="AI49" i="3"/>
  <c r="AJ49" i="3" s="1"/>
  <c r="AP49" i="3"/>
  <c r="AQ49" i="3" s="1"/>
  <c r="G52" i="17"/>
  <c r="H52" i="17" s="1"/>
  <c r="G51" i="17"/>
  <c r="H51" i="17" s="1"/>
  <c r="AB56" i="17"/>
  <c r="AC56" i="17" s="1"/>
  <c r="AI56" i="17"/>
  <c r="AJ56" i="17" s="1"/>
  <c r="AI55" i="17"/>
  <c r="AJ55" i="17" s="1"/>
  <c r="AP55" i="17"/>
  <c r="AQ55" i="17" s="1"/>
  <c r="AP56" i="17"/>
  <c r="AQ56" i="17" s="1"/>
  <c r="N56" i="17"/>
  <c r="O56" i="17" s="1"/>
  <c r="U56" i="17"/>
  <c r="V56" i="17" s="1"/>
  <c r="Z58" i="2"/>
  <c r="AG58" i="2"/>
  <c r="Y57" i="2"/>
  <c r="Z57" i="2" s="1"/>
  <c r="K58" i="2"/>
  <c r="L58" i="2" s="1"/>
  <c r="AM57" i="2"/>
  <c r="AN57" i="2" s="1"/>
  <c r="R57" i="2"/>
  <c r="S57" i="2" s="1"/>
  <c r="AF57" i="2"/>
  <c r="AG57" i="2" s="1"/>
  <c r="AM58" i="2"/>
  <c r="AN58" i="2" s="1"/>
  <c r="H57" i="2"/>
  <c r="R58" i="2"/>
  <c r="S58" i="2" s="1"/>
  <c r="G45" i="20"/>
  <c r="G45" i="19"/>
  <c r="G45" i="18"/>
  <c r="G45" i="17"/>
  <c r="H45" i="17" s="1"/>
  <c r="G45" i="2"/>
  <c r="G45" i="16"/>
  <c r="H45" i="16" s="1"/>
  <c r="G45" i="15"/>
  <c r="H45" i="15" s="1"/>
  <c r="G45" i="14"/>
  <c r="H45" i="14" s="1"/>
  <c r="G45" i="1"/>
  <c r="H45" i="1" s="1"/>
  <c r="G45" i="13"/>
  <c r="H45" i="13" s="1"/>
  <c r="G45" i="12"/>
  <c r="H45" i="12" s="1"/>
  <c r="G45" i="30"/>
  <c r="H45" i="30" s="1"/>
  <c r="AL56" i="10"/>
  <c r="AE56" i="10"/>
  <c r="X56" i="10"/>
  <c r="Q56" i="10"/>
  <c r="J56" i="10"/>
  <c r="G56" i="10"/>
  <c r="AF56" i="10" s="1"/>
  <c r="AL55" i="10"/>
  <c r="AE55" i="10"/>
  <c r="X55" i="10"/>
  <c r="Q55" i="10"/>
  <c r="J55" i="10"/>
  <c r="G55" i="10"/>
  <c r="Y55" i="10" s="1"/>
  <c r="AL54" i="10"/>
  <c r="AE54" i="10"/>
  <c r="X54" i="10"/>
  <c r="Q54" i="10"/>
  <c r="K54" i="10"/>
  <c r="J54" i="10"/>
  <c r="G54" i="10"/>
  <c r="R54" i="10" s="1"/>
  <c r="AM56" i="9"/>
  <c r="AL56" i="9"/>
  <c r="AE56" i="9"/>
  <c r="X56" i="9"/>
  <c r="Q56" i="9"/>
  <c r="J56" i="9"/>
  <c r="G56" i="9"/>
  <c r="H56" i="9" s="1"/>
  <c r="AL55" i="9"/>
  <c r="AE55" i="9"/>
  <c r="Y55" i="9"/>
  <c r="X55" i="9"/>
  <c r="Q55" i="9"/>
  <c r="J55" i="9"/>
  <c r="G55" i="9"/>
  <c r="R55" i="9" s="1"/>
  <c r="AL54" i="9"/>
  <c r="AE54" i="9"/>
  <c r="X54" i="9"/>
  <c r="Q54" i="9"/>
  <c r="J54" i="9"/>
  <c r="G54" i="9"/>
  <c r="AM54" i="9" s="1"/>
  <c r="AL56" i="8"/>
  <c r="AE56" i="8"/>
  <c r="X56" i="8"/>
  <c r="Q56" i="8"/>
  <c r="J56" i="8"/>
  <c r="G56" i="8"/>
  <c r="H56" i="8" s="1"/>
  <c r="AL55" i="8"/>
  <c r="AE55" i="8"/>
  <c r="Y55" i="8"/>
  <c r="X55" i="8"/>
  <c r="Q55" i="8"/>
  <c r="K55" i="8"/>
  <c r="J55" i="8"/>
  <c r="G55" i="8"/>
  <c r="R55" i="8" s="1"/>
  <c r="AL54" i="8"/>
  <c r="AE54" i="8"/>
  <c r="X54" i="8"/>
  <c r="Q54" i="8"/>
  <c r="J54" i="8"/>
  <c r="G54" i="8"/>
  <c r="AM54" i="8" s="1"/>
  <c r="AM56" i="20"/>
  <c r="AL56" i="20"/>
  <c r="AE56" i="20"/>
  <c r="Y56" i="20"/>
  <c r="X56" i="20"/>
  <c r="Q56" i="20"/>
  <c r="J56" i="20"/>
  <c r="G56" i="20"/>
  <c r="AF56" i="20" s="1"/>
  <c r="AL55" i="20"/>
  <c r="AE55" i="20"/>
  <c r="X55" i="20"/>
  <c r="Q55" i="20"/>
  <c r="J55" i="20"/>
  <c r="G55" i="20"/>
  <c r="AM55" i="20" s="1"/>
  <c r="AL54" i="20"/>
  <c r="AE54" i="20"/>
  <c r="Y54" i="20"/>
  <c r="X54" i="20"/>
  <c r="Q54" i="20"/>
  <c r="K54" i="20"/>
  <c r="J54" i="20"/>
  <c r="G54" i="20"/>
  <c r="AF54" i="20" s="1"/>
  <c r="AL56" i="19"/>
  <c r="AE56" i="19"/>
  <c r="X56" i="19"/>
  <c r="Q56" i="19"/>
  <c r="K56" i="19"/>
  <c r="J56" i="19"/>
  <c r="G56" i="19"/>
  <c r="R56" i="19" s="1"/>
  <c r="AM55" i="19"/>
  <c r="AL55" i="19"/>
  <c r="AE55" i="19"/>
  <c r="Y55" i="19"/>
  <c r="X55" i="19"/>
  <c r="Q55" i="19"/>
  <c r="K55" i="19"/>
  <c r="J55" i="19"/>
  <c r="G55" i="19"/>
  <c r="R55" i="19" s="1"/>
  <c r="AL54" i="19"/>
  <c r="AL45" i="19" s="1"/>
  <c r="AF54" i="19"/>
  <c r="AE54" i="19"/>
  <c r="X54" i="19"/>
  <c r="Q54" i="19"/>
  <c r="J54" i="19"/>
  <c r="G54" i="19"/>
  <c r="R54" i="19" s="1"/>
  <c r="AM56" i="18"/>
  <c r="AL56" i="18"/>
  <c r="AE56" i="18"/>
  <c r="X56" i="18"/>
  <c r="Q56" i="18"/>
  <c r="J56" i="18"/>
  <c r="G56" i="18"/>
  <c r="AF56" i="18" s="1"/>
  <c r="AL55" i="18"/>
  <c r="AE55" i="18"/>
  <c r="X55" i="18"/>
  <c r="Q55" i="18"/>
  <c r="J55" i="18"/>
  <c r="G55" i="18"/>
  <c r="AM55" i="18" s="1"/>
  <c r="AL54" i="18"/>
  <c r="AE54" i="18"/>
  <c r="X54" i="18"/>
  <c r="Q54" i="18"/>
  <c r="J54" i="18"/>
  <c r="G54" i="18"/>
  <c r="AF54" i="18" s="1"/>
  <c r="AE45" i="17"/>
  <c r="AL45" i="17"/>
  <c r="X45" i="17"/>
  <c r="Q45" i="17"/>
  <c r="J45" i="17"/>
  <c r="AL56" i="2"/>
  <c r="AE56" i="2"/>
  <c r="X56" i="2"/>
  <c r="Q56" i="2"/>
  <c r="J56" i="2"/>
  <c r="G56" i="2"/>
  <c r="AF56" i="2" s="1"/>
  <c r="AL55" i="2"/>
  <c r="AE55" i="2"/>
  <c r="X55" i="2"/>
  <c r="Q55" i="2"/>
  <c r="K55" i="2"/>
  <c r="J55" i="2"/>
  <c r="G55" i="2"/>
  <c r="Y55" i="2" s="1"/>
  <c r="AL54" i="2"/>
  <c r="AE54" i="2"/>
  <c r="Y54" i="2"/>
  <c r="X54" i="2"/>
  <c r="Q54" i="2"/>
  <c r="J54" i="2"/>
  <c r="G54" i="2"/>
  <c r="R54" i="2" s="1"/>
  <c r="AL56" i="16"/>
  <c r="AE56" i="16"/>
  <c r="X56" i="16"/>
  <c r="Q56" i="16"/>
  <c r="J56" i="16"/>
  <c r="G56" i="16"/>
  <c r="AF56" i="16" s="1"/>
  <c r="AL55" i="16"/>
  <c r="AE55" i="16"/>
  <c r="X55" i="16"/>
  <c r="Q55" i="16"/>
  <c r="K55" i="16"/>
  <c r="J55" i="16"/>
  <c r="G55" i="16"/>
  <c r="Y55" i="16" s="1"/>
  <c r="AL54" i="16"/>
  <c r="AE54" i="16"/>
  <c r="X54" i="16"/>
  <c r="Q54" i="16"/>
  <c r="K54" i="16"/>
  <c r="J54" i="16"/>
  <c r="G54" i="16"/>
  <c r="R54" i="16" s="1"/>
  <c r="AM56" i="15"/>
  <c r="AL56" i="15"/>
  <c r="AE56" i="15"/>
  <c r="Y56" i="15"/>
  <c r="X56" i="15"/>
  <c r="Q56" i="15"/>
  <c r="J56" i="15"/>
  <c r="G56" i="15"/>
  <c r="AF56" i="15" s="1"/>
  <c r="AL55" i="15"/>
  <c r="AE55" i="15"/>
  <c r="X55" i="15"/>
  <c r="Q55" i="15"/>
  <c r="J55" i="15"/>
  <c r="G55" i="15"/>
  <c r="H55" i="15" s="1"/>
  <c r="AL54" i="15"/>
  <c r="AE54" i="15"/>
  <c r="X54" i="15"/>
  <c r="Q54" i="15"/>
  <c r="K54" i="15"/>
  <c r="J54" i="15"/>
  <c r="G54" i="15"/>
  <c r="AF54" i="15" s="1"/>
  <c r="AM56" i="14"/>
  <c r="AL56" i="14"/>
  <c r="AE56" i="14"/>
  <c r="X56" i="14"/>
  <c r="Q56" i="14"/>
  <c r="J56" i="14"/>
  <c r="G56" i="14"/>
  <c r="AF56" i="14" s="1"/>
  <c r="AL55" i="14"/>
  <c r="AE55" i="14"/>
  <c r="X55" i="14"/>
  <c r="Q55" i="14"/>
  <c r="J55" i="14"/>
  <c r="G55" i="14"/>
  <c r="AM55" i="14" s="1"/>
  <c r="AL54" i="14"/>
  <c r="AE54" i="14"/>
  <c r="X54" i="14"/>
  <c r="Q54" i="14"/>
  <c r="J54" i="14"/>
  <c r="G54" i="14"/>
  <c r="AF54" i="14" s="1"/>
  <c r="AL56" i="1"/>
  <c r="AE56" i="1"/>
  <c r="X56" i="1"/>
  <c r="Q56" i="1"/>
  <c r="J56" i="1"/>
  <c r="G56" i="1"/>
  <c r="AF56" i="1" s="1"/>
  <c r="AL55" i="1"/>
  <c r="AE55" i="1"/>
  <c r="X55" i="1"/>
  <c r="Q55" i="1"/>
  <c r="J55" i="1"/>
  <c r="G55" i="1"/>
  <c r="Y55" i="1" s="1"/>
  <c r="AL54" i="1"/>
  <c r="AE54" i="1"/>
  <c r="X54" i="1"/>
  <c r="Q54" i="1"/>
  <c r="J54" i="1"/>
  <c r="G54" i="1"/>
  <c r="R54" i="1" s="1"/>
  <c r="AL56" i="13"/>
  <c r="AE56" i="13"/>
  <c r="X56" i="13"/>
  <c r="Q56" i="13"/>
  <c r="K56" i="13"/>
  <c r="J56" i="13"/>
  <c r="H56" i="13"/>
  <c r="G56" i="13"/>
  <c r="R56" i="13" s="1"/>
  <c r="AL55" i="13"/>
  <c r="AE55" i="13"/>
  <c r="X55" i="13"/>
  <c r="Q55" i="13"/>
  <c r="J55" i="13"/>
  <c r="G55" i="13"/>
  <c r="K55" i="13" s="1"/>
  <c r="AL54" i="13"/>
  <c r="AE54" i="13"/>
  <c r="X54" i="13"/>
  <c r="Q54" i="13"/>
  <c r="J54" i="13"/>
  <c r="G54" i="13"/>
  <c r="Y54" i="13" s="1"/>
  <c r="AL56" i="12"/>
  <c r="AE56" i="12"/>
  <c r="X56" i="12"/>
  <c r="Q56" i="12"/>
  <c r="J56" i="12"/>
  <c r="G56" i="12"/>
  <c r="H56" i="12" s="1"/>
  <c r="AM55" i="12"/>
  <c r="AL55" i="12"/>
  <c r="AE55" i="12"/>
  <c r="X55" i="12"/>
  <c r="Q55" i="12"/>
  <c r="J55" i="12"/>
  <c r="H55" i="12"/>
  <c r="G55" i="12"/>
  <c r="AF55" i="12" s="1"/>
  <c r="AL54" i="12"/>
  <c r="AE54" i="12"/>
  <c r="X54" i="12"/>
  <c r="Q54" i="12"/>
  <c r="J54" i="12"/>
  <c r="G54" i="12"/>
  <c r="AM54" i="12" s="1"/>
  <c r="AL56" i="30"/>
  <c r="AE56" i="30"/>
  <c r="X56" i="30"/>
  <c r="Q56" i="30"/>
  <c r="J56" i="30"/>
  <c r="G56" i="30"/>
  <c r="R56" i="30" s="1"/>
  <c r="AL55" i="30"/>
  <c r="AE55" i="30"/>
  <c r="X55" i="30"/>
  <c r="Q55" i="30"/>
  <c r="J55" i="30"/>
  <c r="G55" i="30"/>
  <c r="K55" i="30" s="1"/>
  <c r="AL54" i="30"/>
  <c r="AE54" i="30"/>
  <c r="X54" i="30"/>
  <c r="Q54" i="30"/>
  <c r="J54" i="30"/>
  <c r="G54" i="30"/>
  <c r="AM54" i="30" s="1"/>
  <c r="G56" i="11"/>
  <c r="G55" i="11"/>
  <c r="X45" i="8" l="1"/>
  <c r="Q45" i="9"/>
  <c r="Y54" i="10"/>
  <c r="H54" i="10"/>
  <c r="AM54" i="10"/>
  <c r="H55" i="9"/>
  <c r="AM55" i="9"/>
  <c r="K55" i="9"/>
  <c r="Y54" i="8"/>
  <c r="AM55" i="8"/>
  <c r="K55" i="1"/>
  <c r="AF54" i="1"/>
  <c r="H56" i="30"/>
  <c r="K56" i="30"/>
  <c r="Y55" i="30"/>
  <c r="H54" i="1"/>
  <c r="X45" i="9"/>
  <c r="Q45" i="8"/>
  <c r="X45" i="13"/>
  <c r="S56" i="13"/>
  <c r="Z55" i="2"/>
  <c r="AE45" i="30"/>
  <c r="AL45" i="1"/>
  <c r="Z55" i="30"/>
  <c r="AN55" i="12"/>
  <c r="F45" i="20"/>
  <c r="H45" i="20" s="1"/>
  <c r="AN56" i="14"/>
  <c r="N54" i="26"/>
  <c r="O54" i="26" s="1"/>
  <c r="N54" i="7"/>
  <c r="O54" i="7" s="1"/>
  <c r="F45" i="2"/>
  <c r="H45" i="2" s="1"/>
  <c r="AN54" i="30"/>
  <c r="AN55" i="14"/>
  <c r="F45" i="18"/>
  <c r="H45" i="18" s="1"/>
  <c r="F45" i="19"/>
  <c r="H45" i="19" s="1"/>
  <c r="L56" i="30"/>
  <c r="L56" i="13"/>
  <c r="AL45" i="16"/>
  <c r="J45" i="8"/>
  <c r="Q45" i="10"/>
  <c r="AE45" i="10"/>
  <c r="L54" i="16"/>
  <c r="AL45" i="2"/>
  <c r="AG56" i="2"/>
  <c r="AL45" i="18"/>
  <c r="L56" i="19"/>
  <c r="Q45" i="20"/>
  <c r="AE45" i="8"/>
  <c r="AL45" i="10"/>
  <c r="AG56" i="15"/>
  <c r="J45" i="16"/>
  <c r="AG56" i="18"/>
  <c r="AL45" i="8"/>
  <c r="L55" i="30"/>
  <c r="AE45" i="19"/>
  <c r="J45" i="30"/>
  <c r="AE45" i="9"/>
  <c r="X45" i="10"/>
  <c r="J45" i="13"/>
  <c r="AE45" i="1"/>
  <c r="Z54" i="2"/>
  <c r="J45" i="20"/>
  <c r="AL45" i="9"/>
  <c r="Z54" i="10"/>
  <c r="AG56" i="14"/>
  <c r="J45" i="15"/>
  <c r="X45" i="16"/>
  <c r="AN55" i="8"/>
  <c r="J45" i="9"/>
  <c r="L55" i="9"/>
  <c r="J45" i="10"/>
  <c r="J45" i="18"/>
  <c r="AL45" i="14"/>
  <c r="Z55" i="16"/>
  <c r="J45" i="14"/>
  <c r="AE45" i="2"/>
  <c r="AE45" i="18"/>
  <c r="X45" i="12"/>
  <c r="AG56" i="16"/>
  <c r="AL45" i="20"/>
  <c r="AL45" i="13"/>
  <c r="Q45" i="1"/>
  <c r="AE45" i="12"/>
  <c r="AN56" i="15"/>
  <c r="AN56" i="18"/>
  <c r="S55" i="19"/>
  <c r="AN55" i="20"/>
  <c r="AN54" i="9"/>
  <c r="AP58" i="2"/>
  <c r="AQ58" i="2" s="1"/>
  <c r="J45" i="12"/>
  <c r="AL45" i="12"/>
  <c r="AE45" i="15"/>
  <c r="X45" i="18"/>
  <c r="Q45" i="30"/>
  <c r="AG54" i="14"/>
  <c r="X45" i="30"/>
  <c r="AG54" i="1"/>
  <c r="AL45" i="15"/>
  <c r="L55" i="16"/>
  <c r="J45" i="19"/>
  <c r="L55" i="19"/>
  <c r="L54" i="10"/>
  <c r="AL45" i="30"/>
  <c r="AN54" i="12"/>
  <c r="AE45" i="13"/>
  <c r="AE45" i="14"/>
  <c r="Q45" i="12"/>
  <c r="L55" i="13"/>
  <c r="J45" i="1"/>
  <c r="AE45" i="16"/>
  <c r="J45" i="2"/>
  <c r="L55" i="2"/>
  <c r="AG54" i="19"/>
  <c r="AE45" i="20"/>
  <c r="AN56" i="9"/>
  <c r="AP57" i="2"/>
  <c r="AQ57" i="2" s="1"/>
  <c r="AI58" i="2"/>
  <c r="AJ58" i="2" s="1"/>
  <c r="N58" i="2"/>
  <c r="O58" i="2" s="1"/>
  <c r="AB57" i="2"/>
  <c r="AC57" i="2" s="1"/>
  <c r="U58" i="2"/>
  <c r="V58" i="2" s="1"/>
  <c r="AB58" i="2"/>
  <c r="AC58" i="2" s="1"/>
  <c r="N57" i="2"/>
  <c r="O57" i="2" s="1"/>
  <c r="AI57" i="2"/>
  <c r="AJ57" i="2" s="1"/>
  <c r="U57" i="2"/>
  <c r="V57" i="2" s="1"/>
  <c r="K55" i="10"/>
  <c r="L55" i="10" s="1"/>
  <c r="S54" i="10"/>
  <c r="AN54" i="10"/>
  <c r="AG56" i="10"/>
  <c r="H56" i="10"/>
  <c r="K56" i="10"/>
  <c r="L56" i="10" s="1"/>
  <c r="Y54" i="9"/>
  <c r="Z54" i="9" s="1"/>
  <c r="AF55" i="9"/>
  <c r="AG55" i="9" s="1"/>
  <c r="AN55" i="9"/>
  <c r="Z55" i="8"/>
  <c r="S55" i="8"/>
  <c r="AF55" i="8"/>
  <c r="AG55" i="8" s="1"/>
  <c r="AN54" i="8"/>
  <c r="H55" i="8"/>
  <c r="AM56" i="8"/>
  <c r="AN56" i="8" s="1"/>
  <c r="L55" i="8"/>
  <c r="X45" i="20"/>
  <c r="AG56" i="20"/>
  <c r="AN56" i="20"/>
  <c r="AG54" i="20"/>
  <c r="AM54" i="20"/>
  <c r="AN54" i="20" s="1"/>
  <c r="L54" i="20"/>
  <c r="Z55" i="19"/>
  <c r="H55" i="19"/>
  <c r="AF55" i="19"/>
  <c r="AG55" i="19" s="1"/>
  <c r="AN55" i="19"/>
  <c r="X45" i="19"/>
  <c r="Q45" i="19"/>
  <c r="H56" i="19"/>
  <c r="AF56" i="19"/>
  <c r="AG56" i="19" s="1"/>
  <c r="AM54" i="18"/>
  <c r="AN54" i="18" s="1"/>
  <c r="K54" i="18"/>
  <c r="L54" i="18" s="1"/>
  <c r="AN55" i="18"/>
  <c r="Q45" i="18"/>
  <c r="Y56" i="18"/>
  <c r="Y54" i="18"/>
  <c r="AG54" i="18"/>
  <c r="H54" i="2"/>
  <c r="K54" i="2"/>
  <c r="L54" i="2" s="1"/>
  <c r="AF55" i="2"/>
  <c r="AG55" i="2" s="1"/>
  <c r="AM56" i="2"/>
  <c r="AN56" i="2" s="1"/>
  <c r="S54" i="2"/>
  <c r="AM54" i="2"/>
  <c r="AN54" i="2" s="1"/>
  <c r="Q45" i="2"/>
  <c r="X45" i="2"/>
  <c r="AF54" i="2"/>
  <c r="AG54" i="2" s="1"/>
  <c r="S54" i="16"/>
  <c r="AM54" i="16"/>
  <c r="AN54" i="16" s="1"/>
  <c r="H56" i="16"/>
  <c r="Q45" i="16"/>
  <c r="Y54" i="16"/>
  <c r="Y54" i="15"/>
  <c r="L54" i="15"/>
  <c r="AG54" i="15"/>
  <c r="AM54" i="15"/>
  <c r="AN54" i="15" s="1"/>
  <c r="Q45" i="15"/>
  <c r="Z56" i="15"/>
  <c r="X45" i="15"/>
  <c r="K54" i="14"/>
  <c r="L54" i="14" s="1"/>
  <c r="X45" i="14"/>
  <c r="Y54" i="14"/>
  <c r="AM54" i="14"/>
  <c r="AN54" i="14" s="1"/>
  <c r="Q45" i="14"/>
  <c r="Y56" i="14"/>
  <c r="Z56" i="14" s="1"/>
  <c r="K54" i="1"/>
  <c r="L54" i="1" s="1"/>
  <c r="AF55" i="1"/>
  <c r="AG55" i="1" s="1"/>
  <c r="AM56" i="1"/>
  <c r="AN56" i="1" s="1"/>
  <c r="AM54" i="1"/>
  <c r="AN54" i="1" s="1"/>
  <c r="Z55" i="1"/>
  <c r="AG56" i="1"/>
  <c r="X45" i="1"/>
  <c r="Y54" i="1"/>
  <c r="Z54" i="1" s="1"/>
  <c r="L55" i="1"/>
  <c r="Q45" i="13"/>
  <c r="Y55" i="13"/>
  <c r="Z55" i="13" s="1"/>
  <c r="Y56" i="13"/>
  <c r="AM54" i="13"/>
  <c r="AN54" i="13" s="1"/>
  <c r="AF56" i="13"/>
  <c r="AG56" i="13" s="1"/>
  <c r="K56" i="12"/>
  <c r="L56" i="12" s="1"/>
  <c r="N56" i="12" s="1"/>
  <c r="O56" i="12" s="1"/>
  <c r="K55" i="12"/>
  <c r="L55" i="12" s="1"/>
  <c r="N55" i="12" s="1"/>
  <c r="O55" i="12" s="1"/>
  <c r="Y55" i="12"/>
  <c r="Z55" i="12" s="1"/>
  <c r="AG55" i="12"/>
  <c r="AF56" i="12"/>
  <c r="AG56" i="12" s="1"/>
  <c r="AM56" i="30"/>
  <c r="AN56" i="30" s="1"/>
  <c r="AF55" i="30"/>
  <c r="AG55" i="30" s="1"/>
  <c r="H55" i="30"/>
  <c r="AM55" i="30"/>
  <c r="AN55" i="30" s="1"/>
  <c r="Y56" i="30"/>
  <c r="Z56" i="30" s="1"/>
  <c r="S56" i="30"/>
  <c r="AF56" i="30"/>
  <c r="AG56" i="30" s="1"/>
  <c r="Z54" i="13"/>
  <c r="S54" i="1"/>
  <c r="Z54" i="15"/>
  <c r="Z54" i="16"/>
  <c r="S56" i="19"/>
  <c r="Z54" i="20"/>
  <c r="Z54" i="8"/>
  <c r="Z54" i="14"/>
  <c r="Z56" i="18"/>
  <c r="Z55" i="10"/>
  <c r="Z55" i="9"/>
  <c r="Z54" i="18"/>
  <c r="Z56" i="13"/>
  <c r="S55" i="9"/>
  <c r="S54" i="19"/>
  <c r="Z56" i="20"/>
  <c r="AF54" i="10"/>
  <c r="AG54" i="10" s="1"/>
  <c r="AM55" i="10"/>
  <c r="AN55" i="10" s="1"/>
  <c r="R55" i="10"/>
  <c r="S55" i="10" s="1"/>
  <c r="Y56" i="10"/>
  <c r="Z56" i="10" s="1"/>
  <c r="H55" i="10"/>
  <c r="AF55" i="10"/>
  <c r="AG55" i="10" s="1"/>
  <c r="AM56" i="10"/>
  <c r="AN56" i="10" s="1"/>
  <c r="R56" i="10"/>
  <c r="S56" i="10" s="1"/>
  <c r="H54" i="9"/>
  <c r="K56" i="9"/>
  <c r="L56" i="9" s="1"/>
  <c r="R54" i="9"/>
  <c r="S54" i="9" s="1"/>
  <c r="AF56" i="9"/>
  <c r="AG56" i="9" s="1"/>
  <c r="AF54" i="9"/>
  <c r="AG54" i="9" s="1"/>
  <c r="K54" i="9"/>
  <c r="L54" i="9" s="1"/>
  <c r="Y56" i="9"/>
  <c r="Z56" i="9" s="1"/>
  <c r="R56" i="9"/>
  <c r="S56" i="9" s="1"/>
  <c r="H54" i="8"/>
  <c r="K56" i="8"/>
  <c r="L56" i="8" s="1"/>
  <c r="AF56" i="8"/>
  <c r="AG56" i="8" s="1"/>
  <c r="AF54" i="8"/>
  <c r="AG54" i="8" s="1"/>
  <c r="R54" i="8"/>
  <c r="S54" i="8" s="1"/>
  <c r="K54" i="8"/>
  <c r="L54" i="8" s="1"/>
  <c r="Y56" i="8"/>
  <c r="Z56" i="8" s="1"/>
  <c r="R56" i="8"/>
  <c r="S56" i="8" s="1"/>
  <c r="K55" i="20"/>
  <c r="L55" i="20" s="1"/>
  <c r="R56" i="20"/>
  <c r="S56" i="20" s="1"/>
  <c r="R54" i="20"/>
  <c r="S54" i="20" s="1"/>
  <c r="H54" i="20"/>
  <c r="K56" i="20"/>
  <c r="L56" i="20" s="1"/>
  <c r="R55" i="20"/>
  <c r="S55" i="20" s="1"/>
  <c r="H55" i="20"/>
  <c r="AF55" i="20"/>
  <c r="AG55" i="20" s="1"/>
  <c r="H56" i="20"/>
  <c r="Y55" i="20"/>
  <c r="Z55" i="20" s="1"/>
  <c r="H54" i="19"/>
  <c r="K54" i="19"/>
  <c r="L54" i="19" s="1"/>
  <c r="Y56" i="19"/>
  <c r="Z56" i="19" s="1"/>
  <c r="Y54" i="19"/>
  <c r="Z54" i="19" s="1"/>
  <c r="AM56" i="19"/>
  <c r="AN56" i="19" s="1"/>
  <c r="AM54" i="19"/>
  <c r="AN54" i="19" s="1"/>
  <c r="R55" i="18"/>
  <c r="S55" i="18" s="1"/>
  <c r="AF55" i="18"/>
  <c r="AG55" i="18" s="1"/>
  <c r="K55" i="18"/>
  <c r="L55" i="18" s="1"/>
  <c r="R54" i="18"/>
  <c r="S54" i="18" s="1"/>
  <c r="H54" i="18"/>
  <c r="K56" i="18"/>
  <c r="L56" i="18" s="1"/>
  <c r="H55" i="18"/>
  <c r="R56" i="18"/>
  <c r="S56" i="18" s="1"/>
  <c r="H56" i="18"/>
  <c r="Y55" i="18"/>
  <c r="Z55" i="18" s="1"/>
  <c r="K56" i="2"/>
  <c r="L56" i="2" s="1"/>
  <c r="H56" i="2"/>
  <c r="AM55" i="2"/>
  <c r="AN55" i="2" s="1"/>
  <c r="R55" i="2"/>
  <c r="S55" i="2" s="1"/>
  <c r="Y56" i="2"/>
  <c r="Z56" i="2" s="1"/>
  <c r="H55" i="2"/>
  <c r="R56" i="2"/>
  <c r="S56" i="2" s="1"/>
  <c r="H54" i="16"/>
  <c r="K56" i="16"/>
  <c r="L56" i="16" s="1"/>
  <c r="AF54" i="16"/>
  <c r="AG54" i="16" s="1"/>
  <c r="AM55" i="16"/>
  <c r="AN55" i="16" s="1"/>
  <c r="R55" i="16"/>
  <c r="S55" i="16" s="1"/>
  <c r="Y56" i="16"/>
  <c r="Z56" i="16" s="1"/>
  <c r="H55" i="16"/>
  <c r="AF55" i="16"/>
  <c r="AG55" i="16" s="1"/>
  <c r="AM56" i="16"/>
  <c r="AN56" i="16" s="1"/>
  <c r="R56" i="16"/>
  <c r="S56" i="16" s="1"/>
  <c r="R55" i="15"/>
  <c r="S55" i="15" s="1"/>
  <c r="K55" i="15"/>
  <c r="L55" i="15" s="1"/>
  <c r="R56" i="15"/>
  <c r="S56" i="15" s="1"/>
  <c r="R54" i="15"/>
  <c r="S54" i="15" s="1"/>
  <c r="H54" i="15"/>
  <c r="K56" i="15"/>
  <c r="L56" i="15" s="1"/>
  <c r="AF55" i="15"/>
  <c r="AG55" i="15" s="1"/>
  <c r="H56" i="15"/>
  <c r="Y55" i="15"/>
  <c r="Z55" i="15" s="1"/>
  <c r="AM55" i="15"/>
  <c r="AN55" i="15" s="1"/>
  <c r="R55" i="14"/>
  <c r="S55" i="14" s="1"/>
  <c r="K55" i="14"/>
  <c r="L55" i="14" s="1"/>
  <c r="R56" i="14"/>
  <c r="S56" i="14" s="1"/>
  <c r="H54" i="14"/>
  <c r="K56" i="14"/>
  <c r="L56" i="14" s="1"/>
  <c r="H55" i="14"/>
  <c r="AF55" i="14"/>
  <c r="AG55" i="14" s="1"/>
  <c r="H56" i="14"/>
  <c r="R54" i="14"/>
  <c r="S54" i="14" s="1"/>
  <c r="Y55" i="14"/>
  <c r="Z55" i="14" s="1"/>
  <c r="K56" i="1"/>
  <c r="L56" i="1" s="1"/>
  <c r="AM55" i="1"/>
  <c r="AN55" i="1" s="1"/>
  <c r="R55" i="1"/>
  <c r="S55" i="1" s="1"/>
  <c r="Y56" i="1"/>
  <c r="Z56" i="1" s="1"/>
  <c r="H55" i="1"/>
  <c r="R56" i="1"/>
  <c r="S56" i="1" s="1"/>
  <c r="H56" i="1"/>
  <c r="R54" i="13"/>
  <c r="S54" i="13" s="1"/>
  <c r="H54" i="13"/>
  <c r="AF54" i="13"/>
  <c r="AG54" i="13" s="1"/>
  <c r="AM55" i="13"/>
  <c r="AN55" i="13" s="1"/>
  <c r="K54" i="13"/>
  <c r="L54" i="13" s="1"/>
  <c r="R55" i="13"/>
  <c r="S55" i="13" s="1"/>
  <c r="AF55" i="13"/>
  <c r="AG55" i="13" s="1"/>
  <c r="AM56" i="13"/>
  <c r="AN56" i="13" s="1"/>
  <c r="H55" i="13"/>
  <c r="H54" i="12"/>
  <c r="AF54" i="12"/>
  <c r="AG54" i="12" s="1"/>
  <c r="K54" i="12"/>
  <c r="L54" i="12" s="1"/>
  <c r="R55" i="12"/>
  <c r="S55" i="12" s="1"/>
  <c r="Y56" i="12"/>
  <c r="Z56" i="12" s="1"/>
  <c r="R54" i="12"/>
  <c r="S54" i="12" s="1"/>
  <c r="Y54" i="12"/>
  <c r="Z54" i="12" s="1"/>
  <c r="AM56" i="12"/>
  <c r="AN56" i="12" s="1"/>
  <c r="R56" i="12"/>
  <c r="S56" i="12" s="1"/>
  <c r="H54" i="30"/>
  <c r="AF54" i="30"/>
  <c r="AG54" i="30" s="1"/>
  <c r="K54" i="30"/>
  <c r="L54" i="30" s="1"/>
  <c r="R55" i="30"/>
  <c r="S55" i="30" s="1"/>
  <c r="R54" i="30"/>
  <c r="S54" i="30" s="1"/>
  <c r="Y54" i="30"/>
  <c r="Z54" i="30" s="1"/>
  <c r="N55" i="9" l="1"/>
  <c r="O55" i="9" s="1"/>
  <c r="N56" i="30"/>
  <c r="O56" i="30" s="1"/>
  <c r="N54" i="10"/>
  <c r="O54" i="10" s="1"/>
  <c r="N54" i="14"/>
  <c r="O54" i="14" s="1"/>
  <c r="N54" i="1"/>
  <c r="O54" i="1" s="1"/>
  <c r="AP55" i="12"/>
  <c r="AQ55" i="12" s="1"/>
  <c r="AI56" i="14"/>
  <c r="AJ56" i="14" s="1"/>
  <c r="AP54" i="1"/>
  <c r="AQ54" i="1" s="1"/>
  <c r="AI56" i="18"/>
  <c r="AJ56" i="18" s="1"/>
  <c r="AP55" i="30"/>
  <c r="AQ55" i="30" s="1"/>
  <c r="AB55" i="30"/>
  <c r="AC55" i="30" s="1"/>
  <c r="AB56" i="15"/>
  <c r="AC56" i="15" s="1"/>
  <c r="AB56" i="13"/>
  <c r="AC56" i="13" s="1"/>
  <c r="AI55" i="30"/>
  <c r="AJ55" i="30" s="1"/>
  <c r="U56" i="13"/>
  <c r="V56" i="13" s="1"/>
  <c r="AP54" i="14"/>
  <c r="AQ54" i="14" s="1"/>
  <c r="AP56" i="16"/>
  <c r="AQ56" i="16" s="1"/>
  <c r="AI54" i="14"/>
  <c r="AJ54" i="14" s="1"/>
  <c r="AP55" i="20"/>
  <c r="AQ55" i="20" s="1"/>
  <c r="AI56" i="16"/>
  <c r="AJ56" i="16" s="1"/>
  <c r="AI55" i="2"/>
  <c r="AJ55" i="2" s="1"/>
  <c r="N55" i="19"/>
  <c r="O55" i="19" s="1"/>
  <c r="AI56" i="15"/>
  <c r="AJ56" i="15" s="1"/>
  <c r="N56" i="13"/>
  <c r="O56" i="13" s="1"/>
  <c r="AP55" i="8"/>
  <c r="AQ55" i="8" s="1"/>
  <c r="AI56" i="30"/>
  <c r="AJ56" i="30" s="1"/>
  <c r="AP56" i="14"/>
  <c r="AQ56" i="14" s="1"/>
  <c r="AI56" i="1"/>
  <c r="AJ56" i="1" s="1"/>
  <c r="AP55" i="1"/>
  <c r="AQ55" i="1" s="1"/>
  <c r="AP56" i="13"/>
  <c r="AQ56" i="13" s="1"/>
  <c r="AI56" i="19"/>
  <c r="AJ56" i="19" s="1"/>
  <c r="AB56" i="30"/>
  <c r="AC56" i="30" s="1"/>
  <c r="U56" i="19"/>
  <c r="V56" i="19" s="1"/>
  <c r="U54" i="16"/>
  <c r="V54" i="16" s="1"/>
  <c r="AI55" i="12"/>
  <c r="AJ55" i="12" s="1"/>
  <c r="AI55" i="19"/>
  <c r="AJ55" i="19" s="1"/>
  <c r="AI56" i="13"/>
  <c r="AJ56" i="13" s="1"/>
  <c r="AI54" i="1"/>
  <c r="AJ54" i="1" s="1"/>
  <c r="AP56" i="19"/>
  <c r="AQ56" i="19" s="1"/>
  <c r="U55" i="19"/>
  <c r="V55" i="19" s="1"/>
  <c r="U56" i="30"/>
  <c r="V56" i="30" s="1"/>
  <c r="AB54" i="1"/>
  <c r="AC54" i="1" s="1"/>
  <c r="AI55" i="9"/>
  <c r="AJ55" i="9" s="1"/>
  <c r="AP56" i="15"/>
  <c r="AQ56" i="15" s="1"/>
  <c r="AP56" i="18"/>
  <c r="AQ56" i="18" s="1"/>
  <c r="AP56" i="2"/>
  <c r="AQ56" i="2" s="1"/>
  <c r="N56" i="10"/>
  <c r="O56" i="10" s="1"/>
  <c r="N55" i="8"/>
  <c r="O55" i="8" s="1"/>
  <c r="N54" i="2"/>
  <c r="O54" i="2" s="1"/>
  <c r="N55" i="30"/>
  <c r="O55" i="30" s="1"/>
  <c r="AI56" i="2"/>
  <c r="AJ56" i="2" s="1"/>
  <c r="AP56" i="12"/>
  <c r="AQ56" i="12" s="1"/>
  <c r="AB56" i="14"/>
  <c r="AC56" i="14" s="1"/>
  <c r="AB55" i="19"/>
  <c r="AC55" i="19" s="1"/>
  <c r="AB54" i="16"/>
  <c r="AC54" i="16" s="1"/>
  <c r="AI56" i="12"/>
  <c r="AJ56" i="12" s="1"/>
  <c r="AB54" i="18"/>
  <c r="AC54" i="18" s="1"/>
  <c r="AI54" i="18"/>
  <c r="AJ54" i="18" s="1"/>
  <c r="AB56" i="18"/>
  <c r="AC56" i="18" s="1"/>
  <c r="AB54" i="2"/>
  <c r="AC54" i="2" s="1"/>
  <c r="AP55" i="19"/>
  <c r="AQ55" i="19" s="1"/>
  <c r="AP54" i="13"/>
  <c r="AQ54" i="13" s="1"/>
  <c r="U54" i="1"/>
  <c r="V54" i="1" s="1"/>
  <c r="AB54" i="13"/>
  <c r="AC54" i="13" s="1"/>
  <c r="AP54" i="19"/>
  <c r="AQ54" i="19" s="1"/>
  <c r="AI56" i="10"/>
  <c r="AJ56" i="10" s="1"/>
  <c r="AI54" i="20"/>
  <c r="AJ54" i="20" s="1"/>
  <c r="AB55" i="1"/>
  <c r="AC55" i="1" s="1"/>
  <c r="AI55" i="1"/>
  <c r="AJ55" i="1" s="1"/>
  <c r="AB55" i="9"/>
  <c r="AC55" i="9" s="1"/>
  <c r="AP55" i="10"/>
  <c r="AQ55" i="10" s="1"/>
  <c r="U54" i="19"/>
  <c r="V54" i="19" s="1"/>
  <c r="AP54" i="9"/>
  <c r="AQ54" i="9" s="1"/>
  <c r="AI56" i="20"/>
  <c r="AJ56" i="20" s="1"/>
  <c r="U55" i="8"/>
  <c r="V55" i="8" s="1"/>
  <c r="U54" i="2"/>
  <c r="V54" i="2" s="1"/>
  <c r="AP54" i="2"/>
  <c r="AQ54" i="2" s="1"/>
  <c r="AP56" i="20"/>
  <c r="AQ56" i="20" s="1"/>
  <c r="U55" i="9"/>
  <c r="V55" i="9" s="1"/>
  <c r="AB55" i="10"/>
  <c r="AC55" i="10" s="1"/>
  <c r="AP56" i="8"/>
  <c r="AQ56" i="8" s="1"/>
  <c r="AP54" i="15"/>
  <c r="AQ54" i="15" s="1"/>
  <c r="AP54" i="20"/>
  <c r="AQ54" i="20" s="1"/>
  <c r="AB55" i="8"/>
  <c r="AC55" i="8" s="1"/>
  <c r="U54" i="10"/>
  <c r="V54" i="10" s="1"/>
  <c r="AP56" i="10"/>
  <c r="AQ56" i="10" s="1"/>
  <c r="AB54" i="10"/>
  <c r="AC54" i="10" s="1"/>
  <c r="N55" i="10"/>
  <c r="O55" i="10" s="1"/>
  <c r="AP55" i="9"/>
  <c r="AQ55" i="9" s="1"/>
  <c r="AI55" i="8"/>
  <c r="AJ55" i="8" s="1"/>
  <c r="N56" i="19"/>
  <c r="O56" i="19" s="1"/>
  <c r="AP54" i="18"/>
  <c r="AQ54" i="18" s="1"/>
  <c r="AP55" i="2"/>
  <c r="AQ55" i="2" s="1"/>
  <c r="AI54" i="2"/>
  <c r="AJ54" i="2" s="1"/>
  <c r="AI54" i="15"/>
  <c r="AJ54" i="15" s="1"/>
  <c r="AB54" i="14"/>
  <c r="AC54" i="14" s="1"/>
  <c r="N55" i="1"/>
  <c r="O55" i="1" s="1"/>
  <c r="AP56" i="1"/>
  <c r="AQ56" i="1" s="1"/>
  <c r="N55" i="13"/>
  <c r="O55" i="13" s="1"/>
  <c r="AB55" i="12"/>
  <c r="AC55" i="12" s="1"/>
  <c r="AP56" i="30"/>
  <c r="AQ56" i="30" s="1"/>
  <c r="U56" i="10"/>
  <c r="V56" i="10" s="1"/>
  <c r="AI54" i="10"/>
  <c r="AJ54" i="10" s="1"/>
  <c r="AP54" i="10"/>
  <c r="AQ54" i="10" s="1"/>
  <c r="AI55" i="10"/>
  <c r="AJ55" i="10" s="1"/>
  <c r="AB56" i="10"/>
  <c r="AC56" i="10" s="1"/>
  <c r="U55" i="10"/>
  <c r="V55" i="10" s="1"/>
  <c r="U54" i="9"/>
  <c r="V54" i="9" s="1"/>
  <c r="AI56" i="9"/>
  <c r="AJ56" i="9" s="1"/>
  <c r="N56" i="9"/>
  <c r="O56" i="9" s="1"/>
  <c r="U56" i="9"/>
  <c r="V56" i="9" s="1"/>
  <c r="AP56" i="9"/>
  <c r="AQ56" i="9" s="1"/>
  <c r="AB56" i="9"/>
  <c r="AC56" i="9" s="1"/>
  <c r="AB54" i="9"/>
  <c r="AC54" i="9" s="1"/>
  <c r="N54" i="9"/>
  <c r="O54" i="9" s="1"/>
  <c r="AI54" i="9"/>
  <c r="AJ54" i="9" s="1"/>
  <c r="U54" i="8"/>
  <c r="V54" i="8" s="1"/>
  <c r="AI54" i="8"/>
  <c r="AJ54" i="8" s="1"/>
  <c r="AI56" i="8"/>
  <c r="AJ56" i="8" s="1"/>
  <c r="N54" i="8"/>
  <c r="O54" i="8" s="1"/>
  <c r="N56" i="8"/>
  <c r="O56" i="8" s="1"/>
  <c r="U56" i="8"/>
  <c r="V56" i="8" s="1"/>
  <c r="AB56" i="8"/>
  <c r="AC56" i="8" s="1"/>
  <c r="AP54" i="8"/>
  <c r="AQ54" i="8" s="1"/>
  <c r="AB54" i="8"/>
  <c r="AC54" i="8" s="1"/>
  <c r="N56" i="20"/>
  <c r="O56" i="20" s="1"/>
  <c r="AB55" i="20"/>
  <c r="AC55" i="20" s="1"/>
  <c r="U56" i="20"/>
  <c r="V56" i="20" s="1"/>
  <c r="AB56" i="20"/>
  <c r="AC56" i="20" s="1"/>
  <c r="U54" i="20"/>
  <c r="V54" i="20" s="1"/>
  <c r="N55" i="20"/>
  <c r="O55" i="20" s="1"/>
  <c r="U55" i="20"/>
  <c r="V55" i="20" s="1"/>
  <c r="AI55" i="20"/>
  <c r="AJ55" i="20" s="1"/>
  <c r="N54" i="20"/>
  <c r="O54" i="20" s="1"/>
  <c r="AB54" i="20"/>
  <c r="AC54" i="20" s="1"/>
  <c r="AB54" i="19"/>
  <c r="AC54" i="19" s="1"/>
  <c r="AB56" i="19"/>
  <c r="AC56" i="19" s="1"/>
  <c r="AI54" i="19"/>
  <c r="AJ54" i="19" s="1"/>
  <c r="N54" i="19"/>
  <c r="O54" i="19" s="1"/>
  <c r="N56" i="18"/>
  <c r="O56" i="18" s="1"/>
  <c r="U54" i="18"/>
  <c r="V54" i="18" s="1"/>
  <c r="AB55" i="18"/>
  <c r="AC55" i="18" s="1"/>
  <c r="AI55" i="18"/>
  <c r="AJ55" i="18" s="1"/>
  <c r="N54" i="18"/>
  <c r="O54" i="18" s="1"/>
  <c r="U55" i="18"/>
  <c r="V55" i="18" s="1"/>
  <c r="AP55" i="18"/>
  <c r="AQ55" i="18" s="1"/>
  <c r="N55" i="18"/>
  <c r="O55" i="18" s="1"/>
  <c r="U56" i="18"/>
  <c r="V56" i="18" s="1"/>
  <c r="U56" i="2"/>
  <c r="V56" i="2" s="1"/>
  <c r="AB56" i="2"/>
  <c r="AC56" i="2" s="1"/>
  <c r="U55" i="2"/>
  <c r="V55" i="2" s="1"/>
  <c r="AB55" i="2"/>
  <c r="AC55" i="2" s="1"/>
  <c r="N55" i="2"/>
  <c r="O55" i="2" s="1"/>
  <c r="N56" i="2"/>
  <c r="O56" i="2" s="1"/>
  <c r="AP55" i="16"/>
  <c r="AQ55" i="16" s="1"/>
  <c r="U55" i="16"/>
  <c r="V55" i="16" s="1"/>
  <c r="U56" i="16"/>
  <c r="V56" i="16" s="1"/>
  <c r="AI54" i="16"/>
  <c r="AJ54" i="16" s="1"/>
  <c r="N54" i="16"/>
  <c r="O54" i="16" s="1"/>
  <c r="N56" i="16"/>
  <c r="O56" i="16" s="1"/>
  <c r="AI55" i="16"/>
  <c r="AJ55" i="16" s="1"/>
  <c r="AP54" i="16"/>
  <c r="AQ54" i="16" s="1"/>
  <c r="N55" i="16"/>
  <c r="O55" i="16" s="1"/>
  <c r="AB56" i="16"/>
  <c r="AC56" i="16" s="1"/>
  <c r="AB55" i="16"/>
  <c r="AC55" i="16" s="1"/>
  <c r="N56" i="15"/>
  <c r="O56" i="15" s="1"/>
  <c r="N54" i="15"/>
  <c r="O54" i="15" s="1"/>
  <c r="U54" i="15"/>
  <c r="V54" i="15" s="1"/>
  <c r="U56" i="15"/>
  <c r="V56" i="15" s="1"/>
  <c r="AP55" i="15"/>
  <c r="AQ55" i="15" s="1"/>
  <c r="N55" i="15"/>
  <c r="O55" i="15" s="1"/>
  <c r="AB55" i="15"/>
  <c r="AC55" i="15" s="1"/>
  <c r="U55" i="15"/>
  <c r="V55" i="15" s="1"/>
  <c r="AI55" i="15"/>
  <c r="AJ55" i="15" s="1"/>
  <c r="AB54" i="15"/>
  <c r="AC54" i="15" s="1"/>
  <c r="AI55" i="14"/>
  <c r="AJ55" i="14" s="1"/>
  <c r="N56" i="14"/>
  <c r="O56" i="14" s="1"/>
  <c r="U56" i="14"/>
  <c r="V56" i="14" s="1"/>
  <c r="AP55" i="14"/>
  <c r="AQ55" i="14" s="1"/>
  <c r="U54" i="14"/>
  <c r="V54" i="14" s="1"/>
  <c r="U55" i="14"/>
  <c r="V55" i="14" s="1"/>
  <c r="AB55" i="14"/>
  <c r="AC55" i="14" s="1"/>
  <c r="N55" i="14"/>
  <c r="O55" i="14" s="1"/>
  <c r="N56" i="1"/>
  <c r="O56" i="1" s="1"/>
  <c r="U56" i="1"/>
  <c r="V56" i="1" s="1"/>
  <c r="AB56" i="1"/>
  <c r="AC56" i="1" s="1"/>
  <c r="U55" i="1"/>
  <c r="V55" i="1" s="1"/>
  <c r="U54" i="13"/>
  <c r="V54" i="13" s="1"/>
  <c r="AI55" i="13"/>
  <c r="AJ55" i="13" s="1"/>
  <c r="U55" i="13"/>
  <c r="V55" i="13" s="1"/>
  <c r="N54" i="13"/>
  <c r="O54" i="13" s="1"/>
  <c r="AP55" i="13"/>
  <c r="AQ55" i="13" s="1"/>
  <c r="AB55" i="13"/>
  <c r="AC55" i="13" s="1"/>
  <c r="AI54" i="13"/>
  <c r="AJ54" i="13" s="1"/>
  <c r="AI54" i="12"/>
  <c r="AJ54" i="12" s="1"/>
  <c r="N54" i="12"/>
  <c r="O54" i="12" s="1"/>
  <c r="U56" i="12"/>
  <c r="V56" i="12" s="1"/>
  <c r="U55" i="12"/>
  <c r="V55" i="12" s="1"/>
  <c r="AB54" i="12"/>
  <c r="AC54" i="12" s="1"/>
  <c r="AP54" i="12"/>
  <c r="AQ54" i="12" s="1"/>
  <c r="U54" i="12"/>
  <c r="V54" i="12" s="1"/>
  <c r="AB56" i="12"/>
  <c r="AC56" i="12" s="1"/>
  <c r="AI54" i="30"/>
  <c r="AJ54" i="30" s="1"/>
  <c r="AB54" i="30"/>
  <c r="AC54" i="30" s="1"/>
  <c r="AP54" i="30"/>
  <c r="AQ54" i="30" s="1"/>
  <c r="U55" i="30"/>
  <c r="V55" i="30" s="1"/>
  <c r="U54" i="30"/>
  <c r="V54" i="30" s="1"/>
  <c r="N54" i="30"/>
  <c r="O54" i="30" s="1"/>
  <c r="AL43" i="10"/>
  <c r="AL40" i="10"/>
  <c r="AL46" i="10"/>
  <c r="AE43" i="10"/>
  <c r="AE40" i="10"/>
  <c r="AE46" i="10"/>
  <c r="X43" i="10"/>
  <c r="X40" i="10"/>
  <c r="X46" i="10"/>
  <c r="Q43" i="10"/>
  <c r="Q40" i="10"/>
  <c r="Q46" i="10"/>
  <c r="AM43" i="10"/>
  <c r="AF43" i="10"/>
  <c r="Y43" i="10"/>
  <c r="R43" i="10"/>
  <c r="G43" i="10"/>
  <c r="AL46" i="9"/>
  <c r="AL44" i="9"/>
  <c r="AL43" i="9"/>
  <c r="AL40" i="9"/>
  <c r="AE46" i="9"/>
  <c r="AE44" i="9"/>
  <c r="AE43" i="9"/>
  <c r="AE40" i="9"/>
  <c r="X46" i="9"/>
  <c r="X44" i="9"/>
  <c r="X43" i="9"/>
  <c r="X40" i="9"/>
  <c r="Q46" i="9"/>
  <c r="Q44" i="9"/>
  <c r="Q43" i="9"/>
  <c r="Q40" i="9"/>
  <c r="AM43" i="9" l="1"/>
  <c r="AF43" i="9"/>
  <c r="Y43" i="9"/>
  <c r="R43" i="9"/>
  <c r="G43" i="9"/>
  <c r="J46" i="9"/>
  <c r="J44" i="9"/>
  <c r="AL46" i="8"/>
  <c r="AL43" i="8"/>
  <c r="AL42" i="8"/>
  <c r="AL40" i="8"/>
  <c r="AE46" i="8"/>
  <c r="AE43" i="8"/>
  <c r="AE42" i="8"/>
  <c r="AE40" i="8"/>
  <c r="X46" i="8"/>
  <c r="X43" i="8"/>
  <c r="X42" i="8"/>
  <c r="X40" i="8"/>
  <c r="Q46" i="8"/>
  <c r="Q43" i="8"/>
  <c r="Q42" i="8"/>
  <c r="Q40" i="8"/>
  <c r="J46" i="8"/>
  <c r="AL46" i="26"/>
  <c r="AN46" i="26" s="1"/>
  <c r="AE46" i="26"/>
  <c r="AG46" i="26" s="1"/>
  <c r="X46" i="26"/>
  <c r="Z46" i="26" s="1"/>
  <c r="Q46" i="26"/>
  <c r="S46" i="26" s="1"/>
  <c r="J46" i="26"/>
  <c r="L46" i="26" s="1"/>
  <c r="H46" i="26"/>
  <c r="O46" i="26" s="1"/>
  <c r="AM44" i="26"/>
  <c r="AL44" i="26"/>
  <c r="AF44" i="26"/>
  <c r="AE44" i="26"/>
  <c r="AG44" i="26" s="1"/>
  <c r="Y44" i="26"/>
  <c r="X44" i="26"/>
  <c r="R44" i="26"/>
  <c r="Q44" i="26"/>
  <c r="K44" i="26"/>
  <c r="J44" i="26"/>
  <c r="G44" i="26"/>
  <c r="H44" i="26" s="1"/>
  <c r="AM43" i="26"/>
  <c r="AL43" i="26"/>
  <c r="AF43" i="26"/>
  <c r="AE43" i="26"/>
  <c r="Y43" i="26"/>
  <c r="X43" i="26"/>
  <c r="R43" i="26"/>
  <c r="Q43" i="26"/>
  <c r="K43" i="26"/>
  <c r="J43" i="26"/>
  <c r="G43" i="26"/>
  <c r="H43" i="26" s="1"/>
  <c r="O43" i="26" s="1"/>
  <c r="B43" i="26"/>
  <c r="AM42" i="26"/>
  <c r="AL42" i="26"/>
  <c r="AF42" i="26"/>
  <c r="AE42" i="26"/>
  <c r="Y42" i="26"/>
  <c r="X42" i="26"/>
  <c r="R42" i="26"/>
  <c r="Q42" i="26"/>
  <c r="K42" i="26"/>
  <c r="J42" i="26"/>
  <c r="G42" i="26"/>
  <c r="H42" i="26" s="1"/>
  <c r="D42" i="26"/>
  <c r="B42" i="26"/>
  <c r="AM40" i="26"/>
  <c r="AL40" i="26"/>
  <c r="AF40" i="26"/>
  <c r="AE40" i="26"/>
  <c r="Y40" i="26"/>
  <c r="X40" i="26"/>
  <c r="R40" i="26"/>
  <c r="Q40" i="26"/>
  <c r="S40" i="26" s="1"/>
  <c r="K40" i="26"/>
  <c r="H40" i="26"/>
  <c r="G40" i="26"/>
  <c r="D40" i="26"/>
  <c r="B40" i="26"/>
  <c r="AL46" i="7"/>
  <c r="AL44" i="7"/>
  <c r="AL43" i="7"/>
  <c r="AL42" i="7"/>
  <c r="AL40" i="7"/>
  <c r="AE46" i="7"/>
  <c r="AE44" i="7"/>
  <c r="AE43" i="7"/>
  <c r="AE42" i="7"/>
  <c r="AE40" i="7"/>
  <c r="X46" i="7"/>
  <c r="X44" i="7"/>
  <c r="X43" i="7"/>
  <c r="X42" i="7"/>
  <c r="X40" i="7"/>
  <c r="Q46" i="7"/>
  <c r="Q44" i="7"/>
  <c r="Q43" i="7"/>
  <c r="Q42" i="7"/>
  <c r="Q40" i="7"/>
  <c r="AM43" i="7"/>
  <c r="AF43" i="7"/>
  <c r="Y43" i="7"/>
  <c r="R43" i="7"/>
  <c r="K43" i="7"/>
  <c r="G43" i="7"/>
  <c r="J46" i="7"/>
  <c r="AL46" i="24"/>
  <c r="AN46" i="24" s="1"/>
  <c r="AE46" i="24"/>
  <c r="AG46" i="24" s="1"/>
  <c r="AQ46" i="24" s="1"/>
  <c r="X46" i="24"/>
  <c r="Z46" i="24" s="1"/>
  <c r="Q46" i="24"/>
  <c r="S46" i="24" s="1"/>
  <c r="AC46" i="24" s="1"/>
  <c r="J46" i="24"/>
  <c r="L46" i="24" s="1"/>
  <c r="H46" i="24"/>
  <c r="O46" i="24" s="1"/>
  <c r="AM44" i="24"/>
  <c r="AL44" i="24"/>
  <c r="AF44" i="24"/>
  <c r="AE44" i="24"/>
  <c r="Y44" i="24"/>
  <c r="X44" i="24"/>
  <c r="Z44" i="24" s="1"/>
  <c r="R44" i="24"/>
  <c r="Q44" i="24"/>
  <c r="S44" i="24" s="1"/>
  <c r="K44" i="24"/>
  <c r="J44" i="24"/>
  <c r="G44" i="24"/>
  <c r="H44" i="24" s="1"/>
  <c r="AM43" i="24"/>
  <c r="AL43" i="24"/>
  <c r="AF43" i="24"/>
  <c r="AE43" i="24"/>
  <c r="Y43" i="24"/>
  <c r="X43" i="24"/>
  <c r="R43" i="24"/>
  <c r="Q43" i="24"/>
  <c r="S43" i="24" s="1"/>
  <c r="K43" i="24"/>
  <c r="J43" i="24"/>
  <c r="L43" i="24" s="1"/>
  <c r="G43" i="24"/>
  <c r="H43" i="24" s="1"/>
  <c r="O43" i="24" s="1"/>
  <c r="B43" i="24"/>
  <c r="AM42" i="24"/>
  <c r="AL42" i="24"/>
  <c r="AN42" i="24" s="1"/>
  <c r="AF42" i="24"/>
  <c r="AE42" i="24"/>
  <c r="AG42" i="24" s="1"/>
  <c r="Y42" i="24"/>
  <c r="X42" i="24"/>
  <c r="R42" i="24"/>
  <c r="Q42" i="24"/>
  <c r="S42" i="24" s="1"/>
  <c r="K42" i="24"/>
  <c r="J42" i="24"/>
  <c r="G42" i="24"/>
  <c r="H42" i="24" s="1"/>
  <c r="D42" i="24"/>
  <c r="B42" i="24"/>
  <c r="AM40" i="24"/>
  <c r="AL40" i="24"/>
  <c r="AN40" i="24" s="1"/>
  <c r="AF40" i="24"/>
  <c r="AE40" i="24"/>
  <c r="Y40" i="24"/>
  <c r="X40" i="24"/>
  <c r="Z40" i="24" s="1"/>
  <c r="R40" i="24"/>
  <c r="Q40" i="24"/>
  <c r="K40" i="24"/>
  <c r="G40" i="24"/>
  <c r="H40" i="24" s="1"/>
  <c r="D40" i="24"/>
  <c r="B40" i="24"/>
  <c r="L42" i="26" l="1"/>
  <c r="AN42" i="26"/>
  <c r="Z43" i="24"/>
  <c r="AB43" i="24" s="1"/>
  <c r="AC43" i="24" s="1"/>
  <c r="Z42" i="26"/>
  <c r="L43" i="26"/>
  <c r="N43" i="26" s="1"/>
  <c r="AN43" i="26"/>
  <c r="AP46" i="24"/>
  <c r="AG40" i="24"/>
  <c r="AI40" i="24" s="1"/>
  <c r="AJ40" i="24" s="1"/>
  <c r="L42" i="24"/>
  <c r="U42" i="24" s="1"/>
  <c r="V42" i="24" s="1"/>
  <c r="L44" i="24"/>
  <c r="N44" i="24" s="1"/>
  <c r="O44" i="24" s="1"/>
  <c r="AG44" i="24"/>
  <c r="AI44" i="24" s="1"/>
  <c r="AJ44" i="24" s="1"/>
  <c r="AI46" i="26"/>
  <c r="Z44" i="26"/>
  <c r="AI44" i="26" s="1"/>
  <c r="AJ44" i="26" s="1"/>
  <c r="S43" i="26"/>
  <c r="Z43" i="26"/>
  <c r="Z42" i="24"/>
  <c r="AB42" i="24" s="1"/>
  <c r="AC42" i="24" s="1"/>
  <c r="Z40" i="26"/>
  <c r="AB40" i="26" s="1"/>
  <c r="AC40" i="26" s="1"/>
  <c r="AN44" i="24"/>
  <c r="AN44" i="26"/>
  <c r="AG43" i="24"/>
  <c r="AN43" i="24"/>
  <c r="AG43" i="26"/>
  <c r="AP42" i="24"/>
  <c r="AQ42" i="24" s="1"/>
  <c r="AG42" i="26"/>
  <c r="AG40" i="26"/>
  <c r="AN40" i="26"/>
  <c r="S44" i="26"/>
  <c r="L44" i="26"/>
  <c r="N44" i="26" s="1"/>
  <c r="O44" i="26" s="1"/>
  <c r="S42" i="26"/>
  <c r="S40" i="24"/>
  <c r="AB40" i="24" s="1"/>
  <c r="AC40" i="24" s="1"/>
  <c r="N46" i="26"/>
  <c r="V46" i="26"/>
  <c r="N42" i="26"/>
  <c r="O42" i="26" s="1"/>
  <c r="U46" i="26"/>
  <c r="AC46" i="26"/>
  <c r="AJ46" i="26"/>
  <c r="AB46" i="26"/>
  <c r="N46" i="24"/>
  <c r="V46" i="24"/>
  <c r="N43" i="24"/>
  <c r="AB46" i="24"/>
  <c r="AJ46" i="24"/>
  <c r="U43" i="24"/>
  <c r="V43" i="24" s="1"/>
  <c r="AB44" i="24"/>
  <c r="AC44" i="24" s="1"/>
  <c r="U46" i="24"/>
  <c r="AI46" i="24"/>
  <c r="AE44" i="3"/>
  <c r="AE43" i="3"/>
  <c r="AE42" i="3"/>
  <c r="AE40" i="3"/>
  <c r="X44" i="3"/>
  <c r="X43" i="3"/>
  <c r="X42" i="3"/>
  <c r="X40" i="3"/>
  <c r="Q44" i="3"/>
  <c r="Q43" i="3"/>
  <c r="Q42" i="3"/>
  <c r="Q40" i="3"/>
  <c r="J46" i="3"/>
  <c r="J44" i="3"/>
  <c r="U44" i="24" l="1"/>
  <c r="V44" i="24" s="1"/>
  <c r="AI42" i="26"/>
  <c r="AJ42" i="26" s="1"/>
  <c r="AJ43" i="24"/>
  <c r="N42" i="24"/>
  <c r="O42" i="24" s="1"/>
  <c r="AP43" i="24"/>
  <c r="AQ43" i="24" s="1"/>
  <c r="AP40" i="24"/>
  <c r="AQ40" i="24" s="1"/>
  <c r="AP44" i="24"/>
  <c r="AQ44" i="24" s="1"/>
  <c r="AB43" i="26"/>
  <c r="AC43" i="26" s="1"/>
  <c r="AI42" i="24"/>
  <c r="AJ42" i="24" s="1"/>
  <c r="AI43" i="26"/>
  <c r="AJ43" i="26" s="1"/>
  <c r="U43" i="26"/>
  <c r="V43" i="26" s="1"/>
  <c r="AB44" i="26"/>
  <c r="AC44" i="26" s="1"/>
  <c r="AI43" i="24"/>
  <c r="AB42" i="26"/>
  <c r="U42" i="26"/>
  <c r="V42" i="26" s="1"/>
  <c r="AC42" i="26"/>
  <c r="AI40" i="26"/>
  <c r="AJ40" i="26" s="1"/>
  <c r="U44" i="26"/>
  <c r="V44" i="26" s="1"/>
  <c r="AL46" i="20" l="1"/>
  <c r="AN46" i="20" s="1"/>
  <c r="AE46" i="20"/>
  <c r="AG46" i="20" s="1"/>
  <c r="X46" i="20"/>
  <c r="Z46" i="20" s="1"/>
  <c r="Q46" i="20"/>
  <c r="S46" i="20" s="1"/>
  <c r="J46" i="20"/>
  <c r="L46" i="20" s="1"/>
  <c r="H46" i="20"/>
  <c r="AL44" i="20"/>
  <c r="AE44" i="20"/>
  <c r="X44" i="20"/>
  <c r="Q44" i="20"/>
  <c r="J44" i="20"/>
  <c r="G44" i="20"/>
  <c r="H44" i="20" s="1"/>
  <c r="AM43" i="20"/>
  <c r="AN43" i="20" s="1"/>
  <c r="AF43" i="20"/>
  <c r="AG43" i="20" s="1"/>
  <c r="Y43" i="20"/>
  <c r="Z43" i="20" s="1"/>
  <c r="R43" i="20"/>
  <c r="S43" i="20" s="1"/>
  <c r="K43" i="20"/>
  <c r="L43" i="20" s="1"/>
  <c r="G43" i="20"/>
  <c r="H43" i="20" s="1"/>
  <c r="O43" i="20" s="1"/>
  <c r="AM42" i="20"/>
  <c r="AL42" i="20"/>
  <c r="AF42" i="20"/>
  <c r="AE42" i="20"/>
  <c r="Y42" i="20"/>
  <c r="X42" i="20"/>
  <c r="R42" i="20"/>
  <c r="Q42" i="20"/>
  <c r="K42" i="20"/>
  <c r="J42" i="20"/>
  <c r="G42" i="20"/>
  <c r="H42" i="20" s="1"/>
  <c r="O42" i="20" s="1"/>
  <c r="AM40" i="20"/>
  <c r="AL40" i="20"/>
  <c r="AF40" i="20"/>
  <c r="AE40" i="20"/>
  <c r="AG40" i="20" s="1"/>
  <c r="Y40" i="20"/>
  <c r="X40" i="20"/>
  <c r="R40" i="20"/>
  <c r="Q40" i="20"/>
  <c r="K40" i="20"/>
  <c r="G40" i="20"/>
  <c r="H40" i="20" s="1"/>
  <c r="AL46" i="19"/>
  <c r="AN46" i="19" s="1"/>
  <c r="AE46" i="19"/>
  <c r="AG46" i="19" s="1"/>
  <c r="X46" i="19"/>
  <c r="Z46" i="19" s="1"/>
  <c r="Q46" i="19"/>
  <c r="S46" i="19" s="1"/>
  <c r="J46" i="19"/>
  <c r="L46" i="19" s="1"/>
  <c r="H46" i="19"/>
  <c r="AL44" i="19"/>
  <c r="AE44" i="19"/>
  <c r="X44" i="19"/>
  <c r="Q44" i="19"/>
  <c r="J44" i="19"/>
  <c r="G44" i="19"/>
  <c r="H44" i="19" s="1"/>
  <c r="AM43" i="19"/>
  <c r="AN43" i="19" s="1"/>
  <c r="AF43" i="19"/>
  <c r="AG43" i="19" s="1"/>
  <c r="Y43" i="19"/>
  <c r="Z43" i="19" s="1"/>
  <c r="AJ43" i="19" s="1"/>
  <c r="R43" i="19"/>
  <c r="S43" i="19" s="1"/>
  <c r="L43" i="19"/>
  <c r="V43" i="19" s="1"/>
  <c r="K43" i="19"/>
  <c r="G43" i="19"/>
  <c r="H43" i="19" s="1"/>
  <c r="AM42" i="19"/>
  <c r="AL42" i="19"/>
  <c r="AF42" i="19"/>
  <c r="AE42" i="19"/>
  <c r="Y42" i="19"/>
  <c r="X42" i="19"/>
  <c r="R42" i="19"/>
  <c r="Q42" i="19"/>
  <c r="K42" i="19"/>
  <c r="J42" i="19"/>
  <c r="G42" i="19"/>
  <c r="H42" i="19" s="1"/>
  <c r="O42" i="19" s="1"/>
  <c r="AM40" i="19"/>
  <c r="AL40" i="19"/>
  <c r="AF40" i="19"/>
  <c r="AE40" i="19"/>
  <c r="AG40" i="19" s="1"/>
  <c r="Y40" i="19"/>
  <c r="X40" i="19"/>
  <c r="R40" i="19"/>
  <c r="Q40" i="19"/>
  <c r="S40" i="19" s="1"/>
  <c r="K40" i="19"/>
  <c r="G40" i="19"/>
  <c r="H40" i="19" s="1"/>
  <c r="AL46" i="18"/>
  <c r="AN46" i="18" s="1"/>
  <c r="AE46" i="18"/>
  <c r="AG46" i="18" s="1"/>
  <c r="X46" i="18"/>
  <c r="Z46" i="18" s="1"/>
  <c r="Q46" i="18"/>
  <c r="S46" i="18" s="1"/>
  <c r="J46" i="18"/>
  <c r="L46" i="18" s="1"/>
  <c r="H46" i="18"/>
  <c r="AL44" i="18"/>
  <c r="AE44" i="18"/>
  <c r="X44" i="18"/>
  <c r="Q44" i="18"/>
  <c r="J44" i="18"/>
  <c r="G44" i="18"/>
  <c r="H44" i="18" s="1"/>
  <c r="AM43" i="18"/>
  <c r="AN43" i="18" s="1"/>
  <c r="AF43" i="18"/>
  <c r="AG43" i="18" s="1"/>
  <c r="Y43" i="18"/>
  <c r="Z43" i="18" s="1"/>
  <c r="R43" i="18"/>
  <c r="S43" i="18" s="1"/>
  <c r="L43" i="18"/>
  <c r="K43" i="18"/>
  <c r="G43" i="18"/>
  <c r="H43" i="18" s="1"/>
  <c r="O43" i="18" s="1"/>
  <c r="AM42" i="18"/>
  <c r="AL42" i="18"/>
  <c r="AN42" i="18" s="1"/>
  <c r="AF42" i="18"/>
  <c r="AE42" i="18"/>
  <c r="Y42" i="18"/>
  <c r="X42" i="18"/>
  <c r="R42" i="18"/>
  <c r="Q42" i="18"/>
  <c r="K42" i="18"/>
  <c r="J42" i="18"/>
  <c r="G42" i="18"/>
  <c r="H42" i="18" s="1"/>
  <c r="O42" i="18" s="1"/>
  <c r="AM40" i="18"/>
  <c r="AL40" i="18"/>
  <c r="AF40" i="18"/>
  <c r="AE40" i="18"/>
  <c r="AG40" i="18" s="1"/>
  <c r="Y40" i="18"/>
  <c r="X40" i="18"/>
  <c r="R40" i="18"/>
  <c r="Q40" i="18"/>
  <c r="S40" i="18" s="1"/>
  <c r="K40" i="18"/>
  <c r="G40" i="18"/>
  <c r="H40" i="18" s="1"/>
  <c r="AL46" i="17"/>
  <c r="AN46" i="17" s="1"/>
  <c r="AE46" i="17"/>
  <c r="AG46" i="17" s="1"/>
  <c r="X46" i="17"/>
  <c r="Z46" i="17" s="1"/>
  <c r="Q46" i="17"/>
  <c r="S46" i="17" s="1"/>
  <c r="J46" i="17"/>
  <c r="L46" i="17" s="1"/>
  <c r="H46" i="17"/>
  <c r="AL44" i="17"/>
  <c r="AE44" i="17"/>
  <c r="X44" i="17"/>
  <c r="Q44" i="17"/>
  <c r="J44" i="17"/>
  <c r="G44" i="17"/>
  <c r="H44" i="17" s="1"/>
  <c r="AM43" i="17"/>
  <c r="AN43" i="17" s="1"/>
  <c r="AF43" i="17"/>
  <c r="AG43" i="17" s="1"/>
  <c r="Y43" i="17"/>
  <c r="Z43" i="17" s="1"/>
  <c r="R43" i="17"/>
  <c r="S43" i="17" s="1"/>
  <c r="U43" i="17" s="1"/>
  <c r="K43" i="17"/>
  <c r="L43" i="17" s="1"/>
  <c r="G43" i="17"/>
  <c r="H43" i="17" s="1"/>
  <c r="O43" i="17" s="1"/>
  <c r="AM42" i="17"/>
  <c r="AL42" i="17"/>
  <c r="AF42" i="17"/>
  <c r="AE42" i="17"/>
  <c r="Y42" i="17"/>
  <c r="X42" i="17"/>
  <c r="R42" i="17"/>
  <c r="Q42" i="17"/>
  <c r="K42" i="17"/>
  <c r="J42" i="17"/>
  <c r="L42" i="17" s="1"/>
  <c r="G42" i="17"/>
  <c r="H42" i="17" s="1"/>
  <c r="O42" i="17" s="1"/>
  <c r="AM40" i="17"/>
  <c r="AL40" i="17"/>
  <c r="AF40" i="17"/>
  <c r="AE40" i="17"/>
  <c r="Y40" i="17"/>
  <c r="X40" i="17"/>
  <c r="R40" i="17"/>
  <c r="Q40" i="17"/>
  <c r="K40" i="17"/>
  <c r="G40" i="17"/>
  <c r="H40" i="17" s="1"/>
  <c r="AL46" i="2"/>
  <c r="AN46" i="2" s="1"/>
  <c r="AL44" i="2"/>
  <c r="AL42" i="2"/>
  <c r="AL40" i="2"/>
  <c r="AE46" i="2"/>
  <c r="AG46" i="2" s="1"/>
  <c r="AE44" i="2"/>
  <c r="AE42" i="2"/>
  <c r="AE40" i="2"/>
  <c r="X46" i="2"/>
  <c r="Z46" i="2" s="1"/>
  <c r="X44" i="2"/>
  <c r="X42" i="2"/>
  <c r="X40" i="2"/>
  <c r="Z40" i="2" s="1"/>
  <c r="Q46" i="2"/>
  <c r="S46" i="2" s="1"/>
  <c r="Q44" i="2"/>
  <c r="Q42" i="2"/>
  <c r="Q40" i="2"/>
  <c r="J46" i="2"/>
  <c r="L46" i="2" s="1"/>
  <c r="J44" i="2"/>
  <c r="J42" i="2"/>
  <c r="H46" i="2"/>
  <c r="G44" i="2"/>
  <c r="H44" i="2" s="1"/>
  <c r="AM43" i="2"/>
  <c r="AN43" i="2" s="1"/>
  <c r="AF43" i="2"/>
  <c r="AG43" i="2" s="1"/>
  <c r="Y43" i="2"/>
  <c r="Z43" i="2" s="1"/>
  <c r="AJ43" i="2" s="1"/>
  <c r="R43" i="2"/>
  <c r="S43" i="2" s="1"/>
  <c r="K43" i="2"/>
  <c r="L43" i="2" s="1"/>
  <c r="V43" i="2" s="1"/>
  <c r="H43" i="2"/>
  <c r="G43" i="2"/>
  <c r="AM42" i="2"/>
  <c r="AF42" i="2"/>
  <c r="Y42" i="2"/>
  <c r="R42" i="2"/>
  <c r="K42" i="2"/>
  <c r="G42" i="2"/>
  <c r="H42" i="2" s="1"/>
  <c r="O42" i="2" s="1"/>
  <c r="AM40" i="2"/>
  <c r="AF40" i="2"/>
  <c r="Y40" i="2"/>
  <c r="R40" i="2"/>
  <c r="K40" i="2"/>
  <c r="H40" i="2"/>
  <c r="G40" i="2"/>
  <c r="AL46" i="16"/>
  <c r="AN46" i="16" s="1"/>
  <c r="AE46" i="16"/>
  <c r="AG46" i="16" s="1"/>
  <c r="X46" i="16"/>
  <c r="Z46" i="16" s="1"/>
  <c r="Q46" i="16"/>
  <c r="S46" i="16" s="1"/>
  <c r="J46" i="16"/>
  <c r="L46" i="16" s="1"/>
  <c r="H46" i="16"/>
  <c r="AL44" i="16"/>
  <c r="AE44" i="16"/>
  <c r="X44" i="16"/>
  <c r="Q44" i="16"/>
  <c r="J44" i="16"/>
  <c r="G44" i="16"/>
  <c r="H44" i="16" s="1"/>
  <c r="AM43" i="16"/>
  <c r="AN43" i="16" s="1"/>
  <c r="AP43" i="16" s="1"/>
  <c r="AF43" i="16"/>
  <c r="AG43" i="16" s="1"/>
  <c r="Y43" i="16"/>
  <c r="Z43" i="16" s="1"/>
  <c r="AB43" i="16" s="1"/>
  <c r="R43" i="16"/>
  <c r="S43" i="16" s="1"/>
  <c r="L43" i="16"/>
  <c r="K43" i="16"/>
  <c r="G43" i="16"/>
  <c r="H43" i="16" s="1"/>
  <c r="O43" i="16" s="1"/>
  <c r="AM42" i="16"/>
  <c r="AL42" i="16"/>
  <c r="AN42" i="16" s="1"/>
  <c r="AF42" i="16"/>
  <c r="AE42" i="16"/>
  <c r="Y42" i="16"/>
  <c r="X42" i="16"/>
  <c r="Z42" i="16" s="1"/>
  <c r="R42" i="16"/>
  <c r="Q42" i="16"/>
  <c r="K42" i="16"/>
  <c r="J42" i="16"/>
  <c r="G42" i="16"/>
  <c r="H42" i="16" s="1"/>
  <c r="AM40" i="16"/>
  <c r="AL40" i="16"/>
  <c r="AF40" i="16"/>
  <c r="AE40" i="16"/>
  <c r="AG40" i="16" s="1"/>
  <c r="Y40" i="16"/>
  <c r="X40" i="16"/>
  <c r="R40" i="16"/>
  <c r="Q40" i="16"/>
  <c r="K40" i="16"/>
  <c r="G40" i="16"/>
  <c r="H40" i="16" s="1"/>
  <c r="AL46" i="15"/>
  <c r="AN46" i="15" s="1"/>
  <c r="AE46" i="15"/>
  <c r="AG46" i="15" s="1"/>
  <c r="X46" i="15"/>
  <c r="Z46" i="15" s="1"/>
  <c r="Q46" i="15"/>
  <c r="S46" i="15" s="1"/>
  <c r="J46" i="15"/>
  <c r="L46" i="15" s="1"/>
  <c r="H46" i="15"/>
  <c r="AL44" i="15"/>
  <c r="AE44" i="15"/>
  <c r="X44" i="15"/>
  <c r="Q44" i="15"/>
  <c r="J44" i="15"/>
  <c r="G44" i="15"/>
  <c r="H44" i="15" s="1"/>
  <c r="AM43" i="15"/>
  <c r="AN43" i="15" s="1"/>
  <c r="AF43" i="15"/>
  <c r="AG43" i="15" s="1"/>
  <c r="AQ43" i="15" s="1"/>
  <c r="Y43" i="15"/>
  <c r="Z43" i="15" s="1"/>
  <c r="R43" i="15"/>
  <c r="S43" i="15" s="1"/>
  <c r="AC43" i="15" s="1"/>
  <c r="K43" i="15"/>
  <c r="L43" i="15" s="1"/>
  <c r="H43" i="15"/>
  <c r="O43" i="15" s="1"/>
  <c r="G43" i="15"/>
  <c r="AM42" i="15"/>
  <c r="AL42" i="15"/>
  <c r="AF42" i="15"/>
  <c r="AE42" i="15"/>
  <c r="AG42" i="15" s="1"/>
  <c r="Y42" i="15"/>
  <c r="X42" i="15"/>
  <c r="R42" i="15"/>
  <c r="Q42" i="15"/>
  <c r="K42" i="15"/>
  <c r="J42" i="15"/>
  <c r="G42" i="15"/>
  <c r="H42" i="15" s="1"/>
  <c r="AM40" i="15"/>
  <c r="AL40" i="15"/>
  <c r="AF40" i="15"/>
  <c r="AE40" i="15"/>
  <c r="AG40" i="15" s="1"/>
  <c r="Y40" i="15"/>
  <c r="X40" i="15"/>
  <c r="Z40" i="15" s="1"/>
  <c r="R40" i="15"/>
  <c r="Q40" i="15"/>
  <c r="K40" i="15"/>
  <c r="G40" i="15"/>
  <c r="H40" i="15" s="1"/>
  <c r="AL46" i="14"/>
  <c r="AN46" i="14" s="1"/>
  <c r="AE46" i="14"/>
  <c r="AG46" i="14" s="1"/>
  <c r="X46" i="14"/>
  <c r="Z46" i="14" s="1"/>
  <c r="Q46" i="14"/>
  <c r="S46" i="14" s="1"/>
  <c r="J46" i="14"/>
  <c r="L46" i="14" s="1"/>
  <c r="H46" i="14"/>
  <c r="AL44" i="14"/>
  <c r="AE44" i="14"/>
  <c r="X44" i="14"/>
  <c r="Q44" i="14"/>
  <c r="J44" i="14"/>
  <c r="G44" i="14"/>
  <c r="H44" i="14" s="1"/>
  <c r="AM43" i="14"/>
  <c r="AN43" i="14" s="1"/>
  <c r="AF43" i="14"/>
  <c r="AG43" i="14" s="1"/>
  <c r="Y43" i="14"/>
  <c r="Z43" i="14" s="1"/>
  <c r="R43" i="14"/>
  <c r="S43" i="14" s="1"/>
  <c r="K43" i="14"/>
  <c r="L43" i="14" s="1"/>
  <c r="H43" i="14"/>
  <c r="O43" i="14" s="1"/>
  <c r="G43" i="14"/>
  <c r="AM42" i="14"/>
  <c r="AL42" i="14"/>
  <c r="AF42" i="14"/>
  <c r="AE42" i="14"/>
  <c r="AG42" i="14" s="1"/>
  <c r="Y42" i="14"/>
  <c r="X42" i="14"/>
  <c r="R42" i="14"/>
  <c r="Q42" i="14"/>
  <c r="K42" i="14"/>
  <c r="J42" i="14"/>
  <c r="H42" i="14"/>
  <c r="G42" i="14"/>
  <c r="AM40" i="14"/>
  <c r="AL40" i="14"/>
  <c r="AN40" i="14" s="1"/>
  <c r="AF40" i="14"/>
  <c r="AE40" i="14"/>
  <c r="Y40" i="14"/>
  <c r="X40" i="14"/>
  <c r="Z40" i="14" s="1"/>
  <c r="R40" i="14"/>
  <c r="Q40" i="14"/>
  <c r="K40" i="14"/>
  <c r="G40" i="14"/>
  <c r="H40" i="14" s="1"/>
  <c r="AL46" i="1"/>
  <c r="AN46" i="1" s="1"/>
  <c r="AE46" i="1"/>
  <c r="AG46" i="1" s="1"/>
  <c r="X46" i="1"/>
  <c r="Z46" i="1" s="1"/>
  <c r="Q46" i="1"/>
  <c r="S46" i="1" s="1"/>
  <c r="J46" i="1"/>
  <c r="L46" i="1" s="1"/>
  <c r="H46" i="1"/>
  <c r="AL44" i="1"/>
  <c r="AE44" i="1"/>
  <c r="X44" i="1"/>
  <c r="Q44" i="1"/>
  <c r="J44" i="1"/>
  <c r="G44" i="1"/>
  <c r="H44" i="1" s="1"/>
  <c r="AM43" i="1"/>
  <c r="AN43" i="1" s="1"/>
  <c r="AF43" i="1"/>
  <c r="AG43" i="1" s="1"/>
  <c r="Y43" i="1"/>
  <c r="Z43" i="1" s="1"/>
  <c r="R43" i="1"/>
  <c r="S43" i="1" s="1"/>
  <c r="K43" i="1"/>
  <c r="L43" i="1" s="1"/>
  <c r="G43" i="1"/>
  <c r="H43" i="1" s="1"/>
  <c r="O43" i="1" s="1"/>
  <c r="AM42" i="1"/>
  <c r="AL42" i="1"/>
  <c r="AF42" i="1"/>
  <c r="AE42" i="1"/>
  <c r="Y42" i="1"/>
  <c r="X42" i="1"/>
  <c r="R42" i="1"/>
  <c r="Q42" i="1"/>
  <c r="K42" i="1"/>
  <c r="J42" i="1"/>
  <c r="G42" i="1"/>
  <c r="H42" i="1" s="1"/>
  <c r="AM40" i="1"/>
  <c r="AL40" i="1"/>
  <c r="AF40" i="1"/>
  <c r="AE40" i="1"/>
  <c r="Y40" i="1"/>
  <c r="X40" i="1"/>
  <c r="R40" i="1"/>
  <c r="Q40" i="1"/>
  <c r="K40" i="1"/>
  <c r="G40" i="1"/>
  <c r="H40" i="1" s="1"/>
  <c r="AL46" i="13"/>
  <c r="AN46" i="13" s="1"/>
  <c r="AE46" i="13"/>
  <c r="AG46" i="13" s="1"/>
  <c r="X46" i="13"/>
  <c r="Z46" i="13" s="1"/>
  <c r="Q46" i="13"/>
  <c r="S46" i="13" s="1"/>
  <c r="J46" i="13"/>
  <c r="L46" i="13" s="1"/>
  <c r="H46" i="13"/>
  <c r="AL44" i="13"/>
  <c r="AE44" i="13"/>
  <c r="X44" i="13"/>
  <c r="Q44" i="13"/>
  <c r="J44" i="13"/>
  <c r="G44" i="13"/>
  <c r="H44" i="13" s="1"/>
  <c r="AM43" i="13"/>
  <c r="AN43" i="13" s="1"/>
  <c r="AF43" i="13"/>
  <c r="AG43" i="13" s="1"/>
  <c r="Z43" i="13"/>
  <c r="Y43" i="13"/>
  <c r="R43" i="13"/>
  <c r="S43" i="13" s="1"/>
  <c r="K43" i="13"/>
  <c r="L43" i="13" s="1"/>
  <c r="G43" i="13"/>
  <c r="H43" i="13" s="1"/>
  <c r="O43" i="13" s="1"/>
  <c r="AM42" i="13"/>
  <c r="AL42" i="13"/>
  <c r="AF42" i="13"/>
  <c r="AE42" i="13"/>
  <c r="Y42" i="13"/>
  <c r="X42" i="13"/>
  <c r="Z42" i="13" s="1"/>
  <c r="R42" i="13"/>
  <c r="Q42" i="13"/>
  <c r="K42" i="13"/>
  <c r="J42" i="13"/>
  <c r="G42" i="13"/>
  <c r="H42" i="13" s="1"/>
  <c r="AM40" i="13"/>
  <c r="AL40" i="13"/>
  <c r="AF40" i="13"/>
  <c r="AE40" i="13"/>
  <c r="Y40" i="13"/>
  <c r="X40" i="13"/>
  <c r="R40" i="13"/>
  <c r="Q40" i="13"/>
  <c r="S40" i="13" s="1"/>
  <c r="K40" i="13"/>
  <c r="G40" i="13"/>
  <c r="H40" i="13" s="1"/>
  <c r="AL46" i="12"/>
  <c r="AN46" i="12" s="1"/>
  <c r="AE46" i="12"/>
  <c r="AG46" i="12" s="1"/>
  <c r="X46" i="12"/>
  <c r="Z46" i="12" s="1"/>
  <c r="Q46" i="12"/>
  <c r="S46" i="12" s="1"/>
  <c r="J46" i="12"/>
  <c r="L46" i="12" s="1"/>
  <c r="H46" i="12"/>
  <c r="AL44" i="12"/>
  <c r="AE44" i="12"/>
  <c r="X44" i="12"/>
  <c r="Q44" i="12"/>
  <c r="J44" i="12"/>
  <c r="G44" i="12"/>
  <c r="H44" i="12" s="1"/>
  <c r="AM43" i="12"/>
  <c r="AN43" i="12" s="1"/>
  <c r="AF43" i="12"/>
  <c r="AG43" i="12" s="1"/>
  <c r="Y43" i="12"/>
  <c r="Z43" i="12" s="1"/>
  <c r="R43" i="12"/>
  <c r="S43" i="12" s="1"/>
  <c r="K43" i="12"/>
  <c r="L43" i="12" s="1"/>
  <c r="V43" i="12" s="1"/>
  <c r="G43" i="12"/>
  <c r="H43" i="12" s="1"/>
  <c r="O43" i="12" s="1"/>
  <c r="AM42" i="12"/>
  <c r="AL42" i="12"/>
  <c r="AF42" i="12"/>
  <c r="AE42" i="12"/>
  <c r="Y42" i="12"/>
  <c r="X42" i="12"/>
  <c r="Z42" i="12" s="1"/>
  <c r="R42" i="12"/>
  <c r="Q42" i="12"/>
  <c r="K42" i="12"/>
  <c r="J42" i="12"/>
  <c r="G42" i="12"/>
  <c r="H42" i="12" s="1"/>
  <c r="AM40" i="12"/>
  <c r="AL40" i="12"/>
  <c r="AF40" i="12"/>
  <c r="AE40" i="12"/>
  <c r="Y40" i="12"/>
  <c r="X40" i="12"/>
  <c r="R40" i="12"/>
  <c r="Q40" i="12"/>
  <c r="S40" i="12" s="1"/>
  <c r="K40" i="12"/>
  <c r="G40" i="12"/>
  <c r="H40" i="12" s="1"/>
  <c r="AL46" i="30"/>
  <c r="AN46" i="30" s="1"/>
  <c r="AE46" i="30"/>
  <c r="AG46" i="30" s="1"/>
  <c r="X46" i="30"/>
  <c r="Z46" i="30" s="1"/>
  <c r="Q46" i="30"/>
  <c r="S46" i="30" s="1"/>
  <c r="J46" i="30"/>
  <c r="L46" i="30" s="1"/>
  <c r="H46" i="30"/>
  <c r="AL44" i="30"/>
  <c r="AE44" i="30"/>
  <c r="X44" i="30"/>
  <c r="Q44" i="30"/>
  <c r="J44" i="30"/>
  <c r="G44" i="30"/>
  <c r="H44" i="30" s="1"/>
  <c r="AM43" i="30"/>
  <c r="AN43" i="30" s="1"/>
  <c r="AF43" i="30"/>
  <c r="AG43" i="30" s="1"/>
  <c r="Y43" i="30"/>
  <c r="Z43" i="30" s="1"/>
  <c r="AJ43" i="30" s="1"/>
  <c r="R43" i="30"/>
  <c r="S43" i="30" s="1"/>
  <c r="AC43" i="30" s="1"/>
  <c r="K43" i="30"/>
  <c r="L43" i="30" s="1"/>
  <c r="G43" i="30"/>
  <c r="H43" i="30" s="1"/>
  <c r="O43" i="30" s="1"/>
  <c r="AM42" i="30"/>
  <c r="AL42" i="30"/>
  <c r="AF42" i="30"/>
  <c r="AE42" i="30"/>
  <c r="Y42" i="30"/>
  <c r="X42" i="30"/>
  <c r="Z42" i="30" s="1"/>
  <c r="R42" i="30"/>
  <c r="Q42" i="30"/>
  <c r="K42" i="30"/>
  <c r="J42" i="30"/>
  <c r="G42" i="30"/>
  <c r="H42" i="30" s="1"/>
  <c r="AM40" i="30"/>
  <c r="AL40" i="30"/>
  <c r="AF40" i="30"/>
  <c r="AE40" i="30"/>
  <c r="Y40" i="30"/>
  <c r="X40" i="30"/>
  <c r="R40" i="30"/>
  <c r="Q40" i="30"/>
  <c r="K40" i="30"/>
  <c r="G40" i="30"/>
  <c r="H40" i="30" s="1"/>
  <c r="AL46" i="11"/>
  <c r="AL44" i="11"/>
  <c r="AL42" i="11"/>
  <c r="AL40" i="11"/>
  <c r="AE46" i="11"/>
  <c r="AE44" i="11"/>
  <c r="AE42" i="11"/>
  <c r="AE40" i="11"/>
  <c r="X46" i="11"/>
  <c r="X44" i="11"/>
  <c r="X42" i="11"/>
  <c r="X40" i="11"/>
  <c r="Q46" i="11"/>
  <c r="Q44" i="11"/>
  <c r="Q42" i="11"/>
  <c r="Q40" i="11"/>
  <c r="J44" i="11"/>
  <c r="AG42" i="13" l="1"/>
  <c r="AI42" i="13" s="1"/>
  <c r="AJ42" i="13" s="1"/>
  <c r="S40" i="30"/>
  <c r="AG40" i="1"/>
  <c r="AP46" i="12"/>
  <c r="AQ46" i="12" s="1"/>
  <c r="O42" i="13"/>
  <c r="AB43" i="12"/>
  <c r="AI43" i="17"/>
  <c r="AP43" i="13"/>
  <c r="AP43" i="30"/>
  <c r="AP43" i="18"/>
  <c r="L42" i="14"/>
  <c r="N42" i="14" s="1"/>
  <c r="O42" i="14" s="1"/>
  <c r="AG40" i="12"/>
  <c r="AN40" i="30"/>
  <c r="L42" i="30"/>
  <c r="N42" i="30" s="1"/>
  <c r="O42" i="30" s="1"/>
  <c r="Z42" i="14"/>
  <c r="AI42" i="14" s="1"/>
  <c r="AJ42" i="14" s="1"/>
  <c r="L42" i="15"/>
  <c r="N42" i="15" s="1"/>
  <c r="O42" i="15" s="1"/>
  <c r="AN42" i="15"/>
  <c r="AP42" i="15" s="1"/>
  <c r="AQ42" i="15" s="1"/>
  <c r="L42" i="19"/>
  <c r="N42" i="19" s="1"/>
  <c r="AN42" i="19"/>
  <c r="L42" i="13"/>
  <c r="N42" i="13" s="1"/>
  <c r="Z42" i="18"/>
  <c r="AP46" i="19"/>
  <c r="AQ46" i="19" s="1"/>
  <c r="AP46" i="14"/>
  <c r="AQ46" i="14" s="1"/>
  <c r="Z42" i="20"/>
  <c r="Z40" i="20"/>
  <c r="AI40" i="20" s="1"/>
  <c r="AJ40" i="20" s="1"/>
  <c r="L42" i="20"/>
  <c r="N42" i="20" s="1"/>
  <c r="AN42" i="20"/>
  <c r="S40" i="20"/>
  <c r="AN40" i="19"/>
  <c r="AP40" i="19" s="1"/>
  <c r="AQ40" i="19" s="1"/>
  <c r="Z42" i="19"/>
  <c r="AJ42" i="19" s="1"/>
  <c r="AG42" i="18"/>
  <c r="AP42" i="18" s="1"/>
  <c r="L42" i="18"/>
  <c r="N42" i="18" s="1"/>
  <c r="AN40" i="18"/>
  <c r="AP40" i="18" s="1"/>
  <c r="AQ40" i="18" s="1"/>
  <c r="AN40" i="17"/>
  <c r="AP43" i="17"/>
  <c r="Z42" i="17"/>
  <c r="AJ42" i="17" s="1"/>
  <c r="AG42" i="17"/>
  <c r="L42" i="2"/>
  <c r="N42" i="2" s="1"/>
  <c r="N43" i="2"/>
  <c r="O43" i="2"/>
  <c r="Z42" i="2"/>
  <c r="AN42" i="2"/>
  <c r="S40" i="2"/>
  <c r="AB40" i="2" s="1"/>
  <c r="AC40" i="2" s="1"/>
  <c r="AG40" i="2"/>
  <c r="AG42" i="2"/>
  <c r="L42" i="16"/>
  <c r="N42" i="16" s="1"/>
  <c r="O42" i="16" s="1"/>
  <c r="S42" i="16"/>
  <c r="AB42" i="16" s="1"/>
  <c r="AC42" i="16" s="1"/>
  <c r="S40" i="16"/>
  <c r="AN40" i="16"/>
  <c r="AP40" i="16" s="1"/>
  <c r="AQ40" i="16" s="1"/>
  <c r="Z42" i="15"/>
  <c r="AI42" i="15" s="1"/>
  <c r="AJ42" i="15" s="1"/>
  <c r="AP43" i="15"/>
  <c r="AG40" i="14"/>
  <c r="AP40" i="14" s="1"/>
  <c r="AQ40" i="14" s="1"/>
  <c r="AN42" i="14"/>
  <c r="AP42" i="14" s="1"/>
  <c r="AQ42" i="14" s="1"/>
  <c r="S42" i="14"/>
  <c r="S40" i="14"/>
  <c r="AB40" i="14" s="1"/>
  <c r="U43" i="1"/>
  <c r="AC43" i="1"/>
  <c r="AI43" i="1"/>
  <c r="AQ43" i="1"/>
  <c r="AP43" i="1"/>
  <c r="S40" i="1"/>
  <c r="AN40" i="1"/>
  <c r="AG42" i="1"/>
  <c r="L42" i="1"/>
  <c r="N42" i="1" s="1"/>
  <c r="O42" i="1" s="1"/>
  <c r="AN42" i="1"/>
  <c r="AN40" i="13"/>
  <c r="AG40" i="13"/>
  <c r="L42" i="12"/>
  <c r="N42" i="12" s="1"/>
  <c r="O42" i="12" s="1"/>
  <c r="AI43" i="30"/>
  <c r="AG40" i="30"/>
  <c r="AN42" i="30"/>
  <c r="S42" i="15"/>
  <c r="U42" i="15" s="1"/>
  <c r="V42" i="15" s="1"/>
  <c r="S42" i="18"/>
  <c r="S42" i="13"/>
  <c r="Z42" i="1"/>
  <c r="S42" i="20"/>
  <c r="Z40" i="16"/>
  <c r="AI40" i="16" s="1"/>
  <c r="AJ40" i="16" s="1"/>
  <c r="S40" i="17"/>
  <c r="Z40" i="12"/>
  <c r="Z40" i="13"/>
  <c r="AB40" i="13" s="1"/>
  <c r="AC40" i="13" s="1"/>
  <c r="AI40" i="15"/>
  <c r="AJ40" i="15" s="1"/>
  <c r="Z40" i="18"/>
  <c r="AB40" i="18" s="1"/>
  <c r="AC40" i="18" s="1"/>
  <c r="Z40" i="30"/>
  <c r="Z40" i="17"/>
  <c r="Z40" i="1"/>
  <c r="Z40" i="19"/>
  <c r="AB40" i="19" s="1"/>
  <c r="AC40" i="19" s="1"/>
  <c r="AP46" i="30"/>
  <c r="AQ46" i="30" s="1"/>
  <c r="AP46" i="1"/>
  <c r="AQ46" i="1" s="1"/>
  <c r="AP46" i="15"/>
  <c r="AQ46" i="15" s="1"/>
  <c r="AN42" i="12"/>
  <c r="AG42" i="30"/>
  <c r="AI42" i="30" s="1"/>
  <c r="AJ42" i="30" s="1"/>
  <c r="AG42" i="19"/>
  <c r="AG42" i="12"/>
  <c r="AI42" i="12" s="1"/>
  <c r="AJ42" i="12" s="1"/>
  <c r="AN42" i="13"/>
  <c r="AN42" i="17"/>
  <c r="AG42" i="20"/>
  <c r="AI42" i="20" s="1"/>
  <c r="AJ42" i="20" s="1"/>
  <c r="AG42" i="16"/>
  <c r="AI42" i="16" s="1"/>
  <c r="AJ42" i="16" s="1"/>
  <c r="AN40" i="12"/>
  <c r="AN40" i="20"/>
  <c r="AP40" i="20" s="1"/>
  <c r="AQ40" i="20" s="1"/>
  <c r="AN40" i="15"/>
  <c r="AP40" i="15" s="1"/>
  <c r="AQ40" i="15" s="1"/>
  <c r="AG40" i="17"/>
  <c r="S42" i="30"/>
  <c r="AB42" i="30" s="1"/>
  <c r="S42" i="1"/>
  <c r="S42" i="12"/>
  <c r="S42" i="17"/>
  <c r="S42" i="19"/>
  <c r="S40" i="15"/>
  <c r="AP43" i="20"/>
  <c r="N43" i="20"/>
  <c r="N46" i="20"/>
  <c r="O46" i="20" s="1"/>
  <c r="U43" i="20"/>
  <c r="AC43" i="20"/>
  <c r="U46" i="20"/>
  <c r="V46" i="20" s="1"/>
  <c r="AB46" i="20"/>
  <c r="AC46" i="20" s="1"/>
  <c r="AB43" i="20"/>
  <c r="AI46" i="20"/>
  <c r="AJ46" i="20" s="1"/>
  <c r="AI43" i="20"/>
  <c r="AQ43" i="20"/>
  <c r="AP46" i="20"/>
  <c r="AQ46" i="20" s="1"/>
  <c r="V43" i="20"/>
  <c r="AJ43" i="20"/>
  <c r="O43" i="19"/>
  <c r="N43" i="19"/>
  <c r="U43" i="19"/>
  <c r="AC43" i="19"/>
  <c r="AB43" i="19"/>
  <c r="N46" i="19"/>
  <c r="O46" i="19" s="1"/>
  <c r="U46" i="19"/>
  <c r="V46" i="19" s="1"/>
  <c r="AB46" i="19"/>
  <c r="AC46" i="19" s="1"/>
  <c r="AI43" i="19"/>
  <c r="AQ43" i="19"/>
  <c r="AP43" i="19"/>
  <c r="AI46" i="19"/>
  <c r="AJ46" i="19" s="1"/>
  <c r="AB46" i="18"/>
  <c r="AC46" i="18" s="1"/>
  <c r="AI46" i="18"/>
  <c r="AJ46" i="18" s="1"/>
  <c r="AP46" i="18"/>
  <c r="AQ46" i="18" s="1"/>
  <c r="AQ43" i="18"/>
  <c r="AI43" i="18"/>
  <c r="AC43" i="18"/>
  <c r="U43" i="18"/>
  <c r="AB43" i="18"/>
  <c r="N46" i="18"/>
  <c r="O46" i="18" s="1"/>
  <c r="U46" i="18"/>
  <c r="V46" i="18" s="1"/>
  <c r="N43" i="18"/>
  <c r="V43" i="18"/>
  <c r="AJ43" i="18"/>
  <c r="N43" i="17"/>
  <c r="V43" i="17"/>
  <c r="AB43" i="17"/>
  <c r="AJ43" i="17"/>
  <c r="N46" i="17"/>
  <c r="O46" i="17" s="1"/>
  <c r="N42" i="17"/>
  <c r="U46" i="17"/>
  <c r="V46" i="17" s="1"/>
  <c r="AB46" i="17"/>
  <c r="AC46" i="17" s="1"/>
  <c r="AI46" i="17"/>
  <c r="AJ46" i="17" s="1"/>
  <c r="AP46" i="17"/>
  <c r="AQ46" i="17" s="1"/>
  <c r="AC43" i="17"/>
  <c r="AQ43" i="17"/>
  <c r="AN40" i="2"/>
  <c r="AP46" i="2"/>
  <c r="AQ46" i="2" s="1"/>
  <c r="S42" i="2"/>
  <c r="AI43" i="2"/>
  <c r="AQ43" i="2"/>
  <c r="AP43" i="2"/>
  <c r="N46" i="2"/>
  <c r="O46" i="2" s="1"/>
  <c r="U46" i="2"/>
  <c r="V46" i="2" s="1"/>
  <c r="AB46" i="2"/>
  <c r="AC46" i="2" s="1"/>
  <c r="AI46" i="2"/>
  <c r="AJ46" i="2" s="1"/>
  <c r="U43" i="2"/>
  <c r="AC43" i="2"/>
  <c r="AB43" i="2"/>
  <c r="AI46" i="16"/>
  <c r="AJ46" i="16" s="1"/>
  <c r="AP46" i="16"/>
  <c r="AQ46" i="16" s="1"/>
  <c r="AQ43" i="16"/>
  <c r="AI43" i="16"/>
  <c r="N46" i="16"/>
  <c r="O46" i="16" s="1"/>
  <c r="N43" i="16"/>
  <c r="U46" i="16"/>
  <c r="V46" i="16" s="1"/>
  <c r="AC43" i="16"/>
  <c r="U43" i="16"/>
  <c r="AB46" i="16"/>
  <c r="AC46" i="16" s="1"/>
  <c r="V43" i="16"/>
  <c r="AJ43" i="16"/>
  <c r="AI43" i="15"/>
  <c r="AJ43" i="15"/>
  <c r="AB43" i="15"/>
  <c r="U46" i="15"/>
  <c r="V46" i="15" s="1"/>
  <c r="N46" i="15"/>
  <c r="O46" i="15" s="1"/>
  <c r="AB46" i="15"/>
  <c r="AC46" i="15" s="1"/>
  <c r="AI46" i="15"/>
  <c r="AJ46" i="15" s="1"/>
  <c r="U43" i="15"/>
  <c r="N43" i="15"/>
  <c r="V43" i="15"/>
  <c r="U43" i="14"/>
  <c r="AC43" i="14"/>
  <c r="N46" i="14"/>
  <c r="O46" i="14" s="1"/>
  <c r="AB43" i="14"/>
  <c r="AJ43" i="14"/>
  <c r="N43" i="14"/>
  <c r="V43" i="14"/>
  <c r="AI43" i="14"/>
  <c r="AQ43" i="14"/>
  <c r="AP43" i="14"/>
  <c r="AB46" i="14"/>
  <c r="AC46" i="14" s="1"/>
  <c r="U46" i="14"/>
  <c r="V46" i="14" s="1"/>
  <c r="AI46" i="14"/>
  <c r="AJ46" i="14" s="1"/>
  <c r="N43" i="1"/>
  <c r="V43" i="1"/>
  <c r="AB43" i="1"/>
  <c r="AJ43" i="1"/>
  <c r="U46" i="1"/>
  <c r="V46" i="1" s="1"/>
  <c r="N46" i="1"/>
  <c r="O46" i="1" s="1"/>
  <c r="AB46" i="1"/>
  <c r="AC46" i="1" s="1"/>
  <c r="AI46" i="1"/>
  <c r="AJ46" i="1" s="1"/>
  <c r="AI46" i="13"/>
  <c r="AJ46" i="13" s="1"/>
  <c r="AB43" i="13"/>
  <c r="AI43" i="13"/>
  <c r="AQ43" i="13"/>
  <c r="AC43" i="13"/>
  <c r="U43" i="13"/>
  <c r="N46" i="13"/>
  <c r="O46" i="13" s="1"/>
  <c r="U46" i="13"/>
  <c r="V46" i="13" s="1"/>
  <c r="N43" i="13"/>
  <c r="AB46" i="13"/>
  <c r="AC46" i="13" s="1"/>
  <c r="AP46" i="13"/>
  <c r="AQ46" i="13" s="1"/>
  <c r="V43" i="13"/>
  <c r="AJ43" i="13"/>
  <c r="AQ43" i="12"/>
  <c r="AI43" i="12"/>
  <c r="AP43" i="12"/>
  <c r="N46" i="12"/>
  <c r="O46" i="12" s="1"/>
  <c r="U46" i="12"/>
  <c r="V46" i="12" s="1"/>
  <c r="AB46" i="12"/>
  <c r="AC46" i="12" s="1"/>
  <c r="AC43" i="12"/>
  <c r="U43" i="12"/>
  <c r="AI46" i="12"/>
  <c r="AJ46" i="12" s="1"/>
  <c r="N43" i="12"/>
  <c r="AJ43" i="12"/>
  <c r="N46" i="30"/>
  <c r="O46" i="30" s="1"/>
  <c r="AB46" i="30"/>
  <c r="AC46" i="30" s="1"/>
  <c r="U46" i="30"/>
  <c r="V46" i="30" s="1"/>
  <c r="N43" i="30"/>
  <c r="AI46" i="30"/>
  <c r="AJ46" i="30" s="1"/>
  <c r="AB43" i="30"/>
  <c r="U43" i="30"/>
  <c r="V43" i="30"/>
  <c r="AQ43" i="30"/>
  <c r="AL58" i="10"/>
  <c r="AE58" i="10"/>
  <c r="X58" i="10"/>
  <c r="Q58" i="10"/>
  <c r="J58" i="10"/>
  <c r="G58" i="10"/>
  <c r="AF58" i="10" s="1"/>
  <c r="AE57" i="10"/>
  <c r="X57" i="10"/>
  <c r="Q57" i="10"/>
  <c r="J57" i="10"/>
  <c r="G57" i="10"/>
  <c r="Y57" i="10" s="1"/>
  <c r="AL58" i="9"/>
  <c r="AE58" i="9"/>
  <c r="X58" i="9"/>
  <c r="Q58" i="9"/>
  <c r="J58" i="9"/>
  <c r="G58" i="9"/>
  <c r="AF58" i="9" s="1"/>
  <c r="AE57" i="9"/>
  <c r="X57" i="9"/>
  <c r="Q57" i="9"/>
  <c r="J57" i="9"/>
  <c r="G57" i="9"/>
  <c r="Y57" i="9" s="1"/>
  <c r="AL58" i="8"/>
  <c r="AE58" i="8"/>
  <c r="X58" i="8"/>
  <c r="Q58" i="8"/>
  <c r="J58" i="8"/>
  <c r="G58" i="8"/>
  <c r="R58" i="8" s="1"/>
  <c r="AE57" i="8"/>
  <c r="X57" i="8"/>
  <c r="Q57" i="8"/>
  <c r="J57" i="8"/>
  <c r="G57" i="8"/>
  <c r="Y57" i="8" s="1"/>
  <c r="AL58" i="16"/>
  <c r="AE58" i="16"/>
  <c r="X58" i="16"/>
  <c r="Q58" i="16"/>
  <c r="J58" i="16"/>
  <c r="G58" i="16"/>
  <c r="R58" i="16" s="1"/>
  <c r="AL57" i="16"/>
  <c r="AE57" i="16"/>
  <c r="X57" i="16"/>
  <c r="Q57" i="16"/>
  <c r="J57" i="16"/>
  <c r="G57" i="16"/>
  <c r="K57" i="16" s="1"/>
  <c r="AL58" i="15"/>
  <c r="AE58" i="15"/>
  <c r="X58" i="15"/>
  <c r="Q58" i="15"/>
  <c r="J58" i="15"/>
  <c r="G58" i="15"/>
  <c r="AF58" i="15" s="1"/>
  <c r="AL57" i="15"/>
  <c r="AE57" i="15"/>
  <c r="X57" i="15"/>
  <c r="Q57" i="15"/>
  <c r="J57" i="15"/>
  <c r="G57" i="15"/>
  <c r="Y57" i="15" s="1"/>
  <c r="AL58" i="14"/>
  <c r="AE58" i="14"/>
  <c r="X58" i="14"/>
  <c r="Q58" i="14"/>
  <c r="J58" i="14"/>
  <c r="G58" i="14"/>
  <c r="AF58" i="14" s="1"/>
  <c r="AL57" i="14"/>
  <c r="AE57" i="14"/>
  <c r="X57" i="14"/>
  <c r="Q57" i="14"/>
  <c r="J57" i="14"/>
  <c r="G57" i="14"/>
  <c r="Y57" i="14" s="1"/>
  <c r="AE58" i="1"/>
  <c r="X58" i="1"/>
  <c r="Q58" i="1"/>
  <c r="J58" i="1"/>
  <c r="G58" i="1"/>
  <c r="AM58" i="1" s="1"/>
  <c r="AN58" i="1" s="1"/>
  <c r="AE57" i="1"/>
  <c r="X57" i="1"/>
  <c r="Q57" i="1"/>
  <c r="J57" i="1"/>
  <c r="G57" i="1"/>
  <c r="AF57" i="1" s="1"/>
  <c r="AL58" i="13"/>
  <c r="AE58" i="13"/>
  <c r="X58" i="13"/>
  <c r="Q58" i="13"/>
  <c r="J58" i="13"/>
  <c r="G58" i="13"/>
  <c r="AF58" i="13" s="1"/>
  <c r="AL57" i="13"/>
  <c r="AE57" i="13"/>
  <c r="X57" i="13"/>
  <c r="Q57" i="13"/>
  <c r="J57" i="13"/>
  <c r="G57" i="13"/>
  <c r="Y57" i="13" s="1"/>
  <c r="AL58" i="12"/>
  <c r="AE58" i="12"/>
  <c r="X58" i="12"/>
  <c r="Q58" i="12"/>
  <c r="J58" i="12"/>
  <c r="G58" i="12"/>
  <c r="R58" i="12" s="1"/>
  <c r="AE57" i="12"/>
  <c r="X57" i="12"/>
  <c r="Q57" i="12"/>
  <c r="J57" i="12"/>
  <c r="G57" i="12"/>
  <c r="Y57" i="12" s="1"/>
  <c r="AL58" i="30"/>
  <c r="AE58" i="30"/>
  <c r="X58" i="30"/>
  <c r="Q58" i="30"/>
  <c r="J58" i="30"/>
  <c r="G58" i="30"/>
  <c r="AF58" i="30" s="1"/>
  <c r="AL57" i="30"/>
  <c r="AE57" i="30"/>
  <c r="X57" i="30"/>
  <c r="Q57" i="30"/>
  <c r="J57" i="30"/>
  <c r="G57" i="30"/>
  <c r="R57" i="30" s="1"/>
  <c r="AL59" i="11"/>
  <c r="AL56" i="11"/>
  <c r="AL57" i="11"/>
  <c r="AL55" i="11"/>
  <c r="AE59" i="11"/>
  <c r="AE58" i="11"/>
  <c r="AE56" i="11"/>
  <c r="AE57" i="11"/>
  <c r="AE55" i="11"/>
  <c r="X59" i="11"/>
  <c r="X58" i="11"/>
  <c r="X56" i="11"/>
  <c r="X57" i="11"/>
  <c r="X55" i="11"/>
  <c r="Q59" i="11"/>
  <c r="Q56" i="11"/>
  <c r="Q57" i="11"/>
  <c r="Q58" i="11"/>
  <c r="Q55" i="11"/>
  <c r="J59" i="11"/>
  <c r="J58" i="11"/>
  <c r="J56" i="11"/>
  <c r="J57" i="11"/>
  <c r="J55" i="11"/>
  <c r="AQ42" i="13" l="1"/>
  <c r="AP42" i="13"/>
  <c r="AB40" i="30"/>
  <c r="AC40" i="30" s="1"/>
  <c r="AP40" i="1"/>
  <c r="AQ40" i="1" s="1"/>
  <c r="AI40" i="1"/>
  <c r="AJ40" i="1" s="1"/>
  <c r="AF58" i="12"/>
  <c r="AG58" i="12" s="1"/>
  <c r="AQ58" i="12" s="1"/>
  <c r="H58" i="12"/>
  <c r="O58" i="12" s="1"/>
  <c r="K58" i="8"/>
  <c r="K57" i="1"/>
  <c r="L57" i="1" s="1"/>
  <c r="AB40" i="12"/>
  <c r="AC40" i="12" s="1"/>
  <c r="U42" i="18"/>
  <c r="V42" i="18" s="1"/>
  <c r="AB42" i="1"/>
  <c r="AI40" i="30"/>
  <c r="AJ40" i="30" s="1"/>
  <c r="AP40" i="17"/>
  <c r="AQ40" i="17" s="1"/>
  <c r="AP42" i="2"/>
  <c r="AQ42" i="2" s="1"/>
  <c r="AI42" i="19"/>
  <c r="U42" i="20"/>
  <c r="V42" i="20" s="1"/>
  <c r="AB42" i="17"/>
  <c r="AC42" i="17" s="1"/>
  <c r="AI40" i="14"/>
  <c r="AJ40" i="14" s="1"/>
  <c r="U42" i="12"/>
  <c r="V42" i="12" s="1"/>
  <c r="AI40" i="12"/>
  <c r="AJ40" i="12" s="1"/>
  <c r="AP42" i="30"/>
  <c r="AQ42" i="30" s="1"/>
  <c r="AP42" i="1"/>
  <c r="AQ42" i="1" s="1"/>
  <c r="AI42" i="17"/>
  <c r="U42" i="13"/>
  <c r="V42" i="13" s="1"/>
  <c r="AB40" i="17"/>
  <c r="AC40" i="17" s="1"/>
  <c r="AB40" i="16"/>
  <c r="AC40" i="16" s="1"/>
  <c r="AP40" i="12"/>
  <c r="AQ40" i="12" s="1"/>
  <c r="AI40" i="19"/>
  <c r="AJ40" i="19" s="1"/>
  <c r="AB42" i="15"/>
  <c r="AC42" i="15" s="1"/>
  <c r="U42" i="14"/>
  <c r="V42" i="14" s="1"/>
  <c r="AP42" i="12"/>
  <c r="AB42" i="13"/>
  <c r="AC42" i="13" s="1"/>
  <c r="AB40" i="1"/>
  <c r="AC40" i="1" s="1"/>
  <c r="S57" i="30"/>
  <c r="AB40" i="20"/>
  <c r="AC40" i="20" s="1"/>
  <c r="AG57" i="1"/>
  <c r="AG58" i="9"/>
  <c r="AQ58" i="9" s="1"/>
  <c r="S58" i="12"/>
  <c r="AC58" i="12" s="1"/>
  <c r="AB42" i="19"/>
  <c r="AC42" i="19" s="1"/>
  <c r="AP42" i="19"/>
  <c r="AQ42" i="19" s="1"/>
  <c r="AP40" i="30"/>
  <c r="AQ40" i="30" s="1"/>
  <c r="AL45" i="11"/>
  <c r="AB42" i="18"/>
  <c r="AC42" i="18" s="1"/>
  <c r="AI40" i="13"/>
  <c r="AJ40" i="13" s="1"/>
  <c r="Z57" i="13"/>
  <c r="Z57" i="8"/>
  <c r="U42" i="16"/>
  <c r="AJ42" i="18"/>
  <c r="AP42" i="20"/>
  <c r="AQ42" i="20" s="1"/>
  <c r="L57" i="16"/>
  <c r="U42" i="30"/>
  <c r="V42" i="30" s="1"/>
  <c r="AP40" i="13"/>
  <c r="AQ40" i="13" s="1"/>
  <c r="AQ42" i="18"/>
  <c r="X45" i="11"/>
  <c r="V42" i="16"/>
  <c r="AP40" i="2"/>
  <c r="AQ40" i="2" s="1"/>
  <c r="Z57" i="12"/>
  <c r="Z57" i="15"/>
  <c r="AI42" i="1"/>
  <c r="AJ42" i="1" s="1"/>
  <c r="AC40" i="14"/>
  <c r="AI42" i="2"/>
  <c r="AJ42" i="2" s="1"/>
  <c r="S58" i="8"/>
  <c r="AC58" i="8" s="1"/>
  <c r="AG58" i="30"/>
  <c r="AQ58" i="30" s="1"/>
  <c r="AG58" i="13"/>
  <c r="AQ58" i="13" s="1"/>
  <c r="Z57" i="9"/>
  <c r="Y58" i="8"/>
  <c r="Z58" i="8" s="1"/>
  <c r="AJ58" i="8" s="1"/>
  <c r="AF58" i="8"/>
  <c r="H58" i="8"/>
  <c r="O58" i="8" s="1"/>
  <c r="L58" i="8"/>
  <c r="AB42" i="20"/>
  <c r="AC42" i="20" s="1"/>
  <c r="AI42" i="18"/>
  <c r="AI40" i="18"/>
  <c r="AJ40" i="18" s="1"/>
  <c r="AP42" i="17"/>
  <c r="AQ42" i="17" s="1"/>
  <c r="AI40" i="17"/>
  <c r="AJ40" i="17" s="1"/>
  <c r="AB42" i="2"/>
  <c r="AC42" i="2" s="1"/>
  <c r="AI40" i="2"/>
  <c r="AJ40" i="2" s="1"/>
  <c r="AP42" i="16"/>
  <c r="AQ42" i="16" s="1"/>
  <c r="AM57" i="15"/>
  <c r="AN57" i="15" s="1"/>
  <c r="K58" i="15"/>
  <c r="L58" i="15" s="1"/>
  <c r="AF57" i="14"/>
  <c r="AG57" i="14" s="1"/>
  <c r="AM58" i="14"/>
  <c r="AN58" i="14" s="1"/>
  <c r="H58" i="14"/>
  <c r="AB42" i="14"/>
  <c r="AC42" i="14" s="1"/>
  <c r="AM57" i="1"/>
  <c r="AN57" i="1" s="1"/>
  <c r="Y58" i="12"/>
  <c r="Z58" i="12" s="1"/>
  <c r="AB42" i="12"/>
  <c r="AC42" i="12" s="1"/>
  <c r="AQ42" i="12"/>
  <c r="Y58" i="30"/>
  <c r="Z58" i="30" s="1"/>
  <c r="AC42" i="30"/>
  <c r="Z57" i="14"/>
  <c r="S58" i="16"/>
  <c r="Z57" i="10"/>
  <c r="U42" i="17"/>
  <c r="V42" i="17" s="1"/>
  <c r="AE45" i="11"/>
  <c r="J45" i="11"/>
  <c r="Q45" i="11"/>
  <c r="AG58" i="15"/>
  <c r="AG58" i="10"/>
  <c r="AQ58" i="10" s="1"/>
  <c r="AG58" i="8"/>
  <c r="AQ58" i="8" s="1"/>
  <c r="AG58" i="14"/>
  <c r="U42" i="1"/>
  <c r="V42" i="1" s="1"/>
  <c r="AC42" i="1"/>
  <c r="U42" i="19"/>
  <c r="V42" i="19" s="1"/>
  <c r="U42" i="2"/>
  <c r="V42" i="2" s="1"/>
  <c r="AB40" i="15"/>
  <c r="AC40" i="15" s="1"/>
  <c r="K58" i="10"/>
  <c r="L58" i="10" s="1"/>
  <c r="AM57" i="10"/>
  <c r="AN57" i="10" s="1"/>
  <c r="R57" i="10"/>
  <c r="S57" i="10" s="1"/>
  <c r="Y58" i="10"/>
  <c r="Z58" i="10" s="1"/>
  <c r="H57" i="10"/>
  <c r="AF57" i="10"/>
  <c r="AG57" i="10" s="1"/>
  <c r="AM58" i="10"/>
  <c r="AN58" i="10" s="1"/>
  <c r="K57" i="10"/>
  <c r="L57" i="10" s="1"/>
  <c r="R58" i="10"/>
  <c r="S58" i="10" s="1"/>
  <c r="H58" i="10"/>
  <c r="O58" i="10" s="1"/>
  <c r="K58" i="9"/>
  <c r="L58" i="9" s="1"/>
  <c r="AM57" i="9"/>
  <c r="AN57" i="9" s="1"/>
  <c r="R57" i="9"/>
  <c r="S57" i="9" s="1"/>
  <c r="Y58" i="9"/>
  <c r="Z58" i="9" s="1"/>
  <c r="H57" i="9"/>
  <c r="AF57" i="9"/>
  <c r="AG57" i="9" s="1"/>
  <c r="AM58" i="9"/>
  <c r="AN58" i="9" s="1"/>
  <c r="K57" i="9"/>
  <c r="L57" i="9" s="1"/>
  <c r="R58" i="9"/>
  <c r="S58" i="9" s="1"/>
  <c r="H58" i="9"/>
  <c r="O58" i="9" s="1"/>
  <c r="AM57" i="8"/>
  <c r="AN57" i="8" s="1"/>
  <c r="R57" i="8"/>
  <c r="S57" i="8" s="1"/>
  <c r="H57" i="8"/>
  <c r="AF57" i="8"/>
  <c r="AG57" i="8" s="1"/>
  <c r="AM58" i="8"/>
  <c r="AN58" i="8" s="1"/>
  <c r="K57" i="8"/>
  <c r="L57" i="8" s="1"/>
  <c r="H58" i="16"/>
  <c r="K58" i="16"/>
  <c r="L58" i="16" s="1"/>
  <c r="Y57" i="16"/>
  <c r="Z57" i="16" s="1"/>
  <c r="AF58" i="16"/>
  <c r="AG58" i="16" s="1"/>
  <c r="AM57" i="16"/>
  <c r="AN57" i="16" s="1"/>
  <c r="Y58" i="16"/>
  <c r="Z58" i="16" s="1"/>
  <c r="R57" i="16"/>
  <c r="S57" i="16" s="1"/>
  <c r="H57" i="16"/>
  <c r="AF57" i="16"/>
  <c r="AG57" i="16" s="1"/>
  <c r="AM58" i="16"/>
  <c r="AN58" i="16" s="1"/>
  <c r="R57" i="15"/>
  <c r="S57" i="15" s="1"/>
  <c r="Y58" i="15"/>
  <c r="Z58" i="15" s="1"/>
  <c r="H57" i="15"/>
  <c r="AF57" i="15"/>
  <c r="AG57" i="15" s="1"/>
  <c r="AM58" i="15"/>
  <c r="AN58" i="15" s="1"/>
  <c r="K57" i="15"/>
  <c r="L57" i="15" s="1"/>
  <c r="R58" i="15"/>
  <c r="S58" i="15" s="1"/>
  <c r="H58" i="15"/>
  <c r="K58" i="14"/>
  <c r="L58" i="14" s="1"/>
  <c r="AM57" i="14"/>
  <c r="AN57" i="14" s="1"/>
  <c r="R57" i="14"/>
  <c r="S57" i="14" s="1"/>
  <c r="Y58" i="14"/>
  <c r="Z58" i="14" s="1"/>
  <c r="H57" i="14"/>
  <c r="K57" i="14"/>
  <c r="L57" i="14" s="1"/>
  <c r="R58" i="14"/>
  <c r="S58" i="14" s="1"/>
  <c r="R58" i="1"/>
  <c r="S58" i="1" s="1"/>
  <c r="H58" i="1"/>
  <c r="Y57" i="1"/>
  <c r="Z57" i="1" s="1"/>
  <c r="AF58" i="1"/>
  <c r="AG58" i="1" s="1"/>
  <c r="K58" i="1"/>
  <c r="L58" i="1" s="1"/>
  <c r="R57" i="1"/>
  <c r="S57" i="1" s="1"/>
  <c r="Y58" i="1"/>
  <c r="Z58" i="1" s="1"/>
  <c r="H57" i="1"/>
  <c r="K58" i="13"/>
  <c r="L58" i="13" s="1"/>
  <c r="AM57" i="13"/>
  <c r="AN57" i="13" s="1"/>
  <c r="R57" i="13"/>
  <c r="S57" i="13" s="1"/>
  <c r="Y58" i="13"/>
  <c r="Z58" i="13" s="1"/>
  <c r="H57" i="13"/>
  <c r="AF57" i="13"/>
  <c r="AG57" i="13" s="1"/>
  <c r="AM58" i="13"/>
  <c r="AN58" i="13" s="1"/>
  <c r="R58" i="13"/>
  <c r="S58" i="13" s="1"/>
  <c r="K57" i="13"/>
  <c r="L57" i="13" s="1"/>
  <c r="H58" i="13"/>
  <c r="O58" i="13" s="1"/>
  <c r="K58" i="12"/>
  <c r="L58" i="12" s="1"/>
  <c r="AM57" i="12"/>
  <c r="AN57" i="12" s="1"/>
  <c r="R57" i="12"/>
  <c r="S57" i="12" s="1"/>
  <c r="AF57" i="12"/>
  <c r="AG57" i="12" s="1"/>
  <c r="AM58" i="12"/>
  <c r="AN58" i="12" s="1"/>
  <c r="H57" i="12"/>
  <c r="K57" i="12"/>
  <c r="L57" i="12" s="1"/>
  <c r="H57" i="30"/>
  <c r="H58" i="30"/>
  <c r="O58" i="30" s="1"/>
  <c r="K58" i="30"/>
  <c r="L58" i="30" s="1"/>
  <c r="AF57" i="30"/>
  <c r="AG57" i="30" s="1"/>
  <c r="AM58" i="30"/>
  <c r="AN58" i="30" s="1"/>
  <c r="K57" i="30"/>
  <c r="L57" i="30" s="1"/>
  <c r="R58" i="30"/>
  <c r="S58" i="30" s="1"/>
  <c r="Y57" i="30"/>
  <c r="Z57" i="30" s="1"/>
  <c r="AM57" i="30"/>
  <c r="AN57" i="30" s="1"/>
  <c r="AL53" i="10"/>
  <c r="AN53" i="10" s="1"/>
  <c r="AE53" i="10"/>
  <c r="AG53" i="10" s="1"/>
  <c r="X53" i="10"/>
  <c r="Z53" i="10" s="1"/>
  <c r="Q53" i="10"/>
  <c r="S53" i="10" s="1"/>
  <c r="J53" i="10"/>
  <c r="L53" i="10" s="1"/>
  <c r="H53" i="10"/>
  <c r="AL52" i="10"/>
  <c r="AE52" i="10"/>
  <c r="X52" i="10"/>
  <c r="Q52" i="10"/>
  <c r="J52" i="10"/>
  <c r="AL51" i="10"/>
  <c r="AE51" i="10"/>
  <c r="X51" i="10"/>
  <c r="Q51" i="10"/>
  <c r="J51" i="10"/>
  <c r="AL53" i="9"/>
  <c r="AN53" i="9" s="1"/>
  <c r="AE53" i="9"/>
  <c r="AG53" i="9" s="1"/>
  <c r="X53" i="9"/>
  <c r="Z53" i="9" s="1"/>
  <c r="Q53" i="9"/>
  <c r="S53" i="9" s="1"/>
  <c r="J53" i="9"/>
  <c r="L53" i="9" s="1"/>
  <c r="H53" i="9"/>
  <c r="AL52" i="9"/>
  <c r="AE52" i="9"/>
  <c r="X52" i="9"/>
  <c r="Q52" i="9"/>
  <c r="J52" i="9"/>
  <c r="AL51" i="9"/>
  <c r="AE51" i="9"/>
  <c r="X51" i="9"/>
  <c r="Q51" i="9"/>
  <c r="J51" i="9"/>
  <c r="AL53" i="8"/>
  <c r="AN53" i="8" s="1"/>
  <c r="AE53" i="8"/>
  <c r="AG53" i="8" s="1"/>
  <c r="X53" i="8"/>
  <c r="Z53" i="8" s="1"/>
  <c r="Q53" i="8"/>
  <c r="S53" i="8" s="1"/>
  <c r="J53" i="8"/>
  <c r="L53" i="8" s="1"/>
  <c r="H53" i="8"/>
  <c r="AL52" i="8"/>
  <c r="AE52" i="8"/>
  <c r="X52" i="8"/>
  <c r="Q52" i="8"/>
  <c r="J52" i="8"/>
  <c r="AL51" i="8"/>
  <c r="AE51" i="8"/>
  <c r="X51" i="8"/>
  <c r="Q51" i="8"/>
  <c r="J51" i="8"/>
  <c r="AL53" i="7"/>
  <c r="AN53" i="7" s="1"/>
  <c r="AE53" i="7"/>
  <c r="AG53" i="7" s="1"/>
  <c r="X53" i="7"/>
  <c r="Z53" i="7" s="1"/>
  <c r="Q53" i="7"/>
  <c r="S53" i="7" s="1"/>
  <c r="L53" i="7"/>
  <c r="H53" i="7"/>
  <c r="AL52" i="7"/>
  <c r="AE52" i="7"/>
  <c r="X52" i="7"/>
  <c r="Q52" i="7"/>
  <c r="AL51" i="7"/>
  <c r="AE51" i="7"/>
  <c r="X51" i="7"/>
  <c r="Q51" i="7"/>
  <c r="AL53" i="24"/>
  <c r="AN53" i="24" s="1"/>
  <c r="AE53" i="24"/>
  <c r="AG53" i="24" s="1"/>
  <c r="X53" i="24"/>
  <c r="Z53" i="24" s="1"/>
  <c r="Q53" i="24"/>
  <c r="S53" i="24" s="1"/>
  <c r="J53" i="24"/>
  <c r="L53" i="24" s="1"/>
  <c r="H53" i="24"/>
  <c r="AL52" i="24"/>
  <c r="AE52" i="24"/>
  <c r="X52" i="24"/>
  <c r="Q52" i="24"/>
  <c r="J52" i="24"/>
  <c r="AL51" i="24"/>
  <c r="AE51" i="24"/>
  <c r="X51" i="24"/>
  <c r="Q51" i="24"/>
  <c r="J51" i="24"/>
  <c r="AL53" i="3"/>
  <c r="AN53" i="3" s="1"/>
  <c r="AE53" i="3"/>
  <c r="AG53" i="3" s="1"/>
  <c r="X53" i="3"/>
  <c r="Z53" i="3" s="1"/>
  <c r="Q53" i="3"/>
  <c r="S53" i="3" s="1"/>
  <c r="J53" i="3"/>
  <c r="L53" i="3" s="1"/>
  <c r="H53" i="3"/>
  <c r="J52" i="3"/>
  <c r="J51" i="3"/>
  <c r="AL53" i="20"/>
  <c r="AN53" i="20" s="1"/>
  <c r="AE53" i="20"/>
  <c r="AG53" i="20" s="1"/>
  <c r="X53" i="20"/>
  <c r="Z53" i="20" s="1"/>
  <c r="Q53" i="20"/>
  <c r="S53" i="20" s="1"/>
  <c r="J53" i="20"/>
  <c r="L53" i="20" s="1"/>
  <c r="H53" i="20"/>
  <c r="AL52" i="20"/>
  <c r="AE52" i="20"/>
  <c r="X52" i="20"/>
  <c r="Q52" i="20"/>
  <c r="J52" i="20"/>
  <c r="AL51" i="20"/>
  <c r="AE51" i="20"/>
  <c r="X51" i="20"/>
  <c r="Q51" i="20"/>
  <c r="J51" i="20"/>
  <c r="AL53" i="19"/>
  <c r="AN53" i="19" s="1"/>
  <c r="AE53" i="19"/>
  <c r="AG53" i="19" s="1"/>
  <c r="X53" i="19"/>
  <c r="Z53" i="19" s="1"/>
  <c r="Q53" i="19"/>
  <c r="S53" i="19" s="1"/>
  <c r="J53" i="19"/>
  <c r="L53" i="19" s="1"/>
  <c r="H53" i="19"/>
  <c r="AL52" i="19"/>
  <c r="AE52" i="19"/>
  <c r="X52" i="19"/>
  <c r="Q52" i="19"/>
  <c r="J52" i="19"/>
  <c r="AL51" i="19"/>
  <c r="AE51" i="19"/>
  <c r="X51" i="19"/>
  <c r="Q51" i="19"/>
  <c r="J51" i="19"/>
  <c r="AL53" i="18"/>
  <c r="AN53" i="18" s="1"/>
  <c r="AE53" i="18"/>
  <c r="AG53" i="18" s="1"/>
  <c r="X53" i="18"/>
  <c r="Z53" i="18" s="1"/>
  <c r="Q53" i="18"/>
  <c r="S53" i="18" s="1"/>
  <c r="J53" i="18"/>
  <c r="L53" i="18" s="1"/>
  <c r="H53" i="18"/>
  <c r="AL52" i="18"/>
  <c r="AE52" i="18"/>
  <c r="X52" i="18"/>
  <c r="Q52" i="18"/>
  <c r="J52" i="18"/>
  <c r="AL51" i="18"/>
  <c r="AE51" i="18"/>
  <c r="X51" i="18"/>
  <c r="Q51" i="18"/>
  <c r="J51" i="18"/>
  <c r="AL53" i="2"/>
  <c r="AN53" i="2" s="1"/>
  <c r="AE53" i="2"/>
  <c r="AG53" i="2" s="1"/>
  <c r="X53" i="2"/>
  <c r="Z53" i="2" s="1"/>
  <c r="Q53" i="2"/>
  <c r="S53" i="2" s="1"/>
  <c r="J53" i="2"/>
  <c r="L53" i="2" s="1"/>
  <c r="H53" i="2"/>
  <c r="AL52" i="2"/>
  <c r="AE52" i="2"/>
  <c r="X52" i="2"/>
  <c r="Q52" i="2"/>
  <c r="J52" i="2"/>
  <c r="AL51" i="2"/>
  <c r="AE51" i="2"/>
  <c r="X51" i="2"/>
  <c r="Q51" i="2"/>
  <c r="J51" i="2"/>
  <c r="AL53" i="16"/>
  <c r="AN53" i="16" s="1"/>
  <c r="AE53" i="16"/>
  <c r="AG53" i="16" s="1"/>
  <c r="X53" i="16"/>
  <c r="Z53" i="16" s="1"/>
  <c r="Q53" i="16"/>
  <c r="S53" i="16" s="1"/>
  <c r="J53" i="16"/>
  <c r="L53" i="16" s="1"/>
  <c r="H53" i="16"/>
  <c r="AL52" i="16"/>
  <c r="AE52" i="16"/>
  <c r="X52" i="16"/>
  <c r="Q52" i="16"/>
  <c r="J52" i="16"/>
  <c r="AL51" i="16"/>
  <c r="AE51" i="16"/>
  <c r="X51" i="16"/>
  <c r="Q51" i="16"/>
  <c r="J51" i="16"/>
  <c r="AL53" i="15"/>
  <c r="AN53" i="15" s="1"/>
  <c r="AE53" i="15"/>
  <c r="AG53" i="15" s="1"/>
  <c r="X53" i="15"/>
  <c r="Z53" i="15" s="1"/>
  <c r="Q53" i="15"/>
  <c r="S53" i="15" s="1"/>
  <c r="J53" i="15"/>
  <c r="L53" i="15" s="1"/>
  <c r="H53" i="15"/>
  <c r="AL52" i="15"/>
  <c r="AE52" i="15"/>
  <c r="X52" i="15"/>
  <c r="Q52" i="15"/>
  <c r="J52" i="15"/>
  <c r="AL51" i="15"/>
  <c r="AE51" i="15"/>
  <c r="X51" i="15"/>
  <c r="Q51" i="15"/>
  <c r="J51" i="15"/>
  <c r="AL53" i="14"/>
  <c r="AN53" i="14" s="1"/>
  <c r="AE53" i="14"/>
  <c r="AG53" i="14" s="1"/>
  <c r="X53" i="14"/>
  <c r="Z53" i="14" s="1"/>
  <c r="Q53" i="14"/>
  <c r="S53" i="14" s="1"/>
  <c r="J53" i="14"/>
  <c r="L53" i="14" s="1"/>
  <c r="H53" i="14"/>
  <c r="AL52" i="14"/>
  <c r="AE52" i="14"/>
  <c r="X52" i="14"/>
  <c r="Q52" i="14"/>
  <c r="J52" i="14"/>
  <c r="AL51" i="14"/>
  <c r="AE51" i="14"/>
  <c r="X51" i="14"/>
  <c r="Q51" i="14"/>
  <c r="J51" i="14"/>
  <c r="AL53" i="1"/>
  <c r="AN53" i="1" s="1"/>
  <c r="AE53" i="1"/>
  <c r="AG53" i="1" s="1"/>
  <c r="X53" i="1"/>
  <c r="Z53" i="1" s="1"/>
  <c r="Q53" i="1"/>
  <c r="S53" i="1" s="1"/>
  <c r="J53" i="1"/>
  <c r="L53" i="1" s="1"/>
  <c r="H53" i="1"/>
  <c r="AL52" i="1"/>
  <c r="AE52" i="1"/>
  <c r="X52" i="1"/>
  <c r="Q52" i="1"/>
  <c r="J52" i="1"/>
  <c r="AL51" i="1"/>
  <c r="AE51" i="1"/>
  <c r="X51" i="1"/>
  <c r="Q51" i="1"/>
  <c r="J51" i="1"/>
  <c r="AL53" i="13"/>
  <c r="AN53" i="13" s="1"/>
  <c r="AE53" i="13"/>
  <c r="AG53" i="13" s="1"/>
  <c r="X53" i="13"/>
  <c r="Z53" i="13" s="1"/>
  <c r="Q53" i="13"/>
  <c r="S53" i="13" s="1"/>
  <c r="J53" i="13"/>
  <c r="L53" i="13" s="1"/>
  <c r="H53" i="13"/>
  <c r="AL52" i="13"/>
  <c r="AE52" i="13"/>
  <c r="X52" i="13"/>
  <c r="Q52" i="13"/>
  <c r="J52" i="13"/>
  <c r="AL51" i="13"/>
  <c r="AE51" i="13"/>
  <c r="X51" i="13"/>
  <c r="Q51" i="13"/>
  <c r="J51" i="13"/>
  <c r="AL53" i="12"/>
  <c r="AN53" i="12" s="1"/>
  <c r="AE53" i="12"/>
  <c r="AG53" i="12" s="1"/>
  <c r="X53" i="12"/>
  <c r="Z53" i="12" s="1"/>
  <c r="Q53" i="12"/>
  <c r="S53" i="12" s="1"/>
  <c r="J53" i="12"/>
  <c r="L53" i="12" s="1"/>
  <c r="H53" i="12"/>
  <c r="AL52" i="12"/>
  <c r="AE52" i="12"/>
  <c r="X52" i="12"/>
  <c r="Q52" i="12"/>
  <c r="J52" i="12"/>
  <c r="AL51" i="12"/>
  <c r="AE51" i="12"/>
  <c r="X51" i="12"/>
  <c r="Q51" i="12"/>
  <c r="J51" i="12"/>
  <c r="AL53" i="30"/>
  <c r="AN53" i="30" s="1"/>
  <c r="AE53" i="30"/>
  <c r="AG53" i="30" s="1"/>
  <c r="X53" i="30"/>
  <c r="Z53" i="30" s="1"/>
  <c r="Q53" i="30"/>
  <c r="S53" i="30" s="1"/>
  <c r="J53" i="30"/>
  <c r="L53" i="30" s="1"/>
  <c r="H53" i="30"/>
  <c r="AL52" i="30"/>
  <c r="AE52" i="30"/>
  <c r="X52" i="30"/>
  <c r="Q52" i="30"/>
  <c r="J52" i="30"/>
  <c r="AL51" i="30"/>
  <c r="AE51" i="30"/>
  <c r="X51" i="30"/>
  <c r="Q51" i="30"/>
  <c r="J51" i="30"/>
  <c r="AB58" i="12" l="1"/>
  <c r="AP58" i="30"/>
  <c r="U58" i="12"/>
  <c r="N58" i="15"/>
  <c r="O58" i="15" s="1"/>
  <c r="AP58" i="12"/>
  <c r="AI58" i="14"/>
  <c r="AJ58" i="14" s="1"/>
  <c r="N58" i="8"/>
  <c r="N53" i="24"/>
  <c r="O53" i="24" s="1"/>
  <c r="N53" i="20"/>
  <c r="O53" i="20" s="1"/>
  <c r="AP58" i="9"/>
  <c r="AB58" i="8"/>
  <c r="AB57" i="12"/>
  <c r="AP58" i="13"/>
  <c r="V58" i="8"/>
  <c r="AP53" i="2"/>
  <c r="AQ53" i="2" s="1"/>
  <c r="AB57" i="14"/>
  <c r="AC57" i="14" s="1"/>
  <c r="AI57" i="1"/>
  <c r="AJ57" i="1" s="1"/>
  <c r="AP53" i="1"/>
  <c r="AQ53" i="1" s="1"/>
  <c r="AB57" i="9"/>
  <c r="AC57" i="9" s="1"/>
  <c r="AI58" i="15"/>
  <c r="AJ58" i="15" s="1"/>
  <c r="AB57" i="8"/>
  <c r="AC57" i="8" s="1"/>
  <c r="AI58" i="13"/>
  <c r="U58" i="8"/>
  <c r="AJ58" i="12"/>
  <c r="AP58" i="10"/>
  <c r="AI58" i="10"/>
  <c r="AP58" i="14"/>
  <c r="AQ58" i="14" s="1"/>
  <c r="AI58" i="8"/>
  <c r="AP58" i="8"/>
  <c r="AP53" i="20"/>
  <c r="AQ53" i="20" s="1"/>
  <c r="N53" i="19"/>
  <c r="O53" i="19" s="1"/>
  <c r="AP53" i="19"/>
  <c r="AQ53" i="19" s="1"/>
  <c r="N57" i="16"/>
  <c r="O57" i="16" s="1"/>
  <c r="AI57" i="14"/>
  <c r="AJ57" i="14" s="1"/>
  <c r="AP57" i="14"/>
  <c r="AQ57" i="14" s="1"/>
  <c r="AP57" i="1"/>
  <c r="AQ57" i="1" s="1"/>
  <c r="U53" i="13"/>
  <c r="V53" i="13" s="1"/>
  <c r="AP57" i="12"/>
  <c r="AQ57" i="12" s="1"/>
  <c r="AI58" i="12"/>
  <c r="AJ58" i="30"/>
  <c r="AB58" i="30"/>
  <c r="AI58" i="30"/>
  <c r="U57" i="30"/>
  <c r="V57" i="30" s="1"/>
  <c r="AP57" i="30"/>
  <c r="AQ57" i="30" s="1"/>
  <c r="AB57" i="10"/>
  <c r="AC57" i="10" s="1"/>
  <c r="AI53" i="3"/>
  <c r="AJ53" i="3" s="1"/>
  <c r="AB53" i="24"/>
  <c r="AC53" i="24" s="1"/>
  <c r="AP57" i="9"/>
  <c r="AQ57" i="9" s="1"/>
  <c r="AP58" i="15"/>
  <c r="AQ58" i="15" s="1"/>
  <c r="AP57" i="16"/>
  <c r="AQ57" i="16" s="1"/>
  <c r="AP58" i="16"/>
  <c r="AQ58" i="16" s="1"/>
  <c r="U58" i="10"/>
  <c r="AC58" i="10"/>
  <c r="N58" i="10"/>
  <c r="V58" i="10"/>
  <c r="N57" i="10"/>
  <c r="O57" i="10" s="1"/>
  <c r="AB58" i="10"/>
  <c r="AJ58" i="10"/>
  <c r="U57" i="10"/>
  <c r="V57" i="10" s="1"/>
  <c r="AI57" i="10"/>
  <c r="AJ57" i="10" s="1"/>
  <c r="AP57" i="10"/>
  <c r="AQ57" i="10" s="1"/>
  <c r="AI57" i="9"/>
  <c r="AJ57" i="9" s="1"/>
  <c r="N58" i="9"/>
  <c r="V58" i="9"/>
  <c r="U58" i="9"/>
  <c r="AC58" i="9"/>
  <c r="AB58" i="9"/>
  <c r="AJ58" i="9"/>
  <c r="N57" i="9"/>
  <c r="O57" i="9" s="1"/>
  <c r="U57" i="9"/>
  <c r="V57" i="9" s="1"/>
  <c r="AI58" i="9"/>
  <c r="N57" i="8"/>
  <c r="O57" i="8" s="1"/>
  <c r="AI57" i="8"/>
  <c r="AJ57" i="8" s="1"/>
  <c r="U57" i="8"/>
  <c r="V57" i="8" s="1"/>
  <c r="AP57" i="8"/>
  <c r="AQ57" i="8" s="1"/>
  <c r="AI57" i="16"/>
  <c r="AJ57" i="16" s="1"/>
  <c r="AI58" i="16"/>
  <c r="AJ58" i="16" s="1"/>
  <c r="AB57" i="16"/>
  <c r="AC57" i="16" s="1"/>
  <c r="U57" i="16"/>
  <c r="V57" i="16" s="1"/>
  <c r="N58" i="16"/>
  <c r="O58" i="16" s="1"/>
  <c r="AB58" i="16"/>
  <c r="AC58" i="16" s="1"/>
  <c r="U58" i="16"/>
  <c r="V58" i="16" s="1"/>
  <c r="U57" i="15"/>
  <c r="V57" i="15" s="1"/>
  <c r="AI57" i="15"/>
  <c r="AJ57" i="15" s="1"/>
  <c r="AB57" i="15"/>
  <c r="AC57" i="15" s="1"/>
  <c r="AP57" i="15"/>
  <c r="AQ57" i="15" s="1"/>
  <c r="U58" i="15"/>
  <c r="V58" i="15" s="1"/>
  <c r="N57" i="15"/>
  <c r="O57" i="15" s="1"/>
  <c r="AB58" i="15"/>
  <c r="AC58" i="15" s="1"/>
  <c r="N58" i="14"/>
  <c r="O58" i="14" s="1"/>
  <c r="U57" i="14"/>
  <c r="V57" i="14" s="1"/>
  <c r="U58" i="14"/>
  <c r="V58" i="14" s="1"/>
  <c r="N57" i="14"/>
  <c r="O57" i="14" s="1"/>
  <c r="AB58" i="14"/>
  <c r="AC58" i="14" s="1"/>
  <c r="N58" i="1"/>
  <c r="O58" i="1" s="1"/>
  <c r="AI58" i="1"/>
  <c r="AJ58" i="1" s="1"/>
  <c r="U58" i="1"/>
  <c r="V58" i="1" s="1"/>
  <c r="AB57" i="1"/>
  <c r="AC57" i="1" s="1"/>
  <c r="AB58" i="1"/>
  <c r="AC58" i="1" s="1"/>
  <c r="AP58" i="1"/>
  <c r="AQ58" i="1" s="1"/>
  <c r="U57" i="1"/>
  <c r="V57" i="1" s="1"/>
  <c r="N57" i="1"/>
  <c r="O57" i="1" s="1"/>
  <c r="AI57" i="13"/>
  <c r="AJ57" i="13" s="1"/>
  <c r="N58" i="13"/>
  <c r="V58" i="13"/>
  <c r="N57" i="13"/>
  <c r="O57" i="13" s="1"/>
  <c r="AB58" i="13"/>
  <c r="AJ58" i="13"/>
  <c r="U58" i="13"/>
  <c r="AC58" i="13"/>
  <c r="U57" i="13"/>
  <c r="V57" i="13" s="1"/>
  <c r="AB57" i="13"/>
  <c r="AC57" i="13" s="1"/>
  <c r="AP57" i="13"/>
  <c r="AQ57" i="13" s="1"/>
  <c r="N57" i="12"/>
  <c r="O57" i="12" s="1"/>
  <c r="U57" i="12"/>
  <c r="V57" i="12" s="1"/>
  <c r="AC57" i="12"/>
  <c r="AI57" i="12"/>
  <c r="AJ57" i="12" s="1"/>
  <c r="N58" i="12"/>
  <c r="V58" i="12"/>
  <c r="AB57" i="30"/>
  <c r="AC57" i="30" s="1"/>
  <c r="N58" i="30"/>
  <c r="V58" i="30"/>
  <c r="AC58" i="30"/>
  <c r="U58" i="30"/>
  <c r="N57" i="30"/>
  <c r="O57" i="30" s="1"/>
  <c r="AI57" i="30"/>
  <c r="AJ57" i="30" s="1"/>
  <c r="AP53" i="24"/>
  <c r="AQ53" i="24" s="1"/>
  <c r="AP53" i="8"/>
  <c r="AQ53" i="8" s="1"/>
  <c r="U53" i="1"/>
  <c r="V53" i="1" s="1"/>
  <c r="AP53" i="3"/>
  <c r="AQ53" i="3" s="1"/>
  <c r="AI53" i="13"/>
  <c r="AJ53" i="13" s="1"/>
  <c r="AP53" i="13"/>
  <c r="AQ53" i="13" s="1"/>
  <c r="AP53" i="16"/>
  <c r="AQ53" i="16" s="1"/>
  <c r="AP53" i="15"/>
  <c r="AQ53" i="15" s="1"/>
  <c r="AP53" i="14"/>
  <c r="AQ53" i="14" s="1"/>
  <c r="N53" i="10"/>
  <c r="O53" i="10" s="1"/>
  <c r="U53" i="10"/>
  <c r="V53" i="10" s="1"/>
  <c r="AB53" i="10"/>
  <c r="AC53" i="10" s="1"/>
  <c r="AI53" i="10"/>
  <c r="AJ53" i="10" s="1"/>
  <c r="AP53" i="10"/>
  <c r="AQ53" i="10" s="1"/>
  <c r="N53" i="9"/>
  <c r="O53" i="9" s="1"/>
  <c r="U53" i="9"/>
  <c r="V53" i="9" s="1"/>
  <c r="AB53" i="9"/>
  <c r="AC53" i="9" s="1"/>
  <c r="AI53" i="9"/>
  <c r="AJ53" i="9" s="1"/>
  <c r="AP53" i="9"/>
  <c r="AQ53" i="9" s="1"/>
  <c r="N53" i="8"/>
  <c r="O53" i="8" s="1"/>
  <c r="AB53" i="8"/>
  <c r="AC53" i="8" s="1"/>
  <c r="U53" i="8"/>
  <c r="V53" i="8" s="1"/>
  <c r="AI53" i="8"/>
  <c r="AJ53" i="8" s="1"/>
  <c r="AI53" i="7"/>
  <c r="AJ53" i="7" s="1"/>
  <c r="AP53" i="7"/>
  <c r="AQ53" i="7" s="1"/>
  <c r="N53" i="7"/>
  <c r="O53" i="7" s="1"/>
  <c r="U53" i="7"/>
  <c r="V53" i="7" s="1"/>
  <c r="AB53" i="7"/>
  <c r="AC53" i="7" s="1"/>
  <c r="U53" i="24"/>
  <c r="V53" i="24" s="1"/>
  <c r="AI53" i="24"/>
  <c r="AJ53" i="24" s="1"/>
  <c r="N53" i="3"/>
  <c r="O53" i="3" s="1"/>
  <c r="U53" i="3"/>
  <c r="V53" i="3" s="1"/>
  <c r="AB53" i="3"/>
  <c r="AC53" i="3" s="1"/>
  <c r="AB53" i="20"/>
  <c r="AC53" i="20" s="1"/>
  <c r="AI53" i="20"/>
  <c r="AJ53" i="20" s="1"/>
  <c r="U53" i="20"/>
  <c r="V53" i="20" s="1"/>
  <c r="U53" i="19"/>
  <c r="V53" i="19" s="1"/>
  <c r="AB53" i="19"/>
  <c r="AC53" i="19" s="1"/>
  <c r="AI53" i="19"/>
  <c r="AJ53" i="19" s="1"/>
  <c r="N53" i="18"/>
  <c r="O53" i="18" s="1"/>
  <c r="U53" i="18"/>
  <c r="V53" i="18" s="1"/>
  <c r="AB53" i="18"/>
  <c r="AC53" i="18" s="1"/>
  <c r="AI53" i="18"/>
  <c r="AJ53" i="18" s="1"/>
  <c r="AP53" i="18"/>
  <c r="AQ53" i="18" s="1"/>
  <c r="N53" i="2"/>
  <c r="O53" i="2" s="1"/>
  <c r="U53" i="2"/>
  <c r="V53" i="2" s="1"/>
  <c r="AB53" i="2"/>
  <c r="AC53" i="2" s="1"/>
  <c r="AI53" i="2"/>
  <c r="AJ53" i="2" s="1"/>
  <c r="N53" i="16"/>
  <c r="O53" i="16" s="1"/>
  <c r="U53" i="16"/>
  <c r="V53" i="16" s="1"/>
  <c r="AB53" i="16"/>
  <c r="AC53" i="16" s="1"/>
  <c r="AI53" i="16"/>
  <c r="AJ53" i="16" s="1"/>
  <c r="N53" i="15"/>
  <c r="O53" i="15" s="1"/>
  <c r="U53" i="15"/>
  <c r="V53" i="15" s="1"/>
  <c r="AB53" i="15"/>
  <c r="AC53" i="15" s="1"/>
  <c r="AI53" i="15"/>
  <c r="AJ53" i="15" s="1"/>
  <c r="U53" i="14"/>
  <c r="V53" i="14" s="1"/>
  <c r="AB53" i="14"/>
  <c r="AC53" i="14" s="1"/>
  <c r="N53" i="14"/>
  <c r="O53" i="14" s="1"/>
  <c r="AI53" i="14"/>
  <c r="AJ53" i="14" s="1"/>
  <c r="AI53" i="1"/>
  <c r="AJ53" i="1" s="1"/>
  <c r="N53" i="1"/>
  <c r="O53" i="1" s="1"/>
  <c r="AB53" i="1"/>
  <c r="AC53" i="1" s="1"/>
  <c r="N53" i="13"/>
  <c r="O53" i="13" s="1"/>
  <c r="AB53" i="13"/>
  <c r="AC53" i="13" s="1"/>
  <c r="N53" i="12"/>
  <c r="O53" i="12" s="1"/>
  <c r="U53" i="12"/>
  <c r="V53" i="12" s="1"/>
  <c r="AB53" i="12"/>
  <c r="AC53" i="12" s="1"/>
  <c r="AI53" i="12"/>
  <c r="AJ53" i="12" s="1"/>
  <c r="AP53" i="12"/>
  <c r="AQ53" i="12" s="1"/>
  <c r="U53" i="30"/>
  <c r="V53" i="30" s="1"/>
  <c r="N53" i="30"/>
  <c r="O53" i="30" s="1"/>
  <c r="AB53" i="30"/>
  <c r="AC53" i="30" s="1"/>
  <c r="AI53" i="30"/>
  <c r="AJ53" i="30" s="1"/>
  <c r="AP53" i="30"/>
  <c r="AQ53" i="30" s="1"/>
  <c r="AL52" i="11"/>
  <c r="AL51" i="11"/>
  <c r="AE52" i="11"/>
  <c r="AE51" i="11"/>
  <c r="X52" i="11"/>
  <c r="X51" i="11"/>
  <c r="Q52" i="11"/>
  <c r="Q51" i="11"/>
  <c r="J51" i="11"/>
  <c r="AL53" i="11"/>
  <c r="AE53" i="11"/>
  <c r="X53" i="11"/>
  <c r="Q53" i="11"/>
  <c r="J53" i="11"/>
  <c r="J52" i="11" l="1"/>
  <c r="AL49" i="9"/>
  <c r="AL48" i="9"/>
  <c r="AE49" i="9"/>
  <c r="AE48" i="9"/>
  <c r="X49" i="9"/>
  <c r="X48" i="9"/>
  <c r="Q49" i="9"/>
  <c r="Q48" i="9"/>
  <c r="J49" i="9"/>
  <c r="J48" i="9"/>
  <c r="AL49" i="10"/>
  <c r="AL48" i="10"/>
  <c r="AE49" i="10"/>
  <c r="AE48" i="10"/>
  <c r="X49" i="10"/>
  <c r="X48" i="10"/>
  <c r="Q49" i="10"/>
  <c r="Q48" i="10"/>
  <c r="J49" i="10"/>
  <c r="J48" i="10"/>
  <c r="Y49" i="10"/>
  <c r="K49" i="10"/>
  <c r="AM48" i="10"/>
  <c r="AM49" i="10" s="1"/>
  <c r="AF48" i="10"/>
  <c r="AF49" i="10" s="1"/>
  <c r="Y48" i="10"/>
  <c r="R48" i="10"/>
  <c r="R49" i="10" s="1"/>
  <c r="K48" i="10"/>
  <c r="G48" i="10"/>
  <c r="G49" i="10" s="1"/>
  <c r="K49" i="9"/>
  <c r="AM48" i="9"/>
  <c r="AM49" i="9" s="1"/>
  <c r="AF48" i="9"/>
  <c r="AF49" i="9" s="1"/>
  <c r="Y48" i="9"/>
  <c r="Y49" i="9" s="1"/>
  <c r="R48" i="9"/>
  <c r="R49" i="9" s="1"/>
  <c r="K48" i="9"/>
  <c r="G48" i="9"/>
  <c r="G49" i="9" s="1"/>
  <c r="AL49" i="8"/>
  <c r="AL48" i="8"/>
  <c r="AN48" i="8" s="1"/>
  <c r="AE49" i="8"/>
  <c r="AE48" i="8"/>
  <c r="X49" i="8"/>
  <c r="X48" i="8"/>
  <c r="Q49" i="8"/>
  <c r="Q48" i="8"/>
  <c r="J49" i="8"/>
  <c r="J48" i="8"/>
  <c r="Y49" i="8"/>
  <c r="AM49" i="8"/>
  <c r="R49" i="8"/>
  <c r="H48" i="8"/>
  <c r="G49" i="8"/>
  <c r="AL49" i="26"/>
  <c r="AE49" i="26"/>
  <c r="X49" i="26"/>
  <c r="Q49" i="26"/>
  <c r="J49" i="26"/>
  <c r="AM48" i="26"/>
  <c r="AM49" i="26" s="1"/>
  <c r="AL48" i="26"/>
  <c r="AF48" i="26"/>
  <c r="AF49" i="26" s="1"/>
  <c r="AE48" i="26"/>
  <c r="Y48" i="26"/>
  <c r="Y49" i="26" s="1"/>
  <c r="X48" i="26"/>
  <c r="R48" i="26"/>
  <c r="R49" i="26" s="1"/>
  <c r="Q48" i="26"/>
  <c r="K48" i="26"/>
  <c r="J48" i="26"/>
  <c r="G48" i="26"/>
  <c r="G49" i="26" s="1"/>
  <c r="AL49" i="7"/>
  <c r="AL48" i="7"/>
  <c r="AN48" i="7" s="1"/>
  <c r="AE49" i="7"/>
  <c r="AE48" i="7"/>
  <c r="X49" i="7"/>
  <c r="X48" i="7"/>
  <c r="Q49" i="7"/>
  <c r="Q48" i="7"/>
  <c r="AM48" i="7"/>
  <c r="AM49" i="7" s="1"/>
  <c r="AF48" i="7"/>
  <c r="AF49" i="7" s="1"/>
  <c r="Y48" i="7"/>
  <c r="R48" i="7"/>
  <c r="R49" i="7" s="1"/>
  <c r="K48" i="7"/>
  <c r="K49" i="7" s="1"/>
  <c r="G48" i="7"/>
  <c r="G49" i="7" s="1"/>
  <c r="AL49" i="24"/>
  <c r="AE49" i="24"/>
  <c r="X49" i="24"/>
  <c r="Q49" i="24"/>
  <c r="J49" i="24"/>
  <c r="AM48" i="24"/>
  <c r="AL48" i="24"/>
  <c r="AF48" i="24"/>
  <c r="AF49" i="24" s="1"/>
  <c r="AE48" i="24"/>
  <c r="Y48" i="24"/>
  <c r="Y49" i="24" s="1"/>
  <c r="X48" i="24"/>
  <c r="R48" i="24"/>
  <c r="R49" i="24" s="1"/>
  <c r="Q48" i="24"/>
  <c r="K48" i="24"/>
  <c r="K49" i="24" s="1"/>
  <c r="J48" i="24"/>
  <c r="L48" i="24" s="1"/>
  <c r="G48" i="24"/>
  <c r="G49" i="24" s="1"/>
  <c r="L48" i="9" l="1"/>
  <c r="AN48" i="9"/>
  <c r="L49" i="9"/>
  <c r="Z48" i="7"/>
  <c r="AG52" i="10"/>
  <c r="AG51" i="10"/>
  <c r="AN49" i="10"/>
  <c r="AN51" i="10"/>
  <c r="AN52" i="10"/>
  <c r="L51" i="10"/>
  <c r="L52" i="10"/>
  <c r="Z52" i="10"/>
  <c r="Z51" i="10"/>
  <c r="H49" i="10"/>
  <c r="H52" i="10"/>
  <c r="H51" i="10"/>
  <c r="L48" i="10"/>
  <c r="AN48" i="10"/>
  <c r="S52" i="10"/>
  <c r="S51" i="10"/>
  <c r="AG52" i="9"/>
  <c r="AG51" i="9"/>
  <c r="S49" i="9"/>
  <c r="U49" i="9" s="1"/>
  <c r="V49" i="9" s="1"/>
  <c r="S51" i="9"/>
  <c r="S52" i="9"/>
  <c r="AN51" i="9"/>
  <c r="AN52" i="9"/>
  <c r="L51" i="9"/>
  <c r="L52" i="9"/>
  <c r="H49" i="9"/>
  <c r="H51" i="9"/>
  <c r="H52" i="9"/>
  <c r="Z52" i="9"/>
  <c r="Z51" i="9"/>
  <c r="AM52" i="8"/>
  <c r="AN52" i="8" s="1"/>
  <c r="AM51" i="8"/>
  <c r="AN51" i="8" s="1"/>
  <c r="Z49" i="8"/>
  <c r="Y51" i="8"/>
  <c r="Z51" i="8" s="1"/>
  <c r="Y52" i="8"/>
  <c r="Z52" i="8" s="1"/>
  <c r="H49" i="8"/>
  <c r="G52" i="8"/>
  <c r="H52" i="8" s="1"/>
  <c r="G51" i="8"/>
  <c r="H51" i="8" s="1"/>
  <c r="R51" i="8"/>
  <c r="S51" i="8" s="1"/>
  <c r="R52" i="8"/>
  <c r="S52" i="8" s="1"/>
  <c r="S48" i="8"/>
  <c r="H49" i="26"/>
  <c r="S49" i="26"/>
  <c r="AG49" i="7"/>
  <c r="Y49" i="7"/>
  <c r="H49" i="7"/>
  <c r="H52" i="7"/>
  <c r="H51" i="7"/>
  <c r="L52" i="7"/>
  <c r="L51" i="7"/>
  <c r="Z48" i="24"/>
  <c r="H49" i="24"/>
  <c r="H52" i="24"/>
  <c r="H51" i="24"/>
  <c r="AG49" i="24"/>
  <c r="Z49" i="26"/>
  <c r="S49" i="24"/>
  <c r="S49" i="7"/>
  <c r="Z49" i="9"/>
  <c r="Z49" i="10"/>
  <c r="AG49" i="9"/>
  <c r="AG48" i="8"/>
  <c r="AP48" i="8" s="1"/>
  <c r="AN48" i="24"/>
  <c r="AG49" i="26"/>
  <c r="L49" i="24"/>
  <c r="Z49" i="24"/>
  <c r="L48" i="26"/>
  <c r="L48" i="8"/>
  <c r="N48" i="8" s="1"/>
  <c r="O48" i="8" s="1"/>
  <c r="AN49" i="8"/>
  <c r="AG48" i="9"/>
  <c r="AP48" i="9" s="1"/>
  <c r="S49" i="8"/>
  <c r="AN49" i="9"/>
  <c r="L49" i="7"/>
  <c r="AN49" i="26"/>
  <c r="S49" i="10"/>
  <c r="Z48" i="10"/>
  <c r="AN49" i="7"/>
  <c r="AG48" i="10"/>
  <c r="AG49" i="10"/>
  <c r="L49" i="10"/>
  <c r="H48" i="10"/>
  <c r="S48" i="10"/>
  <c r="Z48" i="9"/>
  <c r="S48" i="9"/>
  <c r="H48" i="9"/>
  <c r="Z48" i="8"/>
  <c r="K49" i="8"/>
  <c r="AF49" i="8"/>
  <c r="Z48" i="26"/>
  <c r="K49" i="26"/>
  <c r="AN48" i="26"/>
  <c r="H48" i="26"/>
  <c r="S48" i="26"/>
  <c r="AG48" i="26"/>
  <c r="H48" i="7"/>
  <c r="S48" i="7"/>
  <c r="AG48" i="7"/>
  <c r="L48" i="7"/>
  <c r="H48" i="24"/>
  <c r="S48" i="24"/>
  <c r="AM49" i="24"/>
  <c r="AG48" i="24"/>
  <c r="J49" i="2"/>
  <c r="J48" i="2"/>
  <c r="AL49" i="16"/>
  <c r="AE49" i="16"/>
  <c r="X49" i="16"/>
  <c r="Q49" i="16"/>
  <c r="J49" i="16"/>
  <c r="AL48" i="16"/>
  <c r="AE48" i="16"/>
  <c r="X48" i="16"/>
  <c r="Q48" i="16"/>
  <c r="J48" i="16"/>
  <c r="G48" i="16"/>
  <c r="H48" i="16" s="1"/>
  <c r="AL49" i="15"/>
  <c r="AE49" i="15"/>
  <c r="X49" i="15"/>
  <c r="Q49" i="15"/>
  <c r="J49" i="15"/>
  <c r="AL48" i="15"/>
  <c r="AE48" i="15"/>
  <c r="X48" i="15"/>
  <c r="Q48" i="15"/>
  <c r="J48" i="15"/>
  <c r="G48" i="15"/>
  <c r="G49" i="15" s="1"/>
  <c r="AL49" i="14"/>
  <c r="AE49" i="14"/>
  <c r="X49" i="14"/>
  <c r="Q49" i="14"/>
  <c r="J49" i="14"/>
  <c r="AL48" i="14"/>
  <c r="AE48" i="14"/>
  <c r="X48" i="14"/>
  <c r="Q48" i="14"/>
  <c r="J48" i="14"/>
  <c r="G48" i="14"/>
  <c r="H48" i="14" s="1"/>
  <c r="AL49" i="1"/>
  <c r="AE49" i="1"/>
  <c r="X49" i="1"/>
  <c r="Q49" i="1"/>
  <c r="J49" i="1"/>
  <c r="AL48" i="1"/>
  <c r="AE48" i="1"/>
  <c r="X48" i="1"/>
  <c r="Q48" i="1"/>
  <c r="J48" i="1"/>
  <c r="G48" i="1"/>
  <c r="H48" i="1" s="1"/>
  <c r="AL49" i="13"/>
  <c r="AE49" i="13"/>
  <c r="X49" i="13"/>
  <c r="Q49" i="13"/>
  <c r="J49" i="13"/>
  <c r="AL48" i="13"/>
  <c r="AE48" i="13"/>
  <c r="X48" i="13"/>
  <c r="Q48" i="13"/>
  <c r="J48" i="13"/>
  <c r="G48" i="13"/>
  <c r="G49" i="13" s="1"/>
  <c r="AL49" i="12"/>
  <c r="AE49" i="12"/>
  <c r="X49" i="12"/>
  <c r="Q49" i="12"/>
  <c r="J49" i="12"/>
  <c r="AL48" i="12"/>
  <c r="AE48" i="12"/>
  <c r="X48" i="12"/>
  <c r="Q48" i="12"/>
  <c r="J48" i="12"/>
  <c r="G48" i="12"/>
  <c r="G49" i="12" s="1"/>
  <c r="AL49" i="30"/>
  <c r="AE49" i="30"/>
  <c r="X49" i="30"/>
  <c r="Q49" i="30"/>
  <c r="J49" i="30"/>
  <c r="AL48" i="30"/>
  <c r="AE48" i="30"/>
  <c r="X48" i="30"/>
  <c r="Q48" i="30"/>
  <c r="J48" i="30"/>
  <c r="G48" i="30"/>
  <c r="H48" i="30" s="1"/>
  <c r="AL49" i="11"/>
  <c r="AE49" i="11"/>
  <c r="X49" i="11"/>
  <c r="Q49" i="11"/>
  <c r="J49" i="11"/>
  <c r="J48" i="11"/>
  <c r="AL48" i="11"/>
  <c r="AE48" i="11"/>
  <c r="X48" i="11"/>
  <c r="Q48" i="11"/>
  <c r="N51" i="7" l="1"/>
  <c r="O51" i="7" s="1"/>
  <c r="N49" i="7"/>
  <c r="O49" i="7" s="1"/>
  <c r="AB48" i="24"/>
  <c r="AC48" i="24" s="1"/>
  <c r="AP49" i="10"/>
  <c r="AQ49" i="10" s="1"/>
  <c r="AB48" i="7"/>
  <c r="AC48" i="7" s="1"/>
  <c r="N52" i="10"/>
  <c r="O52" i="10" s="1"/>
  <c r="N51" i="9"/>
  <c r="O51" i="9" s="1"/>
  <c r="N48" i="24"/>
  <c r="O48" i="24" s="1"/>
  <c r="U49" i="24"/>
  <c r="V49" i="24" s="1"/>
  <c r="U48" i="8"/>
  <c r="V48" i="8" s="1"/>
  <c r="AB49" i="24"/>
  <c r="AC49" i="24" s="1"/>
  <c r="AP49" i="9"/>
  <c r="AQ49" i="9" s="1"/>
  <c r="AB49" i="26"/>
  <c r="AC49" i="26" s="1"/>
  <c r="AB48" i="8"/>
  <c r="AC48" i="8" s="1"/>
  <c r="AB49" i="9"/>
  <c r="AC49" i="9" s="1"/>
  <c r="AB52" i="9"/>
  <c r="AC52" i="9" s="1"/>
  <c r="AP49" i="7"/>
  <c r="AQ49" i="7" s="1"/>
  <c r="U49" i="7"/>
  <c r="V49" i="7" s="1"/>
  <c r="AI49" i="24"/>
  <c r="AJ49" i="24" s="1"/>
  <c r="AI49" i="26"/>
  <c r="AJ49" i="26" s="1"/>
  <c r="AI51" i="9"/>
  <c r="AJ51" i="9" s="1"/>
  <c r="AI52" i="9"/>
  <c r="AJ52" i="9" s="1"/>
  <c r="AB51" i="10"/>
  <c r="AC51" i="10" s="1"/>
  <c r="AI51" i="10"/>
  <c r="AJ51" i="10" s="1"/>
  <c r="AB52" i="10"/>
  <c r="AC52" i="10" s="1"/>
  <c r="U52" i="10"/>
  <c r="V52" i="10" s="1"/>
  <c r="U51" i="10"/>
  <c r="V51" i="10" s="1"/>
  <c r="N51" i="10"/>
  <c r="O51" i="10" s="1"/>
  <c r="N49" i="10"/>
  <c r="O49" i="10" s="1"/>
  <c r="AP51" i="10"/>
  <c r="AQ51" i="10" s="1"/>
  <c r="AP52" i="10"/>
  <c r="AQ52" i="10" s="1"/>
  <c r="AI52" i="10"/>
  <c r="AJ52" i="10" s="1"/>
  <c r="AP52" i="9"/>
  <c r="AQ52" i="9" s="1"/>
  <c r="AB51" i="9"/>
  <c r="AC51" i="9" s="1"/>
  <c r="AP51" i="9"/>
  <c r="AQ51" i="9" s="1"/>
  <c r="U52" i="9"/>
  <c r="V52" i="9" s="1"/>
  <c r="U51" i="9"/>
  <c r="V51" i="9" s="1"/>
  <c r="AI49" i="9"/>
  <c r="AJ49" i="9" s="1"/>
  <c r="N49" i="9"/>
  <c r="O49" i="9" s="1"/>
  <c r="N52" i="9"/>
  <c r="O52" i="9" s="1"/>
  <c r="AG49" i="8"/>
  <c r="AI49" i="8" s="1"/>
  <c r="AJ49" i="8" s="1"/>
  <c r="AF52" i="8"/>
  <c r="AG52" i="8" s="1"/>
  <c r="AF51" i="8"/>
  <c r="AG51" i="8" s="1"/>
  <c r="AB52" i="8"/>
  <c r="AC52" i="8" s="1"/>
  <c r="L49" i="8"/>
  <c r="N49" i="8" s="1"/>
  <c r="O49" i="8" s="1"/>
  <c r="K51" i="8"/>
  <c r="L51" i="8" s="1"/>
  <c r="K52" i="8"/>
  <c r="L52" i="8" s="1"/>
  <c r="AB51" i="8"/>
  <c r="AC51" i="8" s="1"/>
  <c r="AQ48" i="8"/>
  <c r="AP49" i="26"/>
  <c r="AQ49" i="26" s="1"/>
  <c r="N48" i="26"/>
  <c r="O48" i="26" s="1"/>
  <c r="L49" i="26"/>
  <c r="U49" i="26" s="1"/>
  <c r="Z49" i="7"/>
  <c r="N52" i="7"/>
  <c r="O52" i="7" s="1"/>
  <c r="AN49" i="24"/>
  <c r="AP49" i="24" s="1"/>
  <c r="AQ49" i="24" s="1"/>
  <c r="N49" i="24"/>
  <c r="O49" i="24" s="1"/>
  <c r="G52" i="20"/>
  <c r="H52" i="20" s="1"/>
  <c r="G51" i="20"/>
  <c r="H51" i="20" s="1"/>
  <c r="G51" i="19"/>
  <c r="H51" i="19" s="1"/>
  <c r="G52" i="19"/>
  <c r="H52" i="19" s="1"/>
  <c r="G52" i="18"/>
  <c r="H52" i="18" s="1"/>
  <c r="G51" i="18"/>
  <c r="H51" i="18" s="1"/>
  <c r="G49" i="16"/>
  <c r="H49" i="15"/>
  <c r="G51" i="15"/>
  <c r="H51" i="15" s="1"/>
  <c r="G52" i="15"/>
  <c r="H52" i="15" s="1"/>
  <c r="G49" i="1"/>
  <c r="H49" i="13"/>
  <c r="G51" i="13"/>
  <c r="H51" i="13" s="1"/>
  <c r="G52" i="13"/>
  <c r="H52" i="13" s="1"/>
  <c r="H49" i="12"/>
  <c r="G52" i="12"/>
  <c r="H52" i="12" s="1"/>
  <c r="G51" i="12"/>
  <c r="H51" i="12" s="1"/>
  <c r="H48" i="12"/>
  <c r="AI48" i="9"/>
  <c r="AJ48" i="9" s="1"/>
  <c r="AP48" i="26"/>
  <c r="AQ48" i="26" s="1"/>
  <c r="AQ48" i="9"/>
  <c r="AP48" i="10"/>
  <c r="AQ48" i="10" s="1"/>
  <c r="AB49" i="8"/>
  <c r="AC49" i="8" s="1"/>
  <c r="AI49" i="10"/>
  <c r="AJ49" i="10" s="1"/>
  <c r="AB49" i="10"/>
  <c r="AC49" i="10" s="1"/>
  <c r="AI48" i="10"/>
  <c r="AJ48" i="10" s="1"/>
  <c r="AB48" i="10"/>
  <c r="AC48" i="10" s="1"/>
  <c r="AI48" i="8"/>
  <c r="AJ48" i="8" s="1"/>
  <c r="U49" i="10"/>
  <c r="V49" i="10" s="1"/>
  <c r="N48" i="10"/>
  <c r="O48" i="10" s="1"/>
  <c r="U48" i="10"/>
  <c r="V48" i="10" s="1"/>
  <c r="U48" i="9"/>
  <c r="V48" i="9" s="1"/>
  <c r="AB48" i="9"/>
  <c r="AC48" i="9" s="1"/>
  <c r="N48" i="9"/>
  <c r="O48" i="9" s="1"/>
  <c r="AI48" i="26"/>
  <c r="AJ48" i="26" s="1"/>
  <c r="U48" i="26"/>
  <c r="V48" i="26" s="1"/>
  <c r="AB48" i="26"/>
  <c r="AC48" i="26" s="1"/>
  <c r="N48" i="7"/>
  <c r="O48" i="7" s="1"/>
  <c r="AI48" i="7"/>
  <c r="AJ48" i="7" s="1"/>
  <c r="U48" i="7"/>
  <c r="V48" i="7" s="1"/>
  <c r="AP48" i="7"/>
  <c r="AQ48" i="7" s="1"/>
  <c r="AI48" i="24"/>
  <c r="AJ48" i="24" s="1"/>
  <c r="U48" i="24"/>
  <c r="V48" i="24" s="1"/>
  <c r="AP48" i="24"/>
  <c r="AQ48" i="24" s="1"/>
  <c r="H48" i="15"/>
  <c r="G49" i="14"/>
  <c r="H48" i="13"/>
  <c r="G49" i="30"/>
  <c r="AL36" i="10"/>
  <c r="AE36" i="10"/>
  <c r="X36" i="10"/>
  <c r="Q36" i="10"/>
  <c r="AM36" i="10"/>
  <c r="AF36" i="10"/>
  <c r="Y36" i="10"/>
  <c r="R36" i="10"/>
  <c r="K36" i="10"/>
  <c r="G36" i="10"/>
  <c r="AL36" i="9"/>
  <c r="AE36" i="9"/>
  <c r="X36" i="9"/>
  <c r="Q36" i="9"/>
  <c r="J29" i="9"/>
  <c r="AM36" i="9"/>
  <c r="AF36" i="9"/>
  <c r="Y36" i="9"/>
  <c r="R36" i="9"/>
  <c r="K36" i="9"/>
  <c r="G36" i="9"/>
  <c r="AL36" i="8"/>
  <c r="AE36" i="8"/>
  <c r="X36" i="8"/>
  <c r="Q36" i="8"/>
  <c r="Y36" i="8"/>
  <c r="R36" i="8"/>
  <c r="K36" i="8"/>
  <c r="G36" i="8"/>
  <c r="H36" i="8" s="1"/>
  <c r="AM36" i="26"/>
  <c r="AL36" i="26"/>
  <c r="AF36" i="26"/>
  <c r="AE36" i="26"/>
  <c r="Y36" i="26"/>
  <c r="X36" i="26"/>
  <c r="R36" i="26"/>
  <c r="Q36" i="26"/>
  <c r="S36" i="26" s="1"/>
  <c r="K36" i="26"/>
  <c r="H36" i="26"/>
  <c r="G36" i="26"/>
  <c r="AL36" i="7"/>
  <c r="AE36" i="7"/>
  <c r="X36" i="7"/>
  <c r="Q36" i="7"/>
  <c r="AM36" i="7"/>
  <c r="AF36" i="7"/>
  <c r="Y36" i="7"/>
  <c r="R36" i="7"/>
  <c r="K36" i="7"/>
  <c r="G36" i="7"/>
  <c r="AM36" i="24"/>
  <c r="AL36" i="24"/>
  <c r="AF36" i="24"/>
  <c r="AE36" i="24"/>
  <c r="AG36" i="24" s="1"/>
  <c r="Y36" i="24"/>
  <c r="X36" i="24"/>
  <c r="Z36" i="24" s="1"/>
  <c r="R36" i="24"/>
  <c r="Q36" i="24"/>
  <c r="S36" i="24" s="1"/>
  <c r="K36" i="24"/>
  <c r="H36" i="24"/>
  <c r="G36" i="24"/>
  <c r="AL36" i="6"/>
  <c r="AE36" i="6"/>
  <c r="X36" i="6"/>
  <c r="Q36" i="6"/>
  <c r="AM36" i="6"/>
  <c r="AF36" i="6"/>
  <c r="Y36" i="6"/>
  <c r="R36" i="6"/>
  <c r="K36" i="6"/>
  <c r="G36" i="6"/>
  <c r="AM36" i="21"/>
  <c r="AL36" i="21"/>
  <c r="AF36" i="21"/>
  <c r="AE36" i="21"/>
  <c r="Y36" i="21"/>
  <c r="X36" i="21"/>
  <c r="R36" i="21"/>
  <c r="Q36" i="21"/>
  <c r="K36" i="21"/>
  <c r="G36" i="21"/>
  <c r="H36" i="21" s="1"/>
  <c r="AM36" i="5"/>
  <c r="AL36" i="5"/>
  <c r="AF36" i="5"/>
  <c r="AE36" i="5"/>
  <c r="Y36" i="5"/>
  <c r="X36" i="5"/>
  <c r="R36" i="5"/>
  <c r="Q36" i="5"/>
  <c r="S36" i="5" s="1"/>
  <c r="K36" i="5"/>
  <c r="G36" i="5"/>
  <c r="H36" i="5" s="1"/>
  <c r="AM36" i="4"/>
  <c r="AL36" i="4"/>
  <c r="AF36" i="4"/>
  <c r="AE36" i="4"/>
  <c r="Y36" i="4"/>
  <c r="X36" i="4"/>
  <c r="R36" i="4"/>
  <c r="Q36" i="4"/>
  <c r="K36" i="4"/>
  <c r="G36" i="4"/>
  <c r="H36" i="4" s="1"/>
  <c r="AL36" i="3"/>
  <c r="AE36" i="3"/>
  <c r="X36" i="3"/>
  <c r="Q36" i="3"/>
  <c r="AM36" i="3"/>
  <c r="AF36" i="3"/>
  <c r="Y36" i="3"/>
  <c r="R36" i="3"/>
  <c r="K36" i="3"/>
  <c r="G36" i="3"/>
  <c r="H36" i="3" s="1"/>
  <c r="AM36" i="20"/>
  <c r="AL36" i="20"/>
  <c r="AF36" i="20"/>
  <c r="AE36" i="20"/>
  <c r="Y36" i="20"/>
  <c r="X36" i="20"/>
  <c r="R36" i="20"/>
  <c r="Q36" i="20"/>
  <c r="S36" i="20" s="1"/>
  <c r="K36" i="20"/>
  <c r="H36" i="20"/>
  <c r="G36" i="20"/>
  <c r="AM36" i="19"/>
  <c r="AL36" i="19"/>
  <c r="AF36" i="19"/>
  <c r="AE36" i="19"/>
  <c r="Y36" i="19"/>
  <c r="X36" i="19"/>
  <c r="R36" i="19"/>
  <c r="Q36" i="19"/>
  <c r="K36" i="19"/>
  <c r="G36" i="19"/>
  <c r="H36" i="19" s="1"/>
  <c r="AM36" i="18"/>
  <c r="AL36" i="18"/>
  <c r="AF36" i="18"/>
  <c r="AE36" i="18"/>
  <c r="Y36" i="18"/>
  <c r="X36" i="18"/>
  <c r="R36" i="18"/>
  <c r="Q36" i="18"/>
  <c r="K36" i="18"/>
  <c r="G36" i="18"/>
  <c r="H36" i="18" s="1"/>
  <c r="AM36" i="17"/>
  <c r="AL36" i="17"/>
  <c r="AF36" i="17"/>
  <c r="AE36" i="17"/>
  <c r="Y36" i="17"/>
  <c r="X36" i="17"/>
  <c r="R36" i="17"/>
  <c r="Q36" i="17"/>
  <c r="S36" i="17" s="1"/>
  <c r="K36" i="17"/>
  <c r="H36" i="17"/>
  <c r="G36" i="17"/>
  <c r="AL36" i="2"/>
  <c r="AE36" i="2"/>
  <c r="X36" i="2"/>
  <c r="Q36" i="2"/>
  <c r="AM36" i="2"/>
  <c r="AF36" i="2"/>
  <c r="Y36" i="2"/>
  <c r="R36" i="2"/>
  <c r="K36" i="2"/>
  <c r="G36" i="2"/>
  <c r="H36" i="2" s="1"/>
  <c r="AM36" i="16"/>
  <c r="AL36" i="16"/>
  <c r="AF36" i="16"/>
  <c r="AE36" i="16"/>
  <c r="Y36" i="16"/>
  <c r="X36" i="16"/>
  <c r="R36" i="16"/>
  <c r="Q36" i="16"/>
  <c r="H36" i="16"/>
  <c r="AM36" i="15"/>
  <c r="AL36" i="15"/>
  <c r="AF36" i="15"/>
  <c r="AE36" i="15"/>
  <c r="Y36" i="15"/>
  <c r="X36" i="15"/>
  <c r="R36" i="15"/>
  <c r="Q36" i="15"/>
  <c r="H36" i="15"/>
  <c r="AM36" i="14"/>
  <c r="AL36" i="14"/>
  <c r="AF36" i="14"/>
  <c r="AE36" i="14"/>
  <c r="Y36" i="14"/>
  <c r="X36" i="14"/>
  <c r="R36" i="14"/>
  <c r="Q36" i="14"/>
  <c r="H36" i="14"/>
  <c r="AM36" i="1"/>
  <c r="AL36" i="1"/>
  <c r="AF36" i="1"/>
  <c r="AE36" i="1"/>
  <c r="Y36" i="1"/>
  <c r="X36" i="1"/>
  <c r="R36" i="1"/>
  <c r="Q36" i="1"/>
  <c r="S36" i="1" s="1"/>
  <c r="H36" i="1"/>
  <c r="AG36" i="1" l="1"/>
  <c r="AI51" i="8"/>
  <c r="AJ51" i="8" s="1"/>
  <c r="AN36" i="17"/>
  <c r="AP49" i="8"/>
  <c r="AQ49" i="8" s="1"/>
  <c r="AN36" i="4"/>
  <c r="AP51" i="8"/>
  <c r="AQ51" i="8" s="1"/>
  <c r="N52" i="8"/>
  <c r="O52" i="8" s="1"/>
  <c r="U49" i="8"/>
  <c r="V49" i="8" s="1"/>
  <c r="N51" i="8"/>
  <c r="O51" i="8" s="1"/>
  <c r="U52" i="8"/>
  <c r="V52" i="8" s="1"/>
  <c r="AP52" i="8"/>
  <c r="AQ52" i="8" s="1"/>
  <c r="AI52" i="8"/>
  <c r="AJ52" i="8" s="1"/>
  <c r="U51" i="8"/>
  <c r="V51" i="8" s="1"/>
  <c r="V49" i="26"/>
  <c r="N49" i="26"/>
  <c r="O49" i="26" s="1"/>
  <c r="AB49" i="7"/>
  <c r="AC49" i="7" s="1"/>
  <c r="AI49" i="7"/>
  <c r="AJ49" i="7" s="1"/>
  <c r="AN36" i="5"/>
  <c r="AN36" i="19"/>
  <c r="S36" i="16"/>
  <c r="AG36" i="16"/>
  <c r="H49" i="16"/>
  <c r="G51" i="16"/>
  <c r="H51" i="16" s="1"/>
  <c r="G52" i="16"/>
  <c r="H52" i="16" s="1"/>
  <c r="S36" i="15"/>
  <c r="H49" i="14"/>
  <c r="G52" i="14"/>
  <c r="H52" i="14" s="1"/>
  <c r="G51" i="14"/>
  <c r="H51" i="14" s="1"/>
  <c r="AN36" i="14"/>
  <c r="S36" i="14"/>
  <c r="Z36" i="14"/>
  <c r="H49" i="1"/>
  <c r="G51" i="1"/>
  <c r="H51" i="1" s="1"/>
  <c r="G52" i="1"/>
  <c r="H52" i="1" s="1"/>
  <c r="H49" i="30"/>
  <c r="G51" i="30"/>
  <c r="H51" i="30" s="1"/>
  <c r="G52" i="30"/>
  <c r="H52" i="30" s="1"/>
  <c r="Z36" i="18"/>
  <c r="Z36" i="20"/>
  <c r="AB36" i="20" s="1"/>
  <c r="AC36" i="20" s="1"/>
  <c r="Z36" i="26"/>
  <c r="AN36" i="18"/>
  <c r="AG36" i="4"/>
  <c r="AN36" i="16"/>
  <c r="S36" i="19"/>
  <c r="AG36" i="14"/>
  <c r="AG36" i="18"/>
  <c r="AG36" i="26"/>
  <c r="Z36" i="15"/>
  <c r="AG36" i="20"/>
  <c r="AN36" i="3"/>
  <c r="AN36" i="21"/>
  <c r="AG36" i="15"/>
  <c r="Z36" i="17"/>
  <c r="AG36" i="19"/>
  <c r="Z36" i="1"/>
  <c r="AB36" i="1" s="1"/>
  <c r="AC36" i="1" s="1"/>
  <c r="Z36" i="16"/>
  <c r="AN36" i="20"/>
  <c r="AP36" i="20" s="1"/>
  <c r="S36" i="21"/>
  <c r="AN36" i="24"/>
  <c r="AP36" i="24" s="1"/>
  <c r="AQ36" i="24" s="1"/>
  <c r="AN36" i="15"/>
  <c r="AG36" i="17"/>
  <c r="Z36" i="21"/>
  <c r="AN36" i="1"/>
  <c r="S36" i="4"/>
  <c r="Z36" i="5"/>
  <c r="AN36" i="26"/>
  <c r="Z36" i="4"/>
  <c r="AG36" i="5"/>
  <c r="Z36" i="19"/>
  <c r="S36" i="18"/>
  <c r="AG36" i="21"/>
  <c r="Z36" i="8"/>
  <c r="S36" i="8"/>
  <c r="AB36" i="24"/>
  <c r="AC36" i="24" s="1"/>
  <c r="AI36" i="24"/>
  <c r="AJ36" i="24" s="1"/>
  <c r="AG36" i="3"/>
  <c r="Z36" i="3"/>
  <c r="S36" i="3"/>
  <c r="AN36" i="2"/>
  <c r="AG36" i="2"/>
  <c r="Z36" i="2"/>
  <c r="S36" i="2"/>
  <c r="AM36" i="13"/>
  <c r="AL36" i="13"/>
  <c r="AF36" i="13"/>
  <c r="AE36" i="13"/>
  <c r="Y36" i="13"/>
  <c r="X36" i="13"/>
  <c r="R36" i="13"/>
  <c r="Q36" i="13"/>
  <c r="H36" i="13"/>
  <c r="AP36" i="1" l="1"/>
  <c r="AQ36" i="1" s="1"/>
  <c r="AI36" i="17"/>
  <c r="AJ36" i="17" s="1"/>
  <c r="AI36" i="18"/>
  <c r="AJ36" i="18" s="1"/>
  <c r="AP36" i="26"/>
  <c r="AQ36" i="26" s="1"/>
  <c r="AQ36" i="20"/>
  <c r="AB36" i="14"/>
  <c r="AC36" i="14" s="1"/>
  <c r="AP36" i="16"/>
  <c r="AQ36" i="16" s="1"/>
  <c r="AI36" i="16"/>
  <c r="AJ36" i="16" s="1"/>
  <c r="AI36" i="26"/>
  <c r="AJ36" i="26" s="1"/>
  <c r="AP36" i="17"/>
  <c r="AQ36" i="17" s="1"/>
  <c r="AI36" i="5"/>
  <c r="AJ36" i="5" s="1"/>
  <c r="AP36" i="4"/>
  <c r="AQ36" i="4" s="1"/>
  <c r="AI36" i="14"/>
  <c r="AJ36" i="14" s="1"/>
  <c r="AB36" i="16"/>
  <c r="AC36" i="16" s="1"/>
  <c r="AP36" i="14"/>
  <c r="AQ36" i="14" s="1"/>
  <c r="AI36" i="19"/>
  <c r="AJ36" i="19" s="1"/>
  <c r="AP36" i="21"/>
  <c r="AQ36" i="21" s="1"/>
  <c r="AP36" i="5"/>
  <c r="AQ36" i="5" s="1"/>
  <c r="AB36" i="19"/>
  <c r="AC36" i="19" s="1"/>
  <c r="AI36" i="1"/>
  <c r="AJ36" i="1" s="1"/>
  <c r="AB36" i="5"/>
  <c r="AC36" i="5" s="1"/>
  <c r="AB36" i="26"/>
  <c r="AC36" i="26" s="1"/>
  <c r="AB36" i="17"/>
  <c r="AC36" i="17" s="1"/>
  <c r="AI36" i="20"/>
  <c r="AJ36" i="20" s="1"/>
  <c r="AB36" i="15"/>
  <c r="AC36" i="15" s="1"/>
  <c r="AB36" i="21"/>
  <c r="AC36" i="21" s="1"/>
  <c r="AP36" i="15"/>
  <c r="AQ36" i="15" s="1"/>
  <c r="AP36" i="19"/>
  <c r="AQ36" i="19" s="1"/>
  <c r="AI36" i="15"/>
  <c r="AJ36" i="15" s="1"/>
  <c r="AB36" i="4"/>
  <c r="AC36" i="4" s="1"/>
  <c r="AP36" i="18"/>
  <c r="AQ36" i="18" s="1"/>
  <c r="S36" i="13"/>
  <c r="AI36" i="2"/>
  <c r="AJ36" i="2" s="1"/>
  <c r="Z36" i="13"/>
  <c r="AB36" i="18"/>
  <c r="AC36" i="18" s="1"/>
  <c r="AI36" i="21"/>
  <c r="AJ36" i="21" s="1"/>
  <c r="AG36" i="13"/>
  <c r="AN36" i="13"/>
  <c r="AI36" i="4"/>
  <c r="AJ36" i="4" s="1"/>
  <c r="AB36" i="8"/>
  <c r="AC36" i="8" s="1"/>
  <c r="AP36" i="3"/>
  <c r="AQ36" i="3" s="1"/>
  <c r="AI36" i="3"/>
  <c r="AJ36" i="3" s="1"/>
  <c r="AB36" i="3"/>
  <c r="AC36" i="3" s="1"/>
  <c r="AP36" i="2"/>
  <c r="AQ36" i="2" s="1"/>
  <c r="AB36" i="2"/>
  <c r="AC36" i="2" s="1"/>
  <c r="AM36" i="11"/>
  <c r="AF36" i="11"/>
  <c r="Y36" i="11"/>
  <c r="R36" i="11"/>
  <c r="AL36" i="11"/>
  <c r="AE36" i="11"/>
  <c r="X36" i="11"/>
  <c r="Q36" i="11"/>
  <c r="AB36" i="13" l="1"/>
  <c r="AC36" i="13" s="1"/>
  <c r="AI36" i="13"/>
  <c r="AJ36" i="13" s="1"/>
  <c r="AP36" i="13"/>
  <c r="AQ36" i="13" s="1"/>
  <c r="J36" i="16" l="1"/>
  <c r="L36" i="16" s="1"/>
  <c r="J36" i="15"/>
  <c r="L36" i="15" s="1"/>
  <c r="J36" i="14"/>
  <c r="L36" i="14" s="1"/>
  <c r="J36" i="1"/>
  <c r="L36" i="1" s="1"/>
  <c r="J36" i="13"/>
  <c r="L36" i="13" s="1"/>
  <c r="J36" i="11"/>
  <c r="J36" i="8"/>
  <c r="L36" i="8" s="1"/>
  <c r="J36" i="9"/>
  <c r="J36" i="10"/>
  <c r="J40" i="26"/>
  <c r="L40" i="26" s="1"/>
  <c r="K43" i="9"/>
  <c r="K43" i="10"/>
  <c r="K43" i="3"/>
  <c r="G43" i="3"/>
  <c r="J36" i="6" l="1"/>
  <c r="J36" i="24"/>
  <c r="L36" i="24" s="1"/>
  <c r="J40" i="14"/>
  <c r="L40" i="14" s="1"/>
  <c r="J40" i="1"/>
  <c r="L40" i="1" s="1"/>
  <c r="J40" i="13"/>
  <c r="L40" i="13" s="1"/>
  <c r="J40" i="12"/>
  <c r="L40" i="12" s="1"/>
  <c r="J40" i="30"/>
  <c r="L40" i="30" s="1"/>
  <c r="J40" i="16"/>
  <c r="L40" i="16" s="1"/>
  <c r="J40" i="15"/>
  <c r="L40" i="15" s="1"/>
  <c r="J40" i="18"/>
  <c r="L40" i="18" s="1"/>
  <c r="J40" i="17"/>
  <c r="L40" i="17" s="1"/>
  <c r="J40" i="2"/>
  <c r="L40" i="2" s="1"/>
  <c r="J40" i="19"/>
  <c r="L40" i="19" s="1"/>
  <c r="J40" i="20"/>
  <c r="L40" i="20" s="1"/>
  <c r="N36" i="1"/>
  <c r="O36" i="1" s="1"/>
  <c r="U36" i="1"/>
  <c r="V36" i="1" s="1"/>
  <c r="N36" i="13"/>
  <c r="O36" i="13" s="1"/>
  <c r="U36" i="13"/>
  <c r="V36" i="13" s="1"/>
  <c r="N36" i="14"/>
  <c r="O36" i="14" s="1"/>
  <c r="U36" i="14"/>
  <c r="V36" i="14" s="1"/>
  <c r="N36" i="8"/>
  <c r="O36" i="8" s="1"/>
  <c r="U36" i="8"/>
  <c r="V36" i="8" s="1"/>
  <c r="J40" i="5"/>
  <c r="L40" i="5" s="1"/>
  <c r="J40" i="21"/>
  <c r="L40" i="21" s="1"/>
  <c r="J40" i="4"/>
  <c r="L40" i="4" s="1"/>
  <c r="J40" i="6"/>
  <c r="L40" i="6" s="1"/>
  <c r="J40" i="24"/>
  <c r="L40" i="24" s="1"/>
  <c r="J36" i="20"/>
  <c r="L36" i="20" s="1"/>
  <c r="J36" i="2"/>
  <c r="L36" i="2" s="1"/>
  <c r="J36" i="19"/>
  <c r="L36" i="19" s="1"/>
  <c r="J36" i="17"/>
  <c r="L36" i="17" s="1"/>
  <c r="J36" i="18"/>
  <c r="L36" i="18" s="1"/>
  <c r="U36" i="15"/>
  <c r="V36" i="15" s="1"/>
  <c r="N36" i="15"/>
  <c r="O36" i="15" s="1"/>
  <c r="J36" i="7"/>
  <c r="J36" i="26"/>
  <c r="L36" i="26" s="1"/>
  <c r="N40" i="26"/>
  <c r="O40" i="26" s="1"/>
  <c r="U40" i="26"/>
  <c r="V40" i="26" s="1"/>
  <c r="J36" i="3"/>
  <c r="L36" i="3" s="1"/>
  <c r="J36" i="4"/>
  <c r="L36" i="4" s="1"/>
  <c r="J36" i="21"/>
  <c r="L36" i="21" s="1"/>
  <c r="J36" i="5"/>
  <c r="L36" i="5" s="1"/>
  <c r="N36" i="16"/>
  <c r="O36" i="16" s="1"/>
  <c r="U36" i="16"/>
  <c r="V36" i="16" s="1"/>
  <c r="J43" i="10"/>
  <c r="J43" i="9"/>
  <c r="J43" i="8"/>
  <c r="J43" i="3"/>
  <c r="B43" i="8"/>
  <c r="B43" i="9" s="1"/>
  <c r="B43" i="10" s="1"/>
  <c r="B43" i="7"/>
  <c r="J42" i="11"/>
  <c r="N36" i="21" l="1"/>
  <c r="O36" i="21" s="1"/>
  <c r="U36" i="21"/>
  <c r="V36" i="21" s="1"/>
  <c r="U36" i="24"/>
  <c r="V36" i="24" s="1"/>
  <c r="N36" i="24"/>
  <c r="O36" i="24" s="1"/>
  <c r="N40" i="15"/>
  <c r="O40" i="15" s="1"/>
  <c r="U40" i="15"/>
  <c r="V40" i="15" s="1"/>
  <c r="U36" i="26"/>
  <c r="V36" i="26" s="1"/>
  <c r="N36" i="26"/>
  <c r="O36" i="26" s="1"/>
  <c r="N40" i="16"/>
  <c r="O40" i="16" s="1"/>
  <c r="U40" i="16"/>
  <c r="V40" i="16" s="1"/>
  <c r="N40" i="24"/>
  <c r="O40" i="24" s="1"/>
  <c r="U40" i="24"/>
  <c r="V40" i="24" s="1"/>
  <c r="N40" i="19"/>
  <c r="O40" i="19" s="1"/>
  <c r="U40" i="19"/>
  <c r="V40" i="19" s="1"/>
  <c r="U40" i="30"/>
  <c r="V40" i="30" s="1"/>
  <c r="N40" i="30"/>
  <c r="O40" i="30" s="1"/>
  <c r="N36" i="19"/>
  <c r="O36" i="19" s="1"/>
  <c r="U36" i="19"/>
  <c r="V36" i="19" s="1"/>
  <c r="N36" i="2"/>
  <c r="O36" i="2" s="1"/>
  <c r="U36" i="2"/>
  <c r="V36" i="2" s="1"/>
  <c r="N36" i="20"/>
  <c r="O36" i="20" s="1"/>
  <c r="U36" i="20"/>
  <c r="V36" i="20" s="1"/>
  <c r="N40" i="20"/>
  <c r="O40" i="20" s="1"/>
  <c r="U40" i="20"/>
  <c r="V40" i="20" s="1"/>
  <c r="U36" i="5"/>
  <c r="V36" i="5" s="1"/>
  <c r="N36" i="5"/>
  <c r="O36" i="5" s="1"/>
  <c r="U40" i="6"/>
  <c r="V40" i="6" s="1"/>
  <c r="N40" i="6"/>
  <c r="O40" i="6" s="1"/>
  <c r="U40" i="2"/>
  <c r="V40" i="2" s="1"/>
  <c r="N40" i="2"/>
  <c r="O40" i="2" s="1"/>
  <c r="N40" i="12"/>
  <c r="O40" i="12" s="1"/>
  <c r="U40" i="12"/>
  <c r="V40" i="12" s="1"/>
  <c r="N40" i="4"/>
  <c r="O40" i="4" s="1"/>
  <c r="U40" i="4"/>
  <c r="V40" i="4" s="1"/>
  <c r="N40" i="17"/>
  <c r="O40" i="17" s="1"/>
  <c r="U40" i="17"/>
  <c r="V40" i="17" s="1"/>
  <c r="U40" i="13"/>
  <c r="N40" i="13"/>
  <c r="O40" i="13" s="1"/>
  <c r="V40" i="13"/>
  <c r="N36" i="4"/>
  <c r="O36" i="4" s="1"/>
  <c r="U36" i="4"/>
  <c r="V36" i="4" s="1"/>
  <c r="N36" i="18"/>
  <c r="O36" i="18" s="1"/>
  <c r="U36" i="18"/>
  <c r="V36" i="18" s="1"/>
  <c r="U40" i="21"/>
  <c r="V40" i="21" s="1"/>
  <c r="N40" i="21"/>
  <c r="O40" i="21" s="1"/>
  <c r="N40" i="18"/>
  <c r="O40" i="18" s="1"/>
  <c r="U40" i="18"/>
  <c r="V40" i="18" s="1"/>
  <c r="N40" i="1"/>
  <c r="O40" i="1" s="1"/>
  <c r="U40" i="1"/>
  <c r="V40" i="1" s="1"/>
  <c r="N36" i="3"/>
  <c r="O36" i="3" s="1"/>
  <c r="U36" i="3"/>
  <c r="V36" i="3" s="1"/>
  <c r="U36" i="17"/>
  <c r="V36" i="17" s="1"/>
  <c r="N36" i="17"/>
  <c r="O36" i="17" s="1"/>
  <c r="U40" i="5"/>
  <c r="V40" i="5" s="1"/>
  <c r="N40" i="5"/>
  <c r="O40" i="5" s="1"/>
  <c r="N40" i="14"/>
  <c r="O40" i="14" s="1"/>
  <c r="U40" i="14"/>
  <c r="V40" i="14" s="1"/>
  <c r="J73" i="10"/>
  <c r="K45" i="10" s="1"/>
  <c r="L45" i="10" s="1"/>
  <c r="N45" i="10" s="1"/>
  <c r="O45" i="10" s="1"/>
  <c r="J73" i="9"/>
  <c r="K45" i="9" s="1"/>
  <c r="L45" i="9" s="1"/>
  <c r="N45" i="9" s="1"/>
  <c r="O45" i="9" s="1"/>
  <c r="J73" i="8"/>
  <c r="K45" i="8" s="1"/>
  <c r="L45" i="8" s="1"/>
  <c r="N45" i="8" s="1"/>
  <c r="O45" i="8" s="1"/>
  <c r="J73" i="24"/>
  <c r="K45" i="24" s="1"/>
  <c r="K54" i="24" s="1"/>
  <c r="L54" i="24" s="1"/>
  <c r="N54" i="24" s="1"/>
  <c r="O54" i="24" s="1"/>
  <c r="J73" i="6"/>
  <c r="K45" i="6" s="1"/>
  <c r="J73" i="21"/>
  <c r="K45" i="21" s="1"/>
  <c r="J73" i="5"/>
  <c r="K45" i="5" s="1"/>
  <c r="J73" i="4"/>
  <c r="K45" i="4" s="1"/>
  <c r="K54" i="4" s="1"/>
  <c r="L54" i="4" s="1"/>
  <c r="N54" i="4" s="1"/>
  <c r="O54" i="4" s="1"/>
  <c r="J73" i="3"/>
  <c r="K45" i="3" s="1"/>
  <c r="J73" i="20"/>
  <c r="K48" i="20" s="1"/>
  <c r="J73" i="19"/>
  <c r="K48" i="19" s="1"/>
  <c r="J73" i="18"/>
  <c r="K48" i="18" s="1"/>
  <c r="J73" i="17"/>
  <c r="K48" i="17" s="1"/>
  <c r="J73" i="2"/>
  <c r="J73" i="16"/>
  <c r="J73" i="15"/>
  <c r="J73" i="14"/>
  <c r="J73" i="1"/>
  <c r="J73" i="13"/>
  <c r="J73" i="12"/>
  <c r="L45" i="21" l="1"/>
  <c r="V45" i="21" s="1"/>
  <c r="K54" i="21"/>
  <c r="L54" i="21" s="1"/>
  <c r="K52" i="21"/>
  <c r="L52" i="21" s="1"/>
  <c r="N52" i="21" s="1"/>
  <c r="O52" i="21" s="1"/>
  <c r="K51" i="21"/>
  <c r="L51" i="21" s="1"/>
  <c r="N51" i="21" s="1"/>
  <c r="O51" i="21" s="1"/>
  <c r="L45" i="5"/>
  <c r="V45" i="5" s="1"/>
  <c r="K54" i="5"/>
  <c r="L54" i="5" s="1"/>
  <c r="N54" i="5" s="1"/>
  <c r="O54" i="5" s="1"/>
  <c r="K51" i="5"/>
  <c r="L51" i="5" s="1"/>
  <c r="K52" i="5"/>
  <c r="L52" i="5" s="1"/>
  <c r="N52" i="5" s="1"/>
  <c r="O52" i="5" s="1"/>
  <c r="K51" i="6"/>
  <c r="L51" i="6" s="1"/>
  <c r="N51" i="6" s="1"/>
  <c r="O51" i="6" s="1"/>
  <c r="K54" i="6"/>
  <c r="L54" i="6" s="1"/>
  <c r="N54" i="6" s="1"/>
  <c r="O54" i="6" s="1"/>
  <c r="L45" i="3"/>
  <c r="N45" i="3" s="1"/>
  <c r="K54" i="3"/>
  <c r="L54" i="3" s="1"/>
  <c r="N54" i="3" s="1"/>
  <c r="O54" i="3" s="1"/>
  <c r="K51" i="3"/>
  <c r="L51" i="3" s="1"/>
  <c r="K52" i="3"/>
  <c r="L52" i="3" s="1"/>
  <c r="L45" i="4"/>
  <c r="V45" i="4" s="1"/>
  <c r="K51" i="4"/>
  <c r="L51" i="4" s="1"/>
  <c r="N51" i="4" s="1"/>
  <c r="O51" i="4" s="1"/>
  <c r="K52" i="4"/>
  <c r="L52" i="4" s="1"/>
  <c r="N52" i="4" s="1"/>
  <c r="O52" i="4" s="1"/>
  <c r="L45" i="6"/>
  <c r="V45" i="6" s="1"/>
  <c r="K52" i="6"/>
  <c r="L52" i="6" s="1"/>
  <c r="N52" i="6" s="1"/>
  <c r="O52" i="6" s="1"/>
  <c r="L45" i="24"/>
  <c r="N45" i="24" s="1"/>
  <c r="K52" i="24"/>
  <c r="L52" i="24" s="1"/>
  <c r="N52" i="24" s="1"/>
  <c r="O52" i="24" s="1"/>
  <c r="K51" i="24"/>
  <c r="L51" i="24" s="1"/>
  <c r="N51" i="24" s="1"/>
  <c r="O51" i="24" s="1"/>
  <c r="N45" i="21"/>
  <c r="L48" i="19"/>
  <c r="N48" i="19" s="1"/>
  <c r="O48" i="19" s="1"/>
  <c r="K49" i="19"/>
  <c r="L49" i="19" s="1"/>
  <c r="N49" i="19" s="1"/>
  <c r="O49" i="19" s="1"/>
  <c r="K49" i="20"/>
  <c r="L49" i="20" s="1"/>
  <c r="L48" i="20"/>
  <c r="N48" i="20" s="1"/>
  <c r="O48" i="20" s="1"/>
  <c r="K49" i="17"/>
  <c r="L48" i="17"/>
  <c r="N48" i="17" s="1"/>
  <c r="O48" i="17" s="1"/>
  <c r="K49" i="18"/>
  <c r="L49" i="18" s="1"/>
  <c r="N49" i="18" s="1"/>
  <c r="O49" i="18" s="1"/>
  <c r="L48" i="18"/>
  <c r="N48" i="18" s="1"/>
  <c r="O48" i="18" s="1"/>
  <c r="K45" i="15"/>
  <c r="L45" i="15" s="1"/>
  <c r="N45" i="15" s="1"/>
  <c r="O45" i="15" s="1"/>
  <c r="K44" i="15"/>
  <c r="L44" i="15" s="1"/>
  <c r="N44" i="15" s="1"/>
  <c r="O44" i="15" s="1"/>
  <c r="K48" i="15"/>
  <c r="K45" i="16"/>
  <c r="L45" i="16" s="1"/>
  <c r="N45" i="16" s="1"/>
  <c r="O45" i="16" s="1"/>
  <c r="K44" i="16"/>
  <c r="L44" i="16" s="1"/>
  <c r="N44" i="16" s="1"/>
  <c r="O44" i="16" s="1"/>
  <c r="K48" i="16"/>
  <c r="K45" i="2"/>
  <c r="L45" i="2" s="1"/>
  <c r="K44" i="2"/>
  <c r="L44" i="2" s="1"/>
  <c r="N44" i="2" s="1"/>
  <c r="O44" i="2" s="1"/>
  <c r="K45" i="17"/>
  <c r="L45" i="17" s="1"/>
  <c r="K44" i="17"/>
  <c r="L44" i="17" s="1"/>
  <c r="K45" i="12"/>
  <c r="L45" i="12" s="1"/>
  <c r="N45" i="12" s="1"/>
  <c r="O45" i="12" s="1"/>
  <c r="K44" i="12"/>
  <c r="L44" i="12" s="1"/>
  <c r="K48" i="12"/>
  <c r="K45" i="13"/>
  <c r="L45" i="13" s="1"/>
  <c r="N45" i="13" s="1"/>
  <c r="O45" i="13" s="1"/>
  <c r="K44" i="13"/>
  <c r="L44" i="13" s="1"/>
  <c r="K48" i="13"/>
  <c r="K45" i="19"/>
  <c r="L45" i="19" s="1"/>
  <c r="K44" i="19"/>
  <c r="L44" i="19" s="1"/>
  <c r="N44" i="19" s="1"/>
  <c r="O44" i="19" s="1"/>
  <c r="K45" i="1"/>
  <c r="L45" i="1" s="1"/>
  <c r="K44" i="1"/>
  <c r="L44" i="1" s="1"/>
  <c r="N44" i="1" s="1"/>
  <c r="O44" i="1" s="1"/>
  <c r="K48" i="1"/>
  <c r="K45" i="20"/>
  <c r="L45" i="20" s="1"/>
  <c r="K44" i="20"/>
  <c r="L44" i="20" s="1"/>
  <c r="N44" i="20" s="1"/>
  <c r="O44" i="20" s="1"/>
  <c r="K45" i="30"/>
  <c r="L45" i="30" s="1"/>
  <c r="K44" i="30"/>
  <c r="L44" i="30" s="1"/>
  <c r="N44" i="30" s="1"/>
  <c r="O44" i="30" s="1"/>
  <c r="K48" i="30"/>
  <c r="K45" i="18"/>
  <c r="L45" i="18" s="1"/>
  <c r="K44" i="18"/>
  <c r="L44" i="18" s="1"/>
  <c r="N44" i="18" s="1"/>
  <c r="O44" i="18" s="1"/>
  <c r="K45" i="14"/>
  <c r="L45" i="14" s="1"/>
  <c r="N45" i="14" s="1"/>
  <c r="O45" i="14" s="1"/>
  <c r="K44" i="14"/>
  <c r="L44" i="14" s="1"/>
  <c r="N44" i="14" s="1"/>
  <c r="O44" i="14" s="1"/>
  <c r="K48" i="14"/>
  <c r="J40" i="10"/>
  <c r="AL29" i="10"/>
  <c r="AE29" i="10"/>
  <c r="X29" i="10"/>
  <c r="Q29" i="10"/>
  <c r="J29" i="10"/>
  <c r="AL23" i="10"/>
  <c r="AE23" i="10"/>
  <c r="X23" i="10"/>
  <c r="Q23" i="10"/>
  <c r="J23" i="10"/>
  <c r="J40" i="9"/>
  <c r="AL29" i="9"/>
  <c r="AE29" i="9"/>
  <c r="X29" i="9"/>
  <c r="Q29" i="9"/>
  <c r="AL23" i="9"/>
  <c r="AE23" i="9"/>
  <c r="X23" i="9"/>
  <c r="Q23" i="9"/>
  <c r="J23" i="9"/>
  <c r="J40" i="8"/>
  <c r="B42" i="8"/>
  <c r="B42" i="9" s="1"/>
  <c r="B40" i="8"/>
  <c r="B40" i="9" s="1"/>
  <c r="B40" i="10" s="1"/>
  <c r="AL29" i="8"/>
  <c r="AE29" i="8"/>
  <c r="X29" i="8"/>
  <c r="Q29" i="8"/>
  <c r="J29" i="8"/>
  <c r="AL23" i="8"/>
  <c r="AE23" i="8"/>
  <c r="X23" i="8"/>
  <c r="Q23" i="8"/>
  <c r="J23" i="8"/>
  <c r="AL29" i="7"/>
  <c r="AL23" i="7"/>
  <c r="D42" i="7"/>
  <c r="D40" i="7"/>
  <c r="B42" i="7"/>
  <c r="B40" i="7"/>
  <c r="AE29" i="7"/>
  <c r="X29" i="7"/>
  <c r="Q29" i="7"/>
  <c r="J29" i="7"/>
  <c r="AE23" i="7"/>
  <c r="X23" i="7"/>
  <c r="Q23" i="7"/>
  <c r="J23" i="7"/>
  <c r="AL29" i="6"/>
  <c r="AE29" i="6"/>
  <c r="X29" i="6"/>
  <c r="Q29" i="6"/>
  <c r="J29" i="6"/>
  <c r="AL23" i="6"/>
  <c r="AE23" i="6"/>
  <c r="X23" i="6"/>
  <c r="Q23" i="6"/>
  <c r="J23" i="6"/>
  <c r="J42" i="3"/>
  <c r="J40" i="3"/>
  <c r="AL29" i="3"/>
  <c r="AE29" i="3"/>
  <c r="X29" i="3"/>
  <c r="Q29" i="3"/>
  <c r="J29" i="3"/>
  <c r="AL23" i="3"/>
  <c r="AE23" i="3"/>
  <c r="X23" i="3"/>
  <c r="Q23" i="3"/>
  <c r="J23" i="3"/>
  <c r="J31" i="20"/>
  <c r="N45" i="5" l="1"/>
  <c r="N45" i="6"/>
  <c r="V45" i="24"/>
  <c r="N45" i="4"/>
  <c r="N51" i="5"/>
  <c r="O51" i="5" s="1"/>
  <c r="N54" i="21"/>
  <c r="O54" i="21" s="1"/>
  <c r="L49" i="17"/>
  <c r="K51" i="17"/>
  <c r="L51" i="17" s="1"/>
  <c r="N51" i="17" s="1"/>
  <c r="O51" i="17" s="1"/>
  <c r="K52" i="17"/>
  <c r="L52" i="17" s="1"/>
  <c r="N52" i="17" s="1"/>
  <c r="O52" i="17" s="1"/>
  <c r="N49" i="20"/>
  <c r="O49" i="20" s="1"/>
  <c r="K49" i="14"/>
  <c r="L48" i="14"/>
  <c r="N48" i="14" s="1"/>
  <c r="O48" i="14" s="1"/>
  <c r="N45" i="20"/>
  <c r="O45" i="20" s="1"/>
  <c r="N44" i="13"/>
  <c r="O44" i="13" s="1"/>
  <c r="N45" i="30"/>
  <c r="O45" i="30" s="1"/>
  <c r="K49" i="12"/>
  <c r="L48" i="12"/>
  <c r="N48" i="12" s="1"/>
  <c r="O48" i="12" s="1"/>
  <c r="N45" i="1"/>
  <c r="O45" i="1" s="1"/>
  <c r="N44" i="12"/>
  <c r="O44" i="12" s="1"/>
  <c r="K49" i="16"/>
  <c r="L48" i="16"/>
  <c r="N48" i="16" s="1"/>
  <c r="O48" i="16" s="1"/>
  <c r="L48" i="1"/>
  <c r="N48" i="1" s="1"/>
  <c r="O48" i="1" s="1"/>
  <c r="K49" i="1"/>
  <c r="K49" i="15"/>
  <c r="L48" i="15"/>
  <c r="N48" i="15" s="1"/>
  <c r="O48" i="15" s="1"/>
  <c r="N45" i="2"/>
  <c r="O45" i="2" s="1"/>
  <c r="N45" i="18"/>
  <c r="O45" i="18" s="1"/>
  <c r="N45" i="19"/>
  <c r="O45" i="19" s="1"/>
  <c r="N44" i="17"/>
  <c r="O44" i="17" s="1"/>
  <c r="K49" i="30"/>
  <c r="L48" i="30"/>
  <c r="N48" i="30" s="1"/>
  <c r="O48" i="30" s="1"/>
  <c r="K49" i="13"/>
  <c r="L48" i="13"/>
  <c r="N48" i="13" s="1"/>
  <c r="O48" i="13" s="1"/>
  <c r="N45" i="17"/>
  <c r="O45" i="17" s="1"/>
  <c r="J31" i="18"/>
  <c r="J31" i="19"/>
  <c r="N49" i="17" l="1"/>
  <c r="O49" i="17" s="1"/>
  <c r="K51" i="20"/>
  <c r="L51" i="20" s="1"/>
  <c r="N51" i="20" s="1"/>
  <c r="O51" i="20" s="1"/>
  <c r="K52" i="20"/>
  <c r="L52" i="20" s="1"/>
  <c r="L49" i="1"/>
  <c r="N49" i="1" s="1"/>
  <c r="O49" i="1" s="1"/>
  <c r="K51" i="1"/>
  <c r="L51" i="1" s="1"/>
  <c r="N51" i="1" s="1"/>
  <c r="O51" i="1" s="1"/>
  <c r="K52" i="1"/>
  <c r="L52" i="1" s="1"/>
  <c r="N52" i="1" s="1"/>
  <c r="O52" i="1" s="1"/>
  <c r="K51" i="30"/>
  <c r="L51" i="30" s="1"/>
  <c r="N51" i="30" s="1"/>
  <c r="O51" i="30" s="1"/>
  <c r="K52" i="30"/>
  <c r="L52" i="30" s="1"/>
  <c r="N52" i="30" s="1"/>
  <c r="O52" i="30" s="1"/>
  <c r="L49" i="30"/>
  <c r="N49" i="30" s="1"/>
  <c r="O49" i="30" s="1"/>
  <c r="L49" i="16"/>
  <c r="N49" i="16" s="1"/>
  <c r="O49" i="16" s="1"/>
  <c r="K52" i="16"/>
  <c r="L52" i="16" s="1"/>
  <c r="N52" i="16" s="1"/>
  <c r="O52" i="16" s="1"/>
  <c r="K51" i="16"/>
  <c r="L51" i="16" s="1"/>
  <c r="K52" i="18"/>
  <c r="L52" i="18" s="1"/>
  <c r="K51" i="18"/>
  <c r="L51" i="18" s="1"/>
  <c r="N51" i="18" s="1"/>
  <c r="O51" i="18" s="1"/>
  <c r="L49" i="13"/>
  <c r="N49" i="13" s="1"/>
  <c r="O49" i="13" s="1"/>
  <c r="K52" i="13"/>
  <c r="L52" i="13" s="1"/>
  <c r="K51" i="13"/>
  <c r="L51" i="13" s="1"/>
  <c r="N51" i="13" s="1"/>
  <c r="O51" i="13" s="1"/>
  <c r="K52" i="15"/>
  <c r="L52" i="15" s="1"/>
  <c r="K51" i="15"/>
  <c r="L51" i="15" s="1"/>
  <c r="N51" i="15" s="1"/>
  <c r="O51" i="15" s="1"/>
  <c r="L49" i="15"/>
  <c r="N49" i="15" s="1"/>
  <c r="O49" i="15" s="1"/>
  <c r="K52" i="19"/>
  <c r="L52" i="19" s="1"/>
  <c r="N52" i="19" s="1"/>
  <c r="O52" i="19" s="1"/>
  <c r="K51" i="19"/>
  <c r="L51" i="19" s="1"/>
  <c r="N51" i="19" s="1"/>
  <c r="O51" i="19" s="1"/>
  <c r="L49" i="12"/>
  <c r="K52" i="12"/>
  <c r="L52" i="12" s="1"/>
  <c r="N52" i="12" s="1"/>
  <c r="O52" i="12" s="1"/>
  <c r="K51" i="12"/>
  <c r="L51" i="12" s="1"/>
  <c r="N51" i="12" s="1"/>
  <c r="O51" i="12" s="1"/>
  <c r="L49" i="14"/>
  <c r="N49" i="14" s="1"/>
  <c r="O49" i="14" s="1"/>
  <c r="K51" i="14"/>
  <c r="L51" i="14" s="1"/>
  <c r="N51" i="14" s="1"/>
  <c r="O51" i="14" s="1"/>
  <c r="K52" i="14"/>
  <c r="L52" i="14" s="1"/>
  <c r="AE29" i="11"/>
  <c r="N51" i="16" l="1"/>
  <c r="O51" i="16" s="1"/>
  <c r="N52" i="18"/>
  <c r="O52" i="18" s="1"/>
  <c r="N49" i="12"/>
  <c r="O49" i="12" s="1"/>
  <c r="N52" i="13"/>
  <c r="O52" i="13" s="1"/>
  <c r="N52" i="15"/>
  <c r="O52" i="15" s="1"/>
  <c r="N52" i="20"/>
  <c r="O52" i="20" s="1"/>
  <c r="N52" i="14"/>
  <c r="O52" i="14" s="1"/>
  <c r="AL31" i="16"/>
  <c r="AM38" i="30"/>
  <c r="AN38" i="30" s="1"/>
  <c r="AF38" i="30"/>
  <c r="AG38" i="30" s="1"/>
  <c r="AQ38" i="30" s="1"/>
  <c r="Y38" i="30"/>
  <c r="Z38" i="30" s="1"/>
  <c r="AJ38" i="30" s="1"/>
  <c r="R38" i="30"/>
  <c r="S38" i="30" s="1"/>
  <c r="AC38" i="30" s="1"/>
  <c r="K38" i="30"/>
  <c r="L38" i="30" s="1"/>
  <c r="V38" i="30" s="1"/>
  <c r="G38" i="30"/>
  <c r="H38" i="30" s="1"/>
  <c r="O38" i="30" s="1"/>
  <c r="AM37" i="30"/>
  <c r="AN37" i="30" s="1"/>
  <c r="AF37" i="30"/>
  <c r="AG37" i="30" s="1"/>
  <c r="AQ37" i="30" s="1"/>
  <c r="Y37" i="30"/>
  <c r="Z37" i="30" s="1"/>
  <c r="AJ37" i="30" s="1"/>
  <c r="R37" i="30"/>
  <c r="S37" i="30" s="1"/>
  <c r="AC37" i="30" s="1"/>
  <c r="K37" i="30"/>
  <c r="L37" i="30" s="1"/>
  <c r="V37" i="30" s="1"/>
  <c r="G37" i="30"/>
  <c r="H37" i="30" s="1"/>
  <c r="O37"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M33" i="30"/>
  <c r="AN33" i="30" s="1"/>
  <c r="AF33" i="30"/>
  <c r="AG33" i="30" s="1"/>
  <c r="AQ33" i="30" s="1"/>
  <c r="Y33" i="30"/>
  <c r="Z33" i="30" s="1"/>
  <c r="AJ33" i="30" s="1"/>
  <c r="R33" i="30"/>
  <c r="S33" i="30" s="1"/>
  <c r="AC33" i="30" s="1"/>
  <c r="K33" i="30"/>
  <c r="L33" i="30" s="1"/>
  <c r="V33" i="30" s="1"/>
  <c r="G33" i="30"/>
  <c r="H33" i="30" s="1"/>
  <c r="AM32" i="30"/>
  <c r="AN32" i="30" s="1"/>
  <c r="AF32" i="30"/>
  <c r="AG32" i="30" s="1"/>
  <c r="AQ32" i="30" s="1"/>
  <c r="Y32" i="30"/>
  <c r="Z32" i="30" s="1"/>
  <c r="AJ32" i="30" s="1"/>
  <c r="R32" i="30"/>
  <c r="S32" i="30" s="1"/>
  <c r="K32" i="30"/>
  <c r="L32" i="30" s="1"/>
  <c r="G32" i="30"/>
  <c r="H32" i="30" s="1"/>
  <c r="O32" i="30" s="1"/>
  <c r="AM31" i="30"/>
  <c r="AL31" i="30"/>
  <c r="AF31" i="30"/>
  <c r="AE31" i="30"/>
  <c r="Y31" i="30"/>
  <c r="X31" i="30"/>
  <c r="Q31" i="30"/>
  <c r="AM30" i="30"/>
  <c r="AN30" i="30" s="1"/>
  <c r="AF30" i="30"/>
  <c r="AG30" i="30" s="1"/>
  <c r="AQ30" i="30" s="1"/>
  <c r="Y30" i="30"/>
  <c r="Z30" i="30" s="1"/>
  <c r="AJ30" i="30" s="1"/>
  <c r="R30" i="30"/>
  <c r="S30" i="30" s="1"/>
  <c r="K30" i="30"/>
  <c r="L30" i="30" s="1"/>
  <c r="V30" i="30" s="1"/>
  <c r="G30" i="30"/>
  <c r="H30" i="30" s="1"/>
  <c r="O30" i="30" s="1"/>
  <c r="AM29" i="30"/>
  <c r="AF29" i="30"/>
  <c r="AE29" i="30"/>
  <c r="Y29" i="30"/>
  <c r="R29" i="30"/>
  <c r="K29" i="30"/>
  <c r="G29" i="30"/>
  <c r="AN28" i="30"/>
  <c r="AP28" i="30" s="1"/>
  <c r="AG28" i="30"/>
  <c r="Z28" i="30"/>
  <c r="AJ28" i="30" s="1"/>
  <c r="S28" i="30"/>
  <c r="AC28" i="30" s="1"/>
  <c r="L28" i="30"/>
  <c r="V28" i="30" s="1"/>
  <c r="H28" i="30"/>
  <c r="N28" i="30" s="1"/>
  <c r="AN24" i="30"/>
  <c r="AG24" i="30"/>
  <c r="Z24" i="30"/>
  <c r="S24" i="30"/>
  <c r="AC24" i="30" s="1"/>
  <c r="L24" i="30"/>
  <c r="V24" i="30" s="1"/>
  <c r="H24" i="30"/>
  <c r="N24" i="30" s="1"/>
  <c r="H23" i="30"/>
  <c r="AE31" i="16"/>
  <c r="AE29" i="16"/>
  <c r="X31" i="16"/>
  <c r="Q31" i="16"/>
  <c r="J40" i="11"/>
  <c r="AB24" i="30" l="1"/>
  <c r="AP24" i="30"/>
  <c r="O28" i="30"/>
  <c r="AQ24" i="30"/>
  <c r="O24" i="30"/>
  <c r="R45" i="30"/>
  <c r="S45" i="30" s="1"/>
  <c r="R44" i="30"/>
  <c r="S44" i="30" s="1"/>
  <c r="R48" i="30"/>
  <c r="Z31" i="30"/>
  <c r="AJ31" i="30" s="1"/>
  <c r="H29" i="30"/>
  <c r="H39" i="30" s="1"/>
  <c r="S31" i="30"/>
  <c r="AG31" i="30"/>
  <c r="AG29" i="30"/>
  <c r="AP32" i="30"/>
  <c r="AP37" i="30"/>
  <c r="AI35" i="30"/>
  <c r="AB30" i="30"/>
  <c r="AP30" i="30"/>
  <c r="AP33" i="30"/>
  <c r="U35" i="30"/>
  <c r="AP35" i="30"/>
  <c r="AB37" i="30"/>
  <c r="AI30" i="30"/>
  <c r="N37" i="30"/>
  <c r="N33" i="30"/>
  <c r="O33" i="30"/>
  <c r="V32" i="30"/>
  <c r="N32" i="30"/>
  <c r="AC32" i="30"/>
  <c r="U32" i="30"/>
  <c r="AI33" i="30"/>
  <c r="AJ24" i="30"/>
  <c r="AB28" i="30"/>
  <c r="U30" i="30"/>
  <c r="AC30" i="30"/>
  <c r="AB32" i="30"/>
  <c r="U34" i="30"/>
  <c r="AI34" i="30"/>
  <c r="U38" i="30"/>
  <c r="AI38" i="30"/>
  <c r="U24" i="30"/>
  <c r="U28" i="30"/>
  <c r="N30" i="30"/>
  <c r="U33" i="30"/>
  <c r="N35" i="30"/>
  <c r="AB35" i="30"/>
  <c r="U37" i="30"/>
  <c r="AI37" i="30"/>
  <c r="AI24" i="30"/>
  <c r="AI32" i="30"/>
  <c r="AN31" i="30"/>
  <c r="AB33" i="30"/>
  <c r="AQ28" i="30"/>
  <c r="AI28" i="30"/>
  <c r="N34" i="30"/>
  <c r="AB34" i="30"/>
  <c r="AP34" i="30"/>
  <c r="N38" i="30"/>
  <c r="AB38" i="30"/>
  <c r="AP38" i="30"/>
  <c r="D11" i="36" l="1"/>
  <c r="AP31" i="30"/>
  <c r="S48" i="30"/>
  <c r="R49" i="30"/>
  <c r="U44" i="30"/>
  <c r="V44" i="30" s="1"/>
  <c r="U45" i="30"/>
  <c r="V45" i="30" s="1"/>
  <c r="Y45" i="30"/>
  <c r="Z45" i="30" s="1"/>
  <c r="Y44" i="30"/>
  <c r="Z44" i="30" s="1"/>
  <c r="Y48" i="30"/>
  <c r="H47" i="30"/>
  <c r="H50" i="30" s="1"/>
  <c r="H66" i="30" s="1"/>
  <c r="AB31" i="30"/>
  <c r="AC31" i="30" s="1"/>
  <c r="AI31" i="30"/>
  <c r="AQ31" i="30"/>
  <c r="H69" i="30" l="1"/>
  <c r="H67" i="30"/>
  <c r="H68" i="30" s="1"/>
  <c r="S49" i="30"/>
  <c r="R52" i="30"/>
  <c r="S52" i="30" s="1"/>
  <c r="R51" i="30"/>
  <c r="S51" i="30" s="1"/>
  <c r="AF45" i="30"/>
  <c r="AG45" i="30" s="1"/>
  <c r="AF44" i="30"/>
  <c r="AG44" i="30" s="1"/>
  <c r="AF48" i="30"/>
  <c r="AB44" i="30"/>
  <c r="AC44" i="30" s="1"/>
  <c r="U48" i="30"/>
  <c r="V48" i="30" s="1"/>
  <c r="Y49" i="30"/>
  <c r="Z48" i="30"/>
  <c r="AB45" i="30"/>
  <c r="AC45" i="30" s="1"/>
  <c r="N31" i="30"/>
  <c r="O31" i="30" s="1"/>
  <c r="U31" i="30"/>
  <c r="V31" i="30" s="1"/>
  <c r="H60" i="30"/>
  <c r="H63" i="30" s="1"/>
  <c r="H70" i="30" l="1"/>
  <c r="AF49" i="30"/>
  <c r="AG48" i="30"/>
  <c r="AI48" i="30" s="1"/>
  <c r="AJ48" i="30" s="1"/>
  <c r="AI44" i="30"/>
  <c r="AJ44" i="30" s="1"/>
  <c r="AI45" i="30"/>
  <c r="AJ45" i="30" s="1"/>
  <c r="U51" i="30"/>
  <c r="V51" i="30" s="1"/>
  <c r="AM45" i="30"/>
  <c r="AN45" i="30" s="1"/>
  <c r="AP45" i="30" s="1"/>
  <c r="AQ45" i="30" s="1"/>
  <c r="AM44" i="30"/>
  <c r="AN44" i="30" s="1"/>
  <c r="AP44" i="30" s="1"/>
  <c r="AQ44" i="30" s="1"/>
  <c r="AM48" i="30"/>
  <c r="AB48" i="30"/>
  <c r="AC48" i="30" s="1"/>
  <c r="Y52" i="30"/>
  <c r="Z52" i="30" s="1"/>
  <c r="Y51" i="30"/>
  <c r="Z51" i="30" s="1"/>
  <c r="Z49" i="30"/>
  <c r="U52" i="30"/>
  <c r="V52" i="30" s="1"/>
  <c r="U49" i="30"/>
  <c r="V49" i="30" s="1"/>
  <c r="H61" i="30"/>
  <c r="AB49" i="30" l="1"/>
  <c r="AC49" i="30" s="1"/>
  <c r="AB51" i="30"/>
  <c r="AC51" i="30" s="1"/>
  <c r="AB52" i="30"/>
  <c r="AC52" i="30" s="1"/>
  <c r="AM49" i="30"/>
  <c r="AN48" i="30"/>
  <c r="AP48" i="30" s="1"/>
  <c r="AQ48" i="30" s="1"/>
  <c r="AF51" i="30"/>
  <c r="AG51" i="30" s="1"/>
  <c r="AF52" i="30"/>
  <c r="AG52" i="30" s="1"/>
  <c r="AG49" i="30"/>
  <c r="H62" i="30"/>
  <c r="H64" i="30" s="1"/>
  <c r="AM51" i="30" l="1"/>
  <c r="AN51" i="30" s="1"/>
  <c r="AP51" i="30" s="1"/>
  <c r="AQ51" i="30" s="1"/>
  <c r="AM52" i="30"/>
  <c r="AN52" i="30" s="1"/>
  <c r="AP52" i="30" s="1"/>
  <c r="AQ52" i="30" s="1"/>
  <c r="AN49" i="30"/>
  <c r="AP49" i="30" s="1"/>
  <c r="AQ49" i="30" s="1"/>
  <c r="AI49" i="30"/>
  <c r="AJ49" i="30" s="1"/>
  <c r="AI52" i="30"/>
  <c r="AJ52" i="30" s="1"/>
  <c r="AI51" i="30"/>
  <c r="AJ51" i="30" s="1"/>
  <c r="AL29" i="2" l="1"/>
  <c r="AE29" i="2"/>
  <c r="X29" i="2"/>
  <c r="Q29" i="2"/>
  <c r="J29" i="2"/>
  <c r="AL23" i="2"/>
  <c r="AE23" i="2"/>
  <c r="X23" i="2"/>
  <c r="Q23" i="2"/>
  <c r="J23" i="2"/>
  <c r="J23" i="19" l="1"/>
  <c r="J23" i="18"/>
  <c r="J23" i="20"/>
  <c r="J29" i="18"/>
  <c r="J29" i="20"/>
  <c r="J29" i="19"/>
  <c r="AL29" i="11"/>
  <c r="X29" i="11"/>
  <c r="Q29" i="11"/>
  <c r="J29" i="11"/>
  <c r="AL23" i="11"/>
  <c r="AE23" i="11"/>
  <c r="X23" i="11"/>
  <c r="Q23" i="11"/>
  <c r="Q23" i="30" l="1"/>
  <c r="S23" i="30" s="1"/>
  <c r="Q23" i="16"/>
  <c r="X23" i="30"/>
  <c r="Z23" i="30" s="1"/>
  <c r="X23" i="16"/>
  <c r="Q29" i="16"/>
  <c r="Q29" i="30"/>
  <c r="S29" i="30" s="1"/>
  <c r="J29" i="30"/>
  <c r="L29" i="30" s="1"/>
  <c r="N29" i="30" s="1"/>
  <c r="O29" i="30" s="1"/>
  <c r="J29" i="16"/>
  <c r="AE23" i="16"/>
  <c r="AE23" i="30"/>
  <c r="AG23" i="30" s="1"/>
  <c r="X29" i="30"/>
  <c r="Z29" i="30" s="1"/>
  <c r="X29" i="16"/>
  <c r="J23" i="16"/>
  <c r="J23" i="30"/>
  <c r="L23" i="30" s="1"/>
  <c r="AL23" i="16"/>
  <c r="AL23" i="30"/>
  <c r="AN23" i="30" s="1"/>
  <c r="AL29" i="30"/>
  <c r="AN29" i="30" s="1"/>
  <c r="AP29" i="30" s="1"/>
  <c r="AQ29" i="30" s="1"/>
  <c r="AL29" i="16"/>
  <c r="AL31" i="26"/>
  <c r="AL29" i="26"/>
  <c r="AL23" i="26"/>
  <c r="AE31" i="26"/>
  <c r="AE29" i="26"/>
  <c r="AE23" i="26"/>
  <c r="X31" i="26"/>
  <c r="X29" i="26"/>
  <c r="X23" i="26"/>
  <c r="Q31" i="26"/>
  <c r="Q29" i="26"/>
  <c r="Q23" i="26"/>
  <c r="J31" i="26"/>
  <c r="J29" i="26"/>
  <c r="J23" i="26"/>
  <c r="AL31" i="24"/>
  <c r="AL29" i="24"/>
  <c r="AL23" i="24"/>
  <c r="AE31" i="24"/>
  <c r="AE29" i="24"/>
  <c r="AE23" i="24"/>
  <c r="X31" i="24"/>
  <c r="X29" i="24"/>
  <c r="X23" i="24"/>
  <c r="Q31" i="24"/>
  <c r="Q29" i="24"/>
  <c r="Q23" i="24"/>
  <c r="J31" i="24"/>
  <c r="J29" i="24"/>
  <c r="J23" i="24"/>
  <c r="AL31" i="21"/>
  <c r="AL29" i="21"/>
  <c r="AL23" i="21"/>
  <c r="AE31" i="21"/>
  <c r="AE29" i="21"/>
  <c r="AE23" i="21"/>
  <c r="X31" i="21"/>
  <c r="X29" i="21"/>
  <c r="X23" i="21"/>
  <c r="Q31" i="21"/>
  <c r="Q29" i="21"/>
  <c r="Q23" i="21"/>
  <c r="J31" i="21"/>
  <c r="J29" i="21"/>
  <c r="J23" i="21"/>
  <c r="AL31" i="5"/>
  <c r="AL29" i="5"/>
  <c r="AL23" i="5"/>
  <c r="AE31" i="5"/>
  <c r="AE29" i="5"/>
  <c r="AE23" i="5"/>
  <c r="X31" i="5"/>
  <c r="X29" i="5"/>
  <c r="X23" i="5"/>
  <c r="Q31" i="5"/>
  <c r="Q29" i="5"/>
  <c r="Q23" i="5"/>
  <c r="J31" i="5"/>
  <c r="J29" i="5"/>
  <c r="J23" i="5"/>
  <c r="AL31" i="4"/>
  <c r="AL29" i="4"/>
  <c r="AL23" i="4"/>
  <c r="AE31" i="4"/>
  <c r="AE29" i="4"/>
  <c r="AE23" i="4"/>
  <c r="X31" i="4"/>
  <c r="X29" i="4"/>
  <c r="X23" i="4"/>
  <c r="Q31" i="4"/>
  <c r="Q29" i="4"/>
  <c r="Q23" i="4"/>
  <c r="J31" i="4"/>
  <c r="J29" i="4"/>
  <c r="J23" i="4"/>
  <c r="AL31" i="20"/>
  <c r="AL29" i="20"/>
  <c r="AL23" i="20"/>
  <c r="AE31" i="20"/>
  <c r="AE29" i="20"/>
  <c r="AE23" i="20"/>
  <c r="X31" i="20"/>
  <c r="X29" i="20"/>
  <c r="X23" i="20"/>
  <c r="Q31" i="20"/>
  <c r="Q29" i="20"/>
  <c r="Q23" i="20"/>
  <c r="AL31" i="19"/>
  <c r="AL29" i="19"/>
  <c r="AL23" i="19"/>
  <c r="AE31" i="19"/>
  <c r="AE29" i="19"/>
  <c r="AE23" i="19"/>
  <c r="X31" i="19"/>
  <c r="X29" i="19"/>
  <c r="X23" i="19"/>
  <c r="Q31" i="19"/>
  <c r="Q29" i="19"/>
  <c r="Q23" i="19"/>
  <c r="AL31" i="18"/>
  <c r="AL29" i="18"/>
  <c r="AL23" i="18"/>
  <c r="AE31" i="18"/>
  <c r="AE29" i="18"/>
  <c r="AE23" i="18"/>
  <c r="X31" i="18"/>
  <c r="X29" i="18"/>
  <c r="X23" i="18"/>
  <c r="Q31" i="18"/>
  <c r="Q29" i="18"/>
  <c r="Q23" i="18"/>
  <c r="AL31" i="17"/>
  <c r="AL29" i="17"/>
  <c r="AL23" i="17"/>
  <c r="AE31" i="17"/>
  <c r="AE29" i="17"/>
  <c r="AE23" i="17"/>
  <c r="X31" i="17"/>
  <c r="X29" i="17"/>
  <c r="X23" i="17"/>
  <c r="Q31" i="17"/>
  <c r="Q29" i="17"/>
  <c r="Q23" i="17"/>
  <c r="J31" i="17"/>
  <c r="J29" i="17"/>
  <c r="J23" i="17"/>
  <c r="AI29" i="30" l="1"/>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AL31" i="14"/>
  <c r="AL29" i="14"/>
  <c r="AL23" i="14"/>
  <c r="AE31" i="14"/>
  <c r="AE29" i="14"/>
  <c r="AE23" i="14"/>
  <c r="X31" i="14"/>
  <c r="X29" i="14"/>
  <c r="X23" i="14"/>
  <c r="Q31" i="14"/>
  <c r="Q29" i="14"/>
  <c r="Q23" i="14"/>
  <c r="J29" i="14"/>
  <c r="J23" i="14"/>
  <c r="AL31" i="1"/>
  <c r="AL29" i="1"/>
  <c r="AL23" i="1"/>
  <c r="AE31" i="1"/>
  <c r="AE29" i="1"/>
  <c r="AE23" i="1"/>
  <c r="X31" i="1"/>
  <c r="X29" i="1"/>
  <c r="X23" i="1"/>
  <c r="Q31" i="1"/>
  <c r="Q29" i="1"/>
  <c r="Q23" i="1"/>
  <c r="J29" i="1"/>
  <c r="J23" i="1"/>
  <c r="AL31" i="13"/>
  <c r="AL29" i="13"/>
  <c r="AL23" i="13"/>
  <c r="AE31" i="13"/>
  <c r="AE29" i="13"/>
  <c r="AE23" i="13"/>
  <c r="X31" i="13"/>
  <c r="X29" i="13"/>
  <c r="X23" i="13"/>
  <c r="Q31" i="13"/>
  <c r="Q29" i="13"/>
  <c r="Q23" i="13"/>
  <c r="J29" i="13"/>
  <c r="J23" i="13"/>
  <c r="AL31" i="12"/>
  <c r="AL29" i="12"/>
  <c r="AL23" i="12"/>
  <c r="AE31" i="12"/>
  <c r="AE29" i="12"/>
  <c r="AE23" i="12"/>
  <c r="X31" i="12"/>
  <c r="X29" i="12"/>
  <c r="X23" i="12"/>
  <c r="Q31" i="12"/>
  <c r="Q29" i="12"/>
  <c r="Q23" i="12"/>
  <c r="J29" i="12"/>
  <c r="J23" i="12"/>
  <c r="I11" i="36" l="1"/>
  <c r="H11" i="36"/>
  <c r="F11" i="36"/>
  <c r="G11" i="36"/>
  <c r="E11" i="36"/>
  <c r="O23" i="30"/>
  <c r="AJ23" i="30"/>
  <c r="V23" i="30"/>
  <c r="AC23" i="30"/>
  <c r="AQ23" i="30"/>
  <c r="AG47" i="30"/>
  <c r="AI39" i="30"/>
  <c r="H12" i="36" s="1"/>
  <c r="AB39" i="30"/>
  <c r="G12" i="36" s="1"/>
  <c r="Z47" i="30"/>
  <c r="S47" i="30"/>
  <c r="U39" i="30"/>
  <c r="F12" i="36" s="1"/>
  <c r="N39" i="30"/>
  <c r="E12" i="36" s="1"/>
  <c r="E13" i="36" s="1"/>
  <c r="L47" i="30"/>
  <c r="AP39" i="30"/>
  <c r="I12" i="36" s="1"/>
  <c r="I13" i="36" s="1"/>
  <c r="AN47" i="30"/>
  <c r="G13" i="36" l="1"/>
  <c r="H13" i="36"/>
  <c r="F13" i="36"/>
  <c r="AJ39" i="30"/>
  <c r="AQ39" i="30"/>
  <c r="AC39" i="30"/>
  <c r="O39" i="30"/>
  <c r="V39" i="30"/>
  <c r="AB47" i="30"/>
  <c r="AC47" i="30" s="1"/>
  <c r="Z50" i="30"/>
  <c r="Z66" i="30" s="1"/>
  <c r="AN50" i="30"/>
  <c r="AN66" i="30" s="1"/>
  <c r="AP47" i="30"/>
  <c r="AQ47" i="30" s="1"/>
  <c r="U47" i="30"/>
  <c r="V47" i="30" s="1"/>
  <c r="S50" i="30"/>
  <c r="S66" i="30" s="1"/>
  <c r="N47" i="30"/>
  <c r="O47" i="30" s="1"/>
  <c r="L50" i="30"/>
  <c r="L66" i="30" s="1"/>
  <c r="AI47" i="30"/>
  <c r="AJ47" i="30" s="1"/>
  <c r="AG50" i="30"/>
  <c r="AG66" i="30" s="1"/>
  <c r="AG67" i="30" l="1"/>
  <c r="AG68" i="30" s="1"/>
  <c r="AG69" i="30"/>
  <c r="AI66" i="30"/>
  <c r="AJ66" i="30" s="1"/>
  <c r="Z69" i="30"/>
  <c r="AB66" i="30"/>
  <c r="AC66" i="30" s="1"/>
  <c r="Z67" i="30"/>
  <c r="S67" i="30"/>
  <c r="S68" i="30" s="1"/>
  <c r="S69" i="30"/>
  <c r="U66" i="30"/>
  <c r="V66" i="30" s="1"/>
  <c r="AN67" i="30"/>
  <c r="AN69" i="30"/>
  <c r="AP66" i="30"/>
  <c r="AQ66" i="30" s="1"/>
  <c r="N66" i="30"/>
  <c r="O66" i="30" s="1"/>
  <c r="L67" i="30"/>
  <c r="L69" i="30"/>
  <c r="N69" i="30" s="1"/>
  <c r="O69" i="30" s="1"/>
  <c r="N50" i="30"/>
  <c r="O50" i="30" s="1"/>
  <c r="L60" i="30"/>
  <c r="L63" i="30" s="1"/>
  <c r="AN60" i="30"/>
  <c r="AN63" i="30" s="1"/>
  <c r="AP50" i="30"/>
  <c r="AQ50" i="30" s="1"/>
  <c r="AG60" i="30"/>
  <c r="AG63" i="30" s="1"/>
  <c r="AI50" i="30"/>
  <c r="AJ50" i="30" s="1"/>
  <c r="S60" i="30"/>
  <c r="S63" i="30" s="1"/>
  <c r="U50" i="30"/>
  <c r="V50" i="30" s="1"/>
  <c r="AB50" i="30"/>
  <c r="AC50" i="30" s="1"/>
  <c r="Z60" i="30"/>
  <c r="Z63" i="30" s="1"/>
  <c r="AP63" i="30" l="1"/>
  <c r="AQ63" i="30" s="1"/>
  <c r="AB63" i="30"/>
  <c r="AC63" i="30" s="1"/>
  <c r="AI63" i="30"/>
  <c r="AJ63" i="30" s="1"/>
  <c r="U63" i="30"/>
  <c r="V63" i="30" s="1"/>
  <c r="N63" i="30"/>
  <c r="O63" i="30" s="1"/>
  <c r="AP69" i="30"/>
  <c r="AQ69" i="30" s="1"/>
  <c r="AB69" i="30"/>
  <c r="AC69" i="30" s="1"/>
  <c r="AP67" i="30"/>
  <c r="AQ67" i="30" s="1"/>
  <c r="AB67" i="30"/>
  <c r="AC67" i="30" s="1"/>
  <c r="Z68" i="30"/>
  <c r="AB68" i="30" s="1"/>
  <c r="AC68" i="30" s="1"/>
  <c r="U69" i="30"/>
  <c r="V69" i="30" s="1"/>
  <c r="AI69" i="30"/>
  <c r="AJ69" i="30" s="1"/>
  <c r="L68" i="30"/>
  <c r="N68" i="30" s="1"/>
  <c r="O68" i="30" s="1"/>
  <c r="N67" i="30"/>
  <c r="O67" i="30" s="1"/>
  <c r="AN68" i="30"/>
  <c r="AP68" i="30" s="1"/>
  <c r="AQ68" i="30" s="1"/>
  <c r="U67" i="30"/>
  <c r="V67" i="30" s="1"/>
  <c r="AI67" i="30"/>
  <c r="AJ67" i="30" s="1"/>
  <c r="AG70" i="30"/>
  <c r="S70" i="30"/>
  <c r="Z61" i="30"/>
  <c r="Z62" i="30" s="1"/>
  <c r="Z64" i="30" s="1"/>
  <c r="AB60" i="30"/>
  <c r="AC60" i="30" s="1"/>
  <c r="AI60" i="30"/>
  <c r="AJ60" i="30" s="1"/>
  <c r="AG61" i="30"/>
  <c r="L61" i="30"/>
  <c r="N60" i="30"/>
  <c r="O60" i="30" s="1"/>
  <c r="S61" i="30"/>
  <c r="U60" i="30"/>
  <c r="V60" i="30" s="1"/>
  <c r="AN61" i="30"/>
  <c r="AP60" i="30"/>
  <c r="AQ60" i="30" s="1"/>
  <c r="AI68" i="30" l="1"/>
  <c r="AJ68" i="30" s="1"/>
  <c r="Z70" i="30"/>
  <c r="AI70" i="30" s="1"/>
  <c r="AJ70" i="30" s="1"/>
  <c r="U68" i="30"/>
  <c r="V68" i="30" s="1"/>
  <c r="AN70" i="30"/>
  <c r="AP70" i="30" s="1"/>
  <c r="AQ70" i="30" s="1"/>
  <c r="L70" i="30"/>
  <c r="N70" i="30" s="1"/>
  <c r="O70" i="30" s="1"/>
  <c r="AP61" i="30"/>
  <c r="AQ61" i="30" s="1"/>
  <c r="AN62" i="30"/>
  <c r="AN64" i="30" s="1"/>
  <c r="AI61" i="30"/>
  <c r="AJ61" i="30" s="1"/>
  <c r="S62" i="30"/>
  <c r="S64" i="30" s="1"/>
  <c r="AB64" i="30" s="1"/>
  <c r="G14" i="36" s="1"/>
  <c r="U61" i="30"/>
  <c r="V61" i="30" s="1"/>
  <c r="L62" i="30"/>
  <c r="L64" i="30" s="1"/>
  <c r="N61" i="30"/>
  <c r="O61" i="30" s="1"/>
  <c r="AG62" i="30"/>
  <c r="AG64" i="30" s="1"/>
  <c r="AI64" i="30" s="1"/>
  <c r="H14" i="36" s="1"/>
  <c r="AB61" i="30"/>
  <c r="AC61" i="30" s="1"/>
  <c r="AB70" i="30" l="1"/>
  <c r="AC70" i="30" s="1"/>
  <c r="AP64" i="30"/>
  <c r="I14" i="36" s="1"/>
  <c r="AC64" i="30"/>
  <c r="AJ64" i="30"/>
  <c r="N64" i="30"/>
  <c r="E14" i="36" s="1"/>
  <c r="U64" i="30"/>
  <c r="F14" i="36" s="1"/>
  <c r="U70" i="30"/>
  <c r="V70" i="30" s="1"/>
  <c r="U62" i="30"/>
  <c r="V62" i="30" s="1"/>
  <c r="AI62" i="30"/>
  <c r="AJ62" i="30" s="1"/>
  <c r="AP62" i="30"/>
  <c r="AQ62" i="30" s="1"/>
  <c r="N62" i="30"/>
  <c r="O62" i="30" s="1"/>
  <c r="AB62" i="30"/>
  <c r="AC62" i="30" s="1"/>
  <c r="R45" i="26"/>
  <c r="AP43" i="26"/>
  <c r="AP42" i="26"/>
  <c r="AQ42" i="26" s="1"/>
  <c r="AM38" i="26"/>
  <c r="AN38" i="26" s="1"/>
  <c r="AF38" i="26"/>
  <c r="AG38" i="26" s="1"/>
  <c r="Y38" i="26"/>
  <c r="Z38" i="26" s="1"/>
  <c r="R38" i="26"/>
  <c r="S38" i="26" s="1"/>
  <c r="K38" i="26"/>
  <c r="L38" i="26" s="1"/>
  <c r="H38" i="26"/>
  <c r="O38" i="26" s="1"/>
  <c r="G38" i="26"/>
  <c r="AM37" i="26"/>
  <c r="AN37" i="26" s="1"/>
  <c r="AF37" i="26"/>
  <c r="AG37" i="26" s="1"/>
  <c r="AQ37" i="26" s="1"/>
  <c r="Y37" i="26"/>
  <c r="Z37" i="26" s="1"/>
  <c r="AJ37" i="26" s="1"/>
  <c r="S37" i="26"/>
  <c r="AC37" i="26" s="1"/>
  <c r="R37" i="26"/>
  <c r="K37" i="26"/>
  <c r="L37" i="26" s="1"/>
  <c r="V37" i="26" s="1"/>
  <c r="G37" i="26"/>
  <c r="H37" i="26" s="1"/>
  <c r="O37" i="26" s="1"/>
  <c r="AM35" i="26"/>
  <c r="AN35" i="26" s="1"/>
  <c r="AF35" i="26"/>
  <c r="AG35" i="26" s="1"/>
  <c r="AQ35" i="26" s="1"/>
  <c r="Z35" i="26"/>
  <c r="AJ35" i="26" s="1"/>
  <c r="Y35" i="26"/>
  <c r="R35" i="26"/>
  <c r="S35" i="26" s="1"/>
  <c r="AC35" i="26" s="1"/>
  <c r="K35" i="26"/>
  <c r="L35" i="26" s="1"/>
  <c r="V35" i="26" s="1"/>
  <c r="G35" i="26"/>
  <c r="H35" i="26" s="1"/>
  <c r="O35" i="26" s="1"/>
  <c r="AN34" i="26"/>
  <c r="AM34" i="26"/>
  <c r="AF34" i="26"/>
  <c r="AG34" i="26" s="1"/>
  <c r="Y34" i="26"/>
  <c r="Z34" i="26" s="1"/>
  <c r="R34" i="26"/>
  <c r="S34" i="26" s="1"/>
  <c r="L34" i="26"/>
  <c r="K34" i="26"/>
  <c r="G34" i="26"/>
  <c r="H34" i="26" s="1"/>
  <c r="O34" i="26" s="1"/>
  <c r="AM33" i="26"/>
  <c r="AN33" i="26" s="1"/>
  <c r="AF33" i="26"/>
  <c r="AG33" i="26" s="1"/>
  <c r="Y33" i="26"/>
  <c r="Z33" i="26" s="1"/>
  <c r="V33" i="26"/>
  <c r="R33" i="26"/>
  <c r="S33" i="26" s="1"/>
  <c r="L33" i="26"/>
  <c r="K33" i="26"/>
  <c r="G33" i="26"/>
  <c r="H33" i="26" s="1"/>
  <c r="N33" i="26" s="1"/>
  <c r="AM32" i="26"/>
  <c r="AN32" i="26" s="1"/>
  <c r="AF32" i="26"/>
  <c r="AG32" i="26" s="1"/>
  <c r="Y32" i="26"/>
  <c r="Z32" i="26" s="1"/>
  <c r="S32" i="26"/>
  <c r="R32" i="26"/>
  <c r="K32" i="26"/>
  <c r="L32" i="26" s="1"/>
  <c r="G32" i="26"/>
  <c r="H32" i="26" s="1"/>
  <c r="O32" i="26" s="1"/>
  <c r="AN31" i="26"/>
  <c r="AM31" i="26"/>
  <c r="AG31" i="26"/>
  <c r="AF31" i="26"/>
  <c r="Y31" i="26"/>
  <c r="Z31" i="26" s="1"/>
  <c r="AJ31" i="26" s="1"/>
  <c r="R31" i="26"/>
  <c r="S31" i="26" s="1"/>
  <c r="L31" i="26"/>
  <c r="K31" i="26"/>
  <c r="G31" i="26"/>
  <c r="H31" i="26" s="1"/>
  <c r="AM30" i="26"/>
  <c r="AN30" i="26" s="1"/>
  <c r="AP30" i="26" s="1"/>
  <c r="AG30" i="26"/>
  <c r="AF30" i="26"/>
  <c r="Y30" i="26"/>
  <c r="Z30" i="26" s="1"/>
  <c r="R30" i="26"/>
  <c r="S30" i="26" s="1"/>
  <c r="K30" i="26"/>
  <c r="L30" i="26" s="1"/>
  <c r="G30" i="26"/>
  <c r="H30" i="26" s="1"/>
  <c r="O30" i="26" s="1"/>
  <c r="AN29" i="26"/>
  <c r="AM29" i="26"/>
  <c r="AF29" i="26"/>
  <c r="AG29" i="26" s="1"/>
  <c r="Y29" i="26"/>
  <c r="Z29" i="26" s="1"/>
  <c r="R29" i="26"/>
  <c r="S29" i="26" s="1"/>
  <c r="K29" i="26"/>
  <c r="L29" i="26" s="1"/>
  <c r="G29" i="26"/>
  <c r="H29" i="26" s="1"/>
  <c r="AN28" i="26"/>
  <c r="AP28" i="26" s="1"/>
  <c r="AG28" i="26"/>
  <c r="AQ28" i="26" s="1"/>
  <c r="Z28" i="26"/>
  <c r="S28" i="26"/>
  <c r="AC28" i="26" s="1"/>
  <c r="L28" i="26"/>
  <c r="H28" i="26"/>
  <c r="O28" i="26" s="1"/>
  <c r="AN24" i="26"/>
  <c r="AG24" i="26"/>
  <c r="AQ24" i="26" s="1"/>
  <c r="Z24" i="26"/>
  <c r="S24" i="26"/>
  <c r="AC24" i="26" s="1"/>
  <c r="L24" i="26"/>
  <c r="U24" i="26" s="1"/>
  <c r="H24" i="26"/>
  <c r="O24" i="26" s="1"/>
  <c r="AN23" i="26"/>
  <c r="AG23" i="26"/>
  <c r="Z23" i="26"/>
  <c r="S23" i="26"/>
  <c r="L23" i="26"/>
  <c r="H23" i="26"/>
  <c r="Q73" i="24"/>
  <c r="R45" i="24" s="1"/>
  <c r="R54" i="24" s="1"/>
  <c r="S54" i="24" s="1"/>
  <c r="AM38" i="24"/>
  <c r="AN38" i="24" s="1"/>
  <c r="AP38" i="24" s="1"/>
  <c r="AF38" i="24"/>
  <c r="AG38" i="24" s="1"/>
  <c r="Y38" i="24"/>
  <c r="Z38" i="24" s="1"/>
  <c r="R38" i="24"/>
  <c r="S38" i="24" s="1"/>
  <c r="AC38" i="24" s="1"/>
  <c r="K38" i="24"/>
  <c r="L38" i="24" s="1"/>
  <c r="G38" i="24"/>
  <c r="H38" i="24" s="1"/>
  <c r="O38" i="24" s="1"/>
  <c r="AM37" i="24"/>
  <c r="AN37" i="24" s="1"/>
  <c r="AF37" i="24"/>
  <c r="AG37" i="24" s="1"/>
  <c r="AP37" i="24" s="1"/>
  <c r="Y37" i="24"/>
  <c r="Z37" i="24" s="1"/>
  <c r="R37" i="24"/>
  <c r="S37" i="24" s="1"/>
  <c r="AC37" i="24" s="1"/>
  <c r="K37" i="24"/>
  <c r="L37" i="24" s="1"/>
  <c r="G37" i="24"/>
  <c r="H37" i="24" s="1"/>
  <c r="O37" i="24" s="1"/>
  <c r="AM35" i="24"/>
  <c r="AN35" i="24" s="1"/>
  <c r="AF35" i="24"/>
  <c r="AG35" i="24" s="1"/>
  <c r="AQ35" i="24" s="1"/>
  <c r="Y35" i="24"/>
  <c r="Z35" i="24" s="1"/>
  <c r="AI35" i="24" s="1"/>
  <c r="R35" i="24"/>
  <c r="S35" i="24" s="1"/>
  <c r="K35" i="24"/>
  <c r="L35" i="24" s="1"/>
  <c r="V35" i="24" s="1"/>
  <c r="G35" i="24"/>
  <c r="H35" i="24" s="1"/>
  <c r="AM34" i="24"/>
  <c r="AN34" i="24" s="1"/>
  <c r="AG34" i="24"/>
  <c r="AQ34" i="24" s="1"/>
  <c r="AF34" i="24"/>
  <c r="Z34" i="24"/>
  <c r="AJ34" i="24" s="1"/>
  <c r="Y34" i="24"/>
  <c r="R34" i="24"/>
  <c r="S34" i="24" s="1"/>
  <c r="K34" i="24"/>
  <c r="L34" i="24" s="1"/>
  <c r="G34" i="24"/>
  <c r="H34" i="24" s="1"/>
  <c r="O34" i="24" s="1"/>
  <c r="AM33" i="24"/>
  <c r="AN33" i="24" s="1"/>
  <c r="AP33" i="24" s="1"/>
  <c r="AF33" i="24"/>
  <c r="AG33" i="24" s="1"/>
  <c r="AQ33" i="24" s="1"/>
  <c r="Y33" i="24"/>
  <c r="Z33" i="24" s="1"/>
  <c r="AI33" i="24" s="1"/>
  <c r="R33" i="24"/>
  <c r="S33" i="24" s="1"/>
  <c r="AC33" i="24" s="1"/>
  <c r="K33" i="24"/>
  <c r="L33" i="24" s="1"/>
  <c r="G33" i="24"/>
  <c r="H33" i="24" s="1"/>
  <c r="O33" i="24" s="1"/>
  <c r="AM32" i="24"/>
  <c r="AN32" i="24" s="1"/>
  <c r="AF32" i="24"/>
  <c r="AG32" i="24" s="1"/>
  <c r="Y32" i="24"/>
  <c r="Z32" i="24" s="1"/>
  <c r="AJ32" i="24" s="1"/>
  <c r="R32" i="24"/>
  <c r="S32" i="24" s="1"/>
  <c r="AC32" i="24" s="1"/>
  <c r="K32" i="24"/>
  <c r="L32" i="24" s="1"/>
  <c r="G32" i="24"/>
  <c r="H32" i="24" s="1"/>
  <c r="O32" i="24" s="1"/>
  <c r="AM31" i="24"/>
  <c r="AN31" i="24" s="1"/>
  <c r="AF31" i="24"/>
  <c r="AG31" i="24" s="1"/>
  <c r="Y31" i="24"/>
  <c r="Z31" i="24" s="1"/>
  <c r="AJ31" i="24" s="1"/>
  <c r="R31" i="24"/>
  <c r="S31" i="24" s="1"/>
  <c r="AB31" i="24" s="1"/>
  <c r="K31" i="24"/>
  <c r="L31" i="24" s="1"/>
  <c r="G31" i="24"/>
  <c r="H31" i="24" s="1"/>
  <c r="O31" i="24" s="1"/>
  <c r="AM30" i="24"/>
  <c r="AN30" i="24" s="1"/>
  <c r="AP30" i="24" s="1"/>
  <c r="AF30" i="24"/>
  <c r="AG30" i="24" s="1"/>
  <c r="Y30" i="24"/>
  <c r="Z30" i="24" s="1"/>
  <c r="R30" i="24"/>
  <c r="S30" i="24" s="1"/>
  <c r="AC30" i="24" s="1"/>
  <c r="K30" i="24"/>
  <c r="L30" i="24" s="1"/>
  <c r="V30" i="24" s="1"/>
  <c r="G30" i="24"/>
  <c r="H30" i="24" s="1"/>
  <c r="O30" i="24" s="1"/>
  <c r="AM29" i="24"/>
  <c r="AN29" i="24" s="1"/>
  <c r="AF29" i="24"/>
  <c r="AG29" i="24" s="1"/>
  <c r="Y29" i="24"/>
  <c r="Z29" i="24" s="1"/>
  <c r="R29" i="24"/>
  <c r="S29" i="24" s="1"/>
  <c r="K29" i="24"/>
  <c r="L29" i="24" s="1"/>
  <c r="G29" i="24"/>
  <c r="H29" i="24" s="1"/>
  <c r="AN28" i="24"/>
  <c r="AP28" i="24" s="1"/>
  <c r="AG28" i="24"/>
  <c r="Z28" i="24"/>
  <c r="AJ28" i="24" s="1"/>
  <c r="S28" i="24"/>
  <c r="AC28" i="24" s="1"/>
  <c r="L28" i="24"/>
  <c r="H28" i="24"/>
  <c r="O28" i="24" s="1"/>
  <c r="AN24" i="24"/>
  <c r="AJ24" i="24"/>
  <c r="AG24" i="24"/>
  <c r="Z24" i="24"/>
  <c r="S24" i="24"/>
  <c r="L24" i="24"/>
  <c r="V24" i="24" s="1"/>
  <c r="H24" i="24"/>
  <c r="O24" i="24" s="1"/>
  <c r="AN23" i="24"/>
  <c r="AG23" i="24"/>
  <c r="Z23" i="24"/>
  <c r="S23" i="24"/>
  <c r="L23" i="24"/>
  <c r="H23" i="24"/>
  <c r="Q73" i="21"/>
  <c r="R45" i="21" s="1"/>
  <c r="Y35" i="21"/>
  <c r="Z35" i="21" s="1"/>
  <c r="AM31" i="21"/>
  <c r="AN31" i="21" s="1"/>
  <c r="AF31" i="21"/>
  <c r="AG31" i="21" s="1"/>
  <c r="Y31" i="21"/>
  <c r="Z31" i="21" s="1"/>
  <c r="R31" i="21"/>
  <c r="S31" i="21" s="1"/>
  <c r="K31" i="21"/>
  <c r="L31" i="21" s="1"/>
  <c r="G31" i="21"/>
  <c r="H31" i="21" s="1"/>
  <c r="O31" i="21" s="1"/>
  <c r="AM29" i="21"/>
  <c r="AN29" i="21" s="1"/>
  <c r="AG29" i="21"/>
  <c r="AF29" i="21"/>
  <c r="Y29" i="21"/>
  <c r="Z29" i="21" s="1"/>
  <c r="R29" i="21"/>
  <c r="S29" i="21" s="1"/>
  <c r="K29" i="21"/>
  <c r="L29" i="21" s="1"/>
  <c r="G29" i="21"/>
  <c r="H29" i="21" s="1"/>
  <c r="AN28" i="21"/>
  <c r="AG28" i="21"/>
  <c r="AQ28" i="21" s="1"/>
  <c r="Z28" i="21"/>
  <c r="S28" i="21"/>
  <c r="AC28" i="21" s="1"/>
  <c r="L28" i="21"/>
  <c r="U28" i="21" s="1"/>
  <c r="H28" i="21"/>
  <c r="N28" i="21" s="1"/>
  <c r="AN24" i="21"/>
  <c r="AP24" i="21" s="1"/>
  <c r="AG24" i="21"/>
  <c r="AQ24" i="21" s="1"/>
  <c r="Z24" i="21"/>
  <c r="AI24" i="21" s="1"/>
  <c r="V24" i="21"/>
  <c r="S24" i="21"/>
  <c r="AC24" i="21" s="1"/>
  <c r="L24" i="21"/>
  <c r="H24" i="21"/>
  <c r="O24" i="21" s="1"/>
  <c r="AN23" i="21"/>
  <c r="AG23" i="21"/>
  <c r="Z23" i="21"/>
  <c r="S23" i="21"/>
  <c r="L23" i="21"/>
  <c r="H23" i="21"/>
  <c r="F18" i="21"/>
  <c r="G34" i="21" s="1"/>
  <c r="H34" i="21" s="1"/>
  <c r="O34" i="21" s="1"/>
  <c r="Q73" i="20"/>
  <c r="R48" i="20" s="1"/>
  <c r="AM38" i="20"/>
  <c r="AN38" i="20" s="1"/>
  <c r="AG38" i="20"/>
  <c r="AF38" i="20"/>
  <c r="Y38" i="20"/>
  <c r="Z38" i="20" s="1"/>
  <c r="S38" i="20"/>
  <c r="AC38" i="20" s="1"/>
  <c r="R38" i="20"/>
  <c r="K38" i="20"/>
  <c r="L38" i="20" s="1"/>
  <c r="V38" i="20" s="1"/>
  <c r="H38" i="20"/>
  <c r="O38" i="20" s="1"/>
  <c r="G38" i="20"/>
  <c r="AN37" i="20"/>
  <c r="AM37" i="20"/>
  <c r="AF37" i="20"/>
  <c r="AG37" i="20" s="1"/>
  <c r="Y37" i="20"/>
  <c r="Z37" i="20" s="1"/>
  <c r="R37" i="20"/>
  <c r="S37" i="20" s="1"/>
  <c r="K37" i="20"/>
  <c r="L37" i="20" s="1"/>
  <c r="G37" i="20"/>
  <c r="H37" i="20" s="1"/>
  <c r="O37" i="20" s="1"/>
  <c r="AM35" i="20"/>
  <c r="AN35" i="20" s="1"/>
  <c r="AF35" i="20"/>
  <c r="AG35" i="20" s="1"/>
  <c r="Y35" i="20"/>
  <c r="Z35" i="20" s="1"/>
  <c r="R35" i="20"/>
  <c r="S35" i="20" s="1"/>
  <c r="K35" i="20"/>
  <c r="L35" i="20" s="1"/>
  <c r="G35" i="20"/>
  <c r="H35" i="20" s="1"/>
  <c r="O35" i="20" s="1"/>
  <c r="AN34" i="20"/>
  <c r="AM34" i="20"/>
  <c r="AF34" i="20"/>
  <c r="AG34" i="20" s="1"/>
  <c r="AC34" i="20"/>
  <c r="Z34" i="20"/>
  <c r="AB34" i="20" s="1"/>
  <c r="Y34" i="20"/>
  <c r="S34" i="20"/>
  <c r="R34" i="20"/>
  <c r="L34" i="20"/>
  <c r="V34" i="20" s="1"/>
  <c r="K34" i="20"/>
  <c r="G34" i="20"/>
  <c r="H34" i="20" s="1"/>
  <c r="AM33" i="20"/>
  <c r="AN33" i="20" s="1"/>
  <c r="AG33" i="20"/>
  <c r="AF33" i="20"/>
  <c r="Z33" i="20"/>
  <c r="Y33" i="20"/>
  <c r="R33" i="20"/>
  <c r="S33" i="20" s="1"/>
  <c r="K33" i="20"/>
  <c r="L33" i="20" s="1"/>
  <c r="G33" i="20"/>
  <c r="H33" i="20" s="1"/>
  <c r="O33" i="20" s="1"/>
  <c r="AN32" i="20"/>
  <c r="AP32" i="20" s="1"/>
  <c r="AM32" i="20"/>
  <c r="AG32" i="20"/>
  <c r="AQ32" i="20" s="1"/>
  <c r="AF32" i="20"/>
  <c r="Z32" i="20"/>
  <c r="AJ32" i="20" s="1"/>
  <c r="Y32" i="20"/>
  <c r="R32" i="20"/>
  <c r="S32" i="20" s="1"/>
  <c r="AC32" i="20" s="1"/>
  <c r="L32" i="20"/>
  <c r="V32" i="20" s="1"/>
  <c r="K32" i="20"/>
  <c r="G32" i="20"/>
  <c r="H32" i="20" s="1"/>
  <c r="O32" i="20" s="1"/>
  <c r="AM31" i="20"/>
  <c r="AN31" i="20" s="1"/>
  <c r="AF31" i="20"/>
  <c r="AG31" i="20" s="1"/>
  <c r="Y31" i="20"/>
  <c r="Z31" i="20" s="1"/>
  <c r="R31" i="20"/>
  <c r="S31" i="20" s="1"/>
  <c r="K31" i="20"/>
  <c r="L31" i="20" s="1"/>
  <c r="G31" i="20"/>
  <c r="H31" i="20" s="1"/>
  <c r="O31" i="20" s="1"/>
  <c r="AM30" i="20"/>
  <c r="AN30" i="20" s="1"/>
  <c r="AG30" i="20"/>
  <c r="AQ30" i="20" s="1"/>
  <c r="AF30" i="20"/>
  <c r="Y30" i="20"/>
  <c r="Z30" i="20" s="1"/>
  <c r="AJ30" i="20" s="1"/>
  <c r="R30" i="20"/>
  <c r="S30" i="20" s="1"/>
  <c r="AC30" i="20" s="1"/>
  <c r="K30" i="20"/>
  <c r="L30" i="20" s="1"/>
  <c r="V30" i="20" s="1"/>
  <c r="H30" i="20"/>
  <c r="O30" i="20" s="1"/>
  <c r="G30" i="20"/>
  <c r="AM29" i="20"/>
  <c r="AN29" i="20" s="1"/>
  <c r="AF29" i="20"/>
  <c r="AG29" i="20" s="1"/>
  <c r="Y29" i="20"/>
  <c r="Z29" i="20" s="1"/>
  <c r="R29" i="20"/>
  <c r="S29" i="20" s="1"/>
  <c r="L29" i="20"/>
  <c r="K29" i="20"/>
  <c r="G29" i="20"/>
  <c r="H29" i="20" s="1"/>
  <c r="AN28" i="20"/>
  <c r="AG28" i="20"/>
  <c r="AP28" i="20" s="1"/>
  <c r="Z28" i="20"/>
  <c r="S28" i="20"/>
  <c r="AC28" i="20" s="1"/>
  <c r="L28" i="20"/>
  <c r="H28" i="20"/>
  <c r="O28" i="20" s="1"/>
  <c r="AN24" i="20"/>
  <c r="AG24" i="20"/>
  <c r="AC24" i="20"/>
  <c r="Z24" i="20"/>
  <c r="S24" i="20"/>
  <c r="O24" i="20"/>
  <c r="L24" i="20"/>
  <c r="U24" i="20" s="1"/>
  <c r="H24" i="20"/>
  <c r="AN23" i="20"/>
  <c r="AG23" i="20"/>
  <c r="Z23" i="20"/>
  <c r="S23" i="20"/>
  <c r="L23" i="20"/>
  <c r="H23" i="20"/>
  <c r="Q73" i="19"/>
  <c r="R48" i="19" s="1"/>
  <c r="AM38" i="19"/>
  <c r="AN38" i="19" s="1"/>
  <c r="AF38" i="19"/>
  <c r="AG38" i="19" s="1"/>
  <c r="AP38" i="19" s="1"/>
  <c r="AC38" i="19"/>
  <c r="Y38" i="19"/>
  <c r="Z38" i="19" s="1"/>
  <c r="AJ38" i="19" s="1"/>
  <c r="R38" i="19"/>
  <c r="S38" i="19" s="1"/>
  <c r="K38" i="19"/>
  <c r="L38" i="19" s="1"/>
  <c r="U38" i="19" s="1"/>
  <c r="G38" i="19"/>
  <c r="H38" i="19" s="1"/>
  <c r="AM37" i="19"/>
  <c r="AN37" i="19" s="1"/>
  <c r="AF37" i="19"/>
  <c r="AG37" i="19" s="1"/>
  <c r="AQ37" i="19" s="1"/>
  <c r="Y37" i="19"/>
  <c r="Z37" i="19" s="1"/>
  <c r="R37" i="19"/>
  <c r="S37" i="19" s="1"/>
  <c r="L37" i="19"/>
  <c r="V37" i="19" s="1"/>
  <c r="K37" i="19"/>
  <c r="G37" i="19"/>
  <c r="H37" i="19" s="1"/>
  <c r="O37" i="19" s="1"/>
  <c r="AM35" i="19"/>
  <c r="AN35" i="19" s="1"/>
  <c r="AF35" i="19"/>
  <c r="AG35" i="19" s="1"/>
  <c r="Z35" i="19"/>
  <c r="Y35" i="19"/>
  <c r="R35" i="19"/>
  <c r="S35" i="19" s="1"/>
  <c r="K35" i="19"/>
  <c r="L35" i="19" s="1"/>
  <c r="G35" i="19"/>
  <c r="H35" i="19" s="1"/>
  <c r="O35" i="19" s="1"/>
  <c r="AM34" i="19"/>
  <c r="AN34" i="19" s="1"/>
  <c r="AF34" i="19"/>
  <c r="AG34" i="19" s="1"/>
  <c r="AQ34" i="19" s="1"/>
  <c r="Y34" i="19"/>
  <c r="Z34" i="19" s="1"/>
  <c r="AJ34" i="19" s="1"/>
  <c r="R34" i="19"/>
  <c r="S34" i="19" s="1"/>
  <c r="K34" i="19"/>
  <c r="L34" i="19" s="1"/>
  <c r="V34" i="19" s="1"/>
  <c r="G34" i="19"/>
  <c r="H34" i="19" s="1"/>
  <c r="O34" i="19" s="1"/>
  <c r="AM33" i="19"/>
  <c r="AN33" i="19" s="1"/>
  <c r="AF33" i="19"/>
  <c r="AG33" i="19" s="1"/>
  <c r="Y33" i="19"/>
  <c r="Z33" i="19" s="1"/>
  <c r="R33" i="19"/>
  <c r="S33" i="19" s="1"/>
  <c r="K33" i="19"/>
  <c r="L33" i="19" s="1"/>
  <c r="G33" i="19"/>
  <c r="H33" i="19" s="1"/>
  <c r="O33" i="19" s="1"/>
  <c r="AM32" i="19"/>
  <c r="AN32" i="19" s="1"/>
  <c r="AP32" i="19" s="1"/>
  <c r="AF32" i="19"/>
  <c r="AG32" i="19" s="1"/>
  <c r="AQ32" i="19" s="1"/>
  <c r="AC32" i="19"/>
  <c r="Y32" i="19"/>
  <c r="Z32" i="19" s="1"/>
  <c r="AJ32" i="19" s="1"/>
  <c r="R32" i="19"/>
  <c r="S32" i="19" s="1"/>
  <c r="K32" i="19"/>
  <c r="L32" i="19" s="1"/>
  <c r="G32" i="19"/>
  <c r="H32" i="19" s="1"/>
  <c r="O32" i="19" s="1"/>
  <c r="AM31" i="19"/>
  <c r="AN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L29" i="19"/>
  <c r="K29" i="19"/>
  <c r="G29" i="19"/>
  <c r="H29" i="19" s="1"/>
  <c r="AN28" i="19"/>
  <c r="AG28" i="19"/>
  <c r="Z28" i="19"/>
  <c r="AI28" i="19" s="1"/>
  <c r="S28" i="19"/>
  <c r="N28" i="19"/>
  <c r="L28" i="19"/>
  <c r="V28" i="19" s="1"/>
  <c r="H28" i="19"/>
  <c r="O28" i="19" s="1"/>
  <c r="AQ24" i="19"/>
  <c r="AN24" i="19"/>
  <c r="AG24" i="19"/>
  <c r="Z24" i="19"/>
  <c r="AI24" i="19" s="1"/>
  <c r="S24" i="19"/>
  <c r="L24" i="19"/>
  <c r="V24" i="19" s="1"/>
  <c r="H24" i="19"/>
  <c r="O24" i="19" s="1"/>
  <c r="AN23" i="19"/>
  <c r="AG23" i="19"/>
  <c r="Z23" i="19"/>
  <c r="S23" i="19"/>
  <c r="L23" i="19"/>
  <c r="H23" i="19"/>
  <c r="AQ64" i="30" l="1"/>
  <c r="U54" i="24"/>
  <c r="V54" i="24" s="1"/>
  <c r="S45" i="21"/>
  <c r="AC45" i="21" s="1"/>
  <c r="R54" i="21"/>
  <c r="S54" i="21" s="1"/>
  <c r="U54" i="21" s="1"/>
  <c r="V54" i="21" s="1"/>
  <c r="R51" i="21"/>
  <c r="S51" i="21" s="1"/>
  <c r="R52" i="21"/>
  <c r="S52" i="21" s="1"/>
  <c r="AP31" i="26"/>
  <c r="I15" i="36"/>
  <c r="H15" i="36"/>
  <c r="G15" i="36"/>
  <c r="S45" i="26"/>
  <c r="U45" i="26" s="1"/>
  <c r="R54" i="26"/>
  <c r="S54" i="26" s="1"/>
  <c r="U54" i="26" s="1"/>
  <c r="V54" i="26" s="1"/>
  <c r="R52" i="26"/>
  <c r="S52" i="26" s="1"/>
  <c r="U52" i="26" s="1"/>
  <c r="V52" i="26" s="1"/>
  <c r="R51" i="26"/>
  <c r="S51" i="26" s="1"/>
  <c r="U51" i="26" s="1"/>
  <c r="V51" i="26" s="1"/>
  <c r="S45" i="24"/>
  <c r="AC45" i="24" s="1"/>
  <c r="R52" i="24"/>
  <c r="S52" i="24" s="1"/>
  <c r="U52" i="24" s="1"/>
  <c r="V52" i="24" s="1"/>
  <c r="R51" i="24"/>
  <c r="S51" i="24" s="1"/>
  <c r="U51" i="24" s="1"/>
  <c r="V51" i="24" s="1"/>
  <c r="V64" i="30"/>
  <c r="O64" i="30"/>
  <c r="R49" i="19"/>
  <c r="S49" i="19" s="1"/>
  <c r="U49" i="19" s="1"/>
  <c r="V49" i="19" s="1"/>
  <c r="S48" i="19"/>
  <c r="R49" i="20"/>
  <c r="S49" i="20" s="1"/>
  <c r="U49" i="20" s="1"/>
  <c r="V49" i="20" s="1"/>
  <c r="S48" i="20"/>
  <c r="U48" i="20" s="1"/>
  <c r="V48" i="20" s="1"/>
  <c r="O28" i="21"/>
  <c r="AC33" i="26"/>
  <c r="U33" i="26"/>
  <c r="AB33" i="26"/>
  <c r="AJ33" i="26"/>
  <c r="AP37" i="26"/>
  <c r="AQ33" i="26"/>
  <c r="AI33" i="26"/>
  <c r="AP35" i="26"/>
  <c r="AP33" i="26"/>
  <c r="AP38" i="26"/>
  <c r="N34" i="26"/>
  <c r="Y45" i="26"/>
  <c r="N35" i="24"/>
  <c r="O35" i="24"/>
  <c r="V38" i="24"/>
  <c r="N38" i="24"/>
  <c r="N28" i="24"/>
  <c r="U28" i="24"/>
  <c r="AB33" i="24"/>
  <c r="U37" i="24"/>
  <c r="AP32" i="24"/>
  <c r="AJ33" i="24"/>
  <c r="V37" i="24"/>
  <c r="AP34" i="24"/>
  <c r="AP35" i="24"/>
  <c r="Y37" i="21"/>
  <c r="Z37" i="21" s="1"/>
  <c r="G30" i="21"/>
  <c r="H30" i="21" s="1"/>
  <c r="O30" i="21" s="1"/>
  <c r="K33" i="21"/>
  <c r="L33" i="21" s="1"/>
  <c r="AF37" i="21"/>
  <c r="AG37" i="21" s="1"/>
  <c r="R33" i="21"/>
  <c r="S33" i="21" s="1"/>
  <c r="AM33" i="21"/>
  <c r="AN33" i="21" s="1"/>
  <c r="AP33" i="21" s="1"/>
  <c r="V28" i="21"/>
  <c r="N24" i="21"/>
  <c r="AI28" i="21"/>
  <c r="U24" i="21"/>
  <c r="R35" i="21"/>
  <c r="S35" i="21" s="1"/>
  <c r="U35" i="21" s="1"/>
  <c r="AI34" i="20"/>
  <c r="AQ34" i="20"/>
  <c r="AJ34" i="20"/>
  <c r="AP34" i="20"/>
  <c r="AP28" i="19"/>
  <c r="N29" i="20"/>
  <c r="O29" i="20" s="1"/>
  <c r="AP31" i="19"/>
  <c r="X73" i="20"/>
  <c r="Y48" i="20" s="1"/>
  <c r="R45" i="20"/>
  <c r="S45" i="20" s="1"/>
  <c r="U45" i="20" s="1"/>
  <c r="V45" i="20" s="1"/>
  <c r="R44" i="20"/>
  <c r="S44" i="20" s="1"/>
  <c r="X73" i="19"/>
  <c r="Y48" i="19" s="1"/>
  <c r="R45" i="19"/>
  <c r="S45" i="19" s="1"/>
  <c r="U45" i="19" s="1"/>
  <c r="V45" i="19" s="1"/>
  <c r="R44" i="19"/>
  <c r="S44" i="19" s="1"/>
  <c r="U44" i="19" s="1"/>
  <c r="V44" i="19" s="1"/>
  <c r="X73" i="21"/>
  <c r="Y45" i="21" s="1"/>
  <c r="X73" i="24"/>
  <c r="Y45" i="24" s="1"/>
  <c r="Y54" i="24" s="1"/>
  <c r="Z54" i="24" s="1"/>
  <c r="AB54" i="24" s="1"/>
  <c r="AC54" i="24" s="1"/>
  <c r="AP40" i="26"/>
  <c r="AQ40" i="26" s="1"/>
  <c r="AP29" i="24"/>
  <c r="AQ29" i="24" s="1"/>
  <c r="N29" i="24"/>
  <c r="O29" i="24" s="1"/>
  <c r="AN39" i="24"/>
  <c r="AP23" i="21"/>
  <c r="AQ23" i="21" s="1"/>
  <c r="U34" i="20"/>
  <c r="AP24" i="26"/>
  <c r="AP23" i="26"/>
  <c r="AQ23" i="26" s="1"/>
  <c r="AI28" i="26"/>
  <c r="AI24" i="26"/>
  <c r="AI31" i="26"/>
  <c r="U28" i="26"/>
  <c r="AP31" i="24"/>
  <c r="AB24" i="24"/>
  <c r="AB28" i="24"/>
  <c r="AB23" i="24"/>
  <c r="AC23" i="24" s="1"/>
  <c r="AC24" i="24"/>
  <c r="U24" i="24"/>
  <c r="N30" i="24"/>
  <c r="AP28" i="21"/>
  <c r="AP24" i="20"/>
  <c r="U23" i="20"/>
  <c r="V23" i="20" s="1"/>
  <c r="U28" i="20"/>
  <c r="N23" i="20"/>
  <c r="O23" i="20" s="1"/>
  <c r="AP24" i="19"/>
  <c r="AQ28" i="19"/>
  <c r="AB23" i="19"/>
  <c r="AC23" i="19" s="1"/>
  <c r="AB28" i="19"/>
  <c r="AB24" i="19"/>
  <c r="U30" i="19"/>
  <c r="V30" i="19"/>
  <c r="N23" i="19"/>
  <c r="O23" i="19" s="1"/>
  <c r="N24" i="19"/>
  <c r="N29" i="19"/>
  <c r="O29" i="19" s="1"/>
  <c r="AP44" i="26"/>
  <c r="AQ44" i="26" s="1"/>
  <c r="AC31" i="26"/>
  <c r="U31" i="26"/>
  <c r="V31" i="26" s="1"/>
  <c r="AB31" i="26"/>
  <c r="AQ31" i="26"/>
  <c r="N29" i="26"/>
  <c r="O29" i="26" s="1"/>
  <c r="AB29" i="26"/>
  <c r="AC29" i="26" s="1"/>
  <c r="AP29" i="26"/>
  <c r="AQ29" i="26" s="1"/>
  <c r="N30" i="26"/>
  <c r="V30" i="26"/>
  <c r="AI32" i="26"/>
  <c r="AQ32" i="26"/>
  <c r="AJ38" i="26"/>
  <c r="AB38" i="26"/>
  <c r="H39" i="26"/>
  <c r="AI34" i="26"/>
  <c r="AQ34" i="26"/>
  <c r="O31" i="26"/>
  <c r="N31" i="26"/>
  <c r="N32" i="26"/>
  <c r="V32" i="26"/>
  <c r="U30" i="26"/>
  <c r="AC30" i="26"/>
  <c r="AP32" i="26"/>
  <c r="AB34" i="26"/>
  <c r="AJ34" i="26"/>
  <c r="V38" i="26"/>
  <c r="N38" i="26"/>
  <c r="Z39" i="26"/>
  <c r="AB30" i="26"/>
  <c r="AJ30" i="26"/>
  <c r="U32" i="26"/>
  <c r="AC32" i="26"/>
  <c r="O33" i="26"/>
  <c r="AQ38" i="26"/>
  <c r="AI38" i="26"/>
  <c r="AQ43" i="26"/>
  <c r="AB23" i="26"/>
  <c r="AC23" i="26" s="1"/>
  <c r="U29" i="26"/>
  <c r="V29" i="26" s="1"/>
  <c r="AI29" i="26"/>
  <c r="AJ29" i="26" s="1"/>
  <c r="N37" i="26"/>
  <c r="U37" i="26"/>
  <c r="AB37" i="26"/>
  <c r="AI37" i="26"/>
  <c r="AB24" i="26"/>
  <c r="AJ24" i="26"/>
  <c r="AB28" i="26"/>
  <c r="AJ28" i="26"/>
  <c r="N35" i="26"/>
  <c r="U35" i="26"/>
  <c r="AB35" i="26"/>
  <c r="AI35" i="26"/>
  <c r="AN39" i="26"/>
  <c r="N23" i="26"/>
  <c r="O23" i="26" s="1"/>
  <c r="AI23" i="26"/>
  <c r="AJ23" i="26" s="1"/>
  <c r="V34" i="26"/>
  <c r="AP34" i="26"/>
  <c r="AC38" i="26"/>
  <c r="U38" i="26"/>
  <c r="L39" i="26"/>
  <c r="AP46" i="26"/>
  <c r="V24" i="26"/>
  <c r="N24" i="26"/>
  <c r="V28" i="26"/>
  <c r="N28" i="26"/>
  <c r="S39" i="26"/>
  <c r="U23" i="26"/>
  <c r="V23" i="26" s="1"/>
  <c r="AG39" i="26"/>
  <c r="AI30" i="26"/>
  <c r="AQ30" i="26"/>
  <c r="AB32" i="26"/>
  <c r="AJ32" i="26"/>
  <c r="U34" i="26"/>
  <c r="AC34" i="26"/>
  <c r="U29" i="24"/>
  <c r="V29" i="24" s="1"/>
  <c r="AC31" i="24"/>
  <c r="H39" i="24"/>
  <c r="H47" i="24" s="1"/>
  <c r="U31" i="24"/>
  <c r="V31" i="24" s="1"/>
  <c r="AQ30" i="24"/>
  <c r="AI30" i="24"/>
  <c r="AC34" i="24"/>
  <c r="U34" i="24"/>
  <c r="AQ38" i="24"/>
  <c r="AI38" i="24"/>
  <c r="V32" i="24"/>
  <c r="N32" i="24"/>
  <c r="U32" i="24"/>
  <c r="AJ30" i="24"/>
  <c r="AB30" i="24"/>
  <c r="AQ32" i="24"/>
  <c r="AI32" i="24"/>
  <c r="V34" i="24"/>
  <c r="N34" i="24"/>
  <c r="AI34" i="24"/>
  <c r="AJ35" i="24"/>
  <c r="L39" i="24"/>
  <c r="U23" i="24"/>
  <c r="V23" i="24" s="1"/>
  <c r="Z39" i="24"/>
  <c r="AQ28" i="24"/>
  <c r="AI28" i="24"/>
  <c r="AI29" i="24"/>
  <c r="AJ29" i="24" s="1"/>
  <c r="N31" i="24"/>
  <c r="V33" i="24"/>
  <c r="N33" i="24"/>
  <c r="AB34" i="24"/>
  <c r="AB35" i="24"/>
  <c r="AI37" i="24"/>
  <c r="N23" i="24"/>
  <c r="O23" i="24" s="1"/>
  <c r="AI23" i="24"/>
  <c r="AJ23" i="24" s="1"/>
  <c r="AP23" i="24"/>
  <c r="AQ23" i="24" s="1"/>
  <c r="AG39" i="24"/>
  <c r="N24" i="24"/>
  <c r="V28" i="24"/>
  <c r="AC35" i="24"/>
  <c r="U35" i="24"/>
  <c r="N37" i="24"/>
  <c r="AJ37" i="24"/>
  <c r="AB37" i="24"/>
  <c r="AQ24" i="24"/>
  <c r="AI24" i="24"/>
  <c r="AQ37" i="24"/>
  <c r="AJ38" i="24"/>
  <c r="AB38" i="24"/>
  <c r="AP24" i="24"/>
  <c r="AB29" i="24"/>
  <c r="AC29" i="24" s="1"/>
  <c r="U30" i="24"/>
  <c r="AQ31" i="24"/>
  <c r="AI31" i="24"/>
  <c r="AB32" i="24"/>
  <c r="U33" i="24"/>
  <c r="U38" i="24"/>
  <c r="S39" i="24"/>
  <c r="AP31" i="21"/>
  <c r="N31" i="21"/>
  <c r="AI37" i="21"/>
  <c r="AQ37" i="21"/>
  <c r="AI29" i="21"/>
  <c r="AJ29" i="21" s="1"/>
  <c r="V33" i="21"/>
  <c r="AB35" i="21"/>
  <c r="AJ35" i="21"/>
  <c r="U29" i="21"/>
  <c r="V29" i="21" s="1"/>
  <c r="U31" i="21"/>
  <c r="V31" i="21" s="1"/>
  <c r="AI31" i="21"/>
  <c r="AQ31" i="21"/>
  <c r="U33" i="21"/>
  <c r="AC33" i="21"/>
  <c r="AB29" i="21"/>
  <c r="AC29" i="21" s="1"/>
  <c r="AJ37" i="21"/>
  <c r="U23" i="21"/>
  <c r="V23" i="21" s="1"/>
  <c r="AJ24" i="21"/>
  <c r="AB24" i="21"/>
  <c r="AJ28" i="21"/>
  <c r="AB28" i="21"/>
  <c r="N23" i="21"/>
  <c r="O23" i="21" s="1"/>
  <c r="AI23" i="21"/>
  <c r="AJ23" i="21" s="1"/>
  <c r="AF33" i="21"/>
  <c r="AG33" i="21" s="1"/>
  <c r="K35" i="21"/>
  <c r="L35" i="21" s="1"/>
  <c r="AM35" i="21"/>
  <c r="AN35" i="21" s="1"/>
  <c r="R37" i="21"/>
  <c r="S37" i="21" s="1"/>
  <c r="AB37" i="21" s="1"/>
  <c r="G38" i="21"/>
  <c r="H38" i="21" s="1"/>
  <c r="O38" i="21" s="1"/>
  <c r="AM38" i="21"/>
  <c r="AN38" i="21" s="1"/>
  <c r="AF38" i="21"/>
  <c r="AG38" i="21" s="1"/>
  <c r="Y38" i="21"/>
  <c r="Z38" i="21" s="1"/>
  <c r="R38" i="21"/>
  <c r="S38" i="21" s="1"/>
  <c r="K38" i="21"/>
  <c r="L38" i="21" s="1"/>
  <c r="G37" i="21"/>
  <c r="H37" i="21" s="1"/>
  <c r="O37" i="21" s="1"/>
  <c r="G35" i="21"/>
  <c r="H35" i="21" s="1"/>
  <c r="O35" i="21" s="1"/>
  <c r="AM34" i="21"/>
  <c r="AN34" i="21" s="1"/>
  <c r="AF34" i="21"/>
  <c r="AG34" i="21" s="1"/>
  <c r="Y34" i="21"/>
  <c r="Z34" i="21" s="1"/>
  <c r="R34" i="21"/>
  <c r="S34" i="21" s="1"/>
  <c r="K34" i="21"/>
  <c r="L34" i="21" s="1"/>
  <c r="G33" i="21"/>
  <c r="H33" i="21" s="1"/>
  <c r="O33" i="21" s="1"/>
  <c r="AM32" i="21"/>
  <c r="AN32" i="21" s="1"/>
  <c r="AF32" i="21"/>
  <c r="AG32" i="21" s="1"/>
  <c r="Y32" i="21"/>
  <c r="Z32" i="21" s="1"/>
  <c r="R32" i="21"/>
  <c r="S32" i="21" s="1"/>
  <c r="K32" i="21"/>
  <c r="L32" i="21" s="1"/>
  <c r="AM30" i="21"/>
  <c r="AN30" i="21" s="1"/>
  <c r="AF30" i="21"/>
  <c r="AG30" i="21" s="1"/>
  <c r="Y30" i="21"/>
  <c r="Z30" i="21" s="1"/>
  <c r="R30" i="21"/>
  <c r="S30" i="21" s="1"/>
  <c r="K30" i="21"/>
  <c r="L30" i="21" s="1"/>
  <c r="AB23" i="21"/>
  <c r="AC23" i="21" s="1"/>
  <c r="N29" i="21"/>
  <c r="O29" i="21" s="1"/>
  <c r="AP29" i="21"/>
  <c r="AQ29" i="21" s="1"/>
  <c r="AB31" i="21"/>
  <c r="AC31" i="21" s="1"/>
  <c r="AJ31" i="21"/>
  <c r="G32" i="21"/>
  <c r="H32" i="21" s="1"/>
  <c r="O32" i="21" s="1"/>
  <c r="Y33" i="21"/>
  <c r="Z33" i="21" s="1"/>
  <c r="AF35" i="21"/>
  <c r="AG35" i="21" s="1"/>
  <c r="K37" i="21"/>
  <c r="L37" i="21" s="1"/>
  <c r="AM37" i="21"/>
  <c r="AN37" i="21" s="1"/>
  <c r="AP37" i="21" s="1"/>
  <c r="N37" i="20"/>
  <c r="AN39" i="20"/>
  <c r="AP30" i="20"/>
  <c r="AI38" i="20"/>
  <c r="AP33" i="20"/>
  <c r="AI29" i="20"/>
  <c r="AJ29" i="20" s="1"/>
  <c r="U31" i="20"/>
  <c r="V31" i="20" s="1"/>
  <c r="U33" i="20"/>
  <c r="AC33" i="20"/>
  <c r="AB31" i="20"/>
  <c r="AC31" i="20" s="1"/>
  <c r="AJ31" i="20"/>
  <c r="AP35" i="20"/>
  <c r="AB37" i="20"/>
  <c r="AJ37" i="20"/>
  <c r="Z39" i="20"/>
  <c r="N34" i="20"/>
  <c r="O34" i="20"/>
  <c r="AI37" i="20"/>
  <c r="AQ37" i="20"/>
  <c r="AB29" i="20"/>
  <c r="AC29" i="20" s="1"/>
  <c r="N33" i="20"/>
  <c r="V33" i="20"/>
  <c r="N35" i="20"/>
  <c r="V35" i="20"/>
  <c r="AI35" i="20"/>
  <c r="AQ35" i="20"/>
  <c r="AQ24" i="20"/>
  <c r="AP29" i="20"/>
  <c r="AQ29" i="20" s="1"/>
  <c r="AI31" i="20"/>
  <c r="AB33" i="20"/>
  <c r="U35" i="20"/>
  <c r="H39" i="20"/>
  <c r="N24" i="20"/>
  <c r="V24" i="20"/>
  <c r="AI24" i="20"/>
  <c r="N28" i="20"/>
  <c r="V28" i="20"/>
  <c r="AI28" i="20"/>
  <c r="N32" i="20"/>
  <c r="U32" i="20"/>
  <c r="AB32" i="20"/>
  <c r="AI32" i="20"/>
  <c r="AB38" i="20"/>
  <c r="AJ38" i="20"/>
  <c r="L39" i="20"/>
  <c r="AG39" i="20"/>
  <c r="AJ24" i="20"/>
  <c r="AB24" i="20"/>
  <c r="AJ28" i="20"/>
  <c r="AB28" i="20"/>
  <c r="N30" i="20"/>
  <c r="U30" i="20"/>
  <c r="AB30" i="20"/>
  <c r="AI30" i="20"/>
  <c r="N38" i="20"/>
  <c r="U38" i="20"/>
  <c r="AB23" i="20"/>
  <c r="AC23" i="20" s="1"/>
  <c r="AQ28" i="20"/>
  <c r="AQ31" i="20"/>
  <c r="AJ33" i="20"/>
  <c r="AC35" i="20"/>
  <c r="V37" i="20"/>
  <c r="AP37" i="20"/>
  <c r="AQ38" i="20"/>
  <c r="S39" i="20"/>
  <c r="AP23" i="20"/>
  <c r="AQ23" i="20" s="1"/>
  <c r="AI23" i="20"/>
  <c r="AJ23" i="20" s="1"/>
  <c r="U29" i="20"/>
  <c r="V29" i="20" s="1"/>
  <c r="N31" i="20"/>
  <c r="AP31" i="20"/>
  <c r="AI33" i="20"/>
  <c r="AQ33" i="20"/>
  <c r="AB35" i="20"/>
  <c r="AJ35" i="20"/>
  <c r="U37" i="20"/>
  <c r="AC37" i="20"/>
  <c r="AP38" i="20"/>
  <c r="U31" i="19"/>
  <c r="V31" i="19" s="1"/>
  <c r="AJ33" i="19"/>
  <c r="AB33" i="19"/>
  <c r="AP29" i="19"/>
  <c r="AQ29" i="19" s="1"/>
  <c r="AQ35" i="19"/>
  <c r="AI35" i="19"/>
  <c r="AP35" i="19"/>
  <c r="AB32" i="19"/>
  <c r="AI34" i="19"/>
  <c r="AP34" i="19"/>
  <c r="N37" i="19"/>
  <c r="U32" i="19"/>
  <c r="AB34" i="19"/>
  <c r="V38" i="19"/>
  <c r="AQ30" i="19"/>
  <c r="AI30" i="19"/>
  <c r="V33" i="19"/>
  <c r="N33" i="19"/>
  <c r="AC35" i="19"/>
  <c r="U35" i="19"/>
  <c r="AC37" i="19"/>
  <c r="U37" i="19"/>
  <c r="AN39" i="19"/>
  <c r="N31" i="19"/>
  <c r="AJ31" i="19"/>
  <c r="AB31" i="19"/>
  <c r="AC31" i="19" s="1"/>
  <c r="AJ37" i="19"/>
  <c r="AB37" i="19"/>
  <c r="Z39" i="19"/>
  <c r="U29" i="19"/>
  <c r="V29" i="19" s="1"/>
  <c r="AP30" i="19"/>
  <c r="AQ31" i="19"/>
  <c r="AI31" i="19"/>
  <c r="AC33" i="19"/>
  <c r="U33" i="19"/>
  <c r="AQ33" i="19"/>
  <c r="AI33" i="19"/>
  <c r="AJ35" i="19"/>
  <c r="AB35" i="19"/>
  <c r="O38" i="19"/>
  <c r="N38" i="19"/>
  <c r="AB29" i="19"/>
  <c r="AC29" i="19" s="1"/>
  <c r="N30" i="19"/>
  <c r="V32" i="19"/>
  <c r="N32" i="19"/>
  <c r="AP33" i="19"/>
  <c r="AC34" i="19"/>
  <c r="U34" i="19"/>
  <c r="V35" i="19"/>
  <c r="N35" i="19"/>
  <c r="AI29" i="19"/>
  <c r="AJ29" i="19" s="1"/>
  <c r="AP37" i="19"/>
  <c r="U23" i="19"/>
  <c r="V23" i="19" s="1"/>
  <c r="AP23" i="19"/>
  <c r="AQ23" i="19" s="1"/>
  <c r="AJ24" i="19"/>
  <c r="AJ28" i="19"/>
  <c r="AI37" i="19"/>
  <c r="AI38" i="19"/>
  <c r="AQ38" i="19"/>
  <c r="S39" i="19"/>
  <c r="AG39" i="19"/>
  <c r="L39" i="19"/>
  <c r="AI23" i="19"/>
  <c r="AJ23" i="19" s="1"/>
  <c r="AB30" i="19"/>
  <c r="AI32" i="19"/>
  <c r="N34" i="19"/>
  <c r="AB38" i="19"/>
  <c r="H39" i="19"/>
  <c r="AC24" i="19"/>
  <c r="U24" i="19"/>
  <c r="AC28" i="19"/>
  <c r="U28" i="19"/>
  <c r="Q73" i="18"/>
  <c r="R48" i="18" s="1"/>
  <c r="AM38" i="18"/>
  <c r="AN38" i="18" s="1"/>
  <c r="AF38" i="18"/>
  <c r="AG38" i="18" s="1"/>
  <c r="AQ38" i="18" s="1"/>
  <c r="Y38" i="18"/>
  <c r="Z38" i="18" s="1"/>
  <c r="AJ38" i="18" s="1"/>
  <c r="R38" i="18"/>
  <c r="S38" i="18" s="1"/>
  <c r="K38" i="18"/>
  <c r="L38" i="18" s="1"/>
  <c r="G38" i="18"/>
  <c r="H38" i="18" s="1"/>
  <c r="O38" i="18" s="1"/>
  <c r="AM37" i="18"/>
  <c r="AN37" i="18" s="1"/>
  <c r="AP37" i="18" s="1"/>
  <c r="AF37" i="18"/>
  <c r="AG37" i="18" s="1"/>
  <c r="AQ37" i="18" s="1"/>
  <c r="Y37" i="18"/>
  <c r="Z37" i="18" s="1"/>
  <c r="AJ37" i="18" s="1"/>
  <c r="R37" i="18"/>
  <c r="S37" i="18" s="1"/>
  <c r="K37" i="18"/>
  <c r="L37" i="18" s="1"/>
  <c r="G37" i="18"/>
  <c r="H37" i="18" s="1"/>
  <c r="O37" i="18" s="1"/>
  <c r="AM35" i="18"/>
  <c r="AN35" i="18" s="1"/>
  <c r="AF35" i="18"/>
  <c r="AG35" i="18" s="1"/>
  <c r="Y35" i="18"/>
  <c r="Z35" i="18" s="1"/>
  <c r="AJ35" i="18" s="1"/>
  <c r="S35" i="18"/>
  <c r="AC35" i="18" s="1"/>
  <c r="R35" i="18"/>
  <c r="K35" i="18"/>
  <c r="L35" i="18" s="1"/>
  <c r="G35" i="18"/>
  <c r="H35" i="18" s="1"/>
  <c r="O35" i="18" s="1"/>
  <c r="AM34" i="18"/>
  <c r="AN34" i="18" s="1"/>
  <c r="AP34" i="18" s="1"/>
  <c r="AF34" i="18"/>
  <c r="AG34" i="18" s="1"/>
  <c r="AQ34" i="18" s="1"/>
  <c r="Y34" i="18"/>
  <c r="Z34" i="18" s="1"/>
  <c r="R34" i="18"/>
  <c r="S34" i="18" s="1"/>
  <c r="AC34" i="18" s="1"/>
  <c r="K34" i="18"/>
  <c r="L34" i="18" s="1"/>
  <c r="G34" i="18"/>
  <c r="H34" i="18" s="1"/>
  <c r="O34" i="18" s="1"/>
  <c r="AM33" i="18"/>
  <c r="AN33" i="18" s="1"/>
  <c r="AF33" i="18"/>
  <c r="AG33" i="18" s="1"/>
  <c r="Y33" i="18"/>
  <c r="Z33" i="18" s="1"/>
  <c r="R33" i="18"/>
  <c r="S33" i="18" s="1"/>
  <c r="K33" i="18"/>
  <c r="L33" i="18" s="1"/>
  <c r="V33" i="18" s="1"/>
  <c r="G33" i="18"/>
  <c r="H33" i="18" s="1"/>
  <c r="AQ32" i="18"/>
  <c r="AM32" i="18"/>
  <c r="AN32" i="18" s="1"/>
  <c r="AF32" i="18"/>
  <c r="AG32" i="18" s="1"/>
  <c r="AP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L29" i="18"/>
  <c r="K29" i="18"/>
  <c r="G29" i="18"/>
  <c r="H29" i="18" s="1"/>
  <c r="AN28" i="18"/>
  <c r="AG28" i="18"/>
  <c r="AP28" i="18" s="1"/>
  <c r="Z28" i="18"/>
  <c r="AJ28" i="18" s="1"/>
  <c r="S28" i="18"/>
  <c r="L28" i="18"/>
  <c r="V28" i="18" s="1"/>
  <c r="H28" i="18"/>
  <c r="O28" i="18" s="1"/>
  <c r="AQ24" i="18"/>
  <c r="AN24" i="18"/>
  <c r="AG24" i="18"/>
  <c r="Z24" i="18"/>
  <c r="S24" i="18"/>
  <c r="L24" i="18"/>
  <c r="H24" i="18"/>
  <c r="O24" i="18" s="1"/>
  <c r="AN23" i="18"/>
  <c r="AG23" i="18"/>
  <c r="Z23" i="18"/>
  <c r="S23" i="18"/>
  <c r="L23" i="18"/>
  <c r="H23" i="18"/>
  <c r="Q73" i="17"/>
  <c r="R48" i="17" s="1"/>
  <c r="AM38" i="17"/>
  <c r="AN38" i="17" s="1"/>
  <c r="AF38" i="17"/>
  <c r="AG38" i="17" s="1"/>
  <c r="Y38" i="17"/>
  <c r="Z38" i="17" s="1"/>
  <c r="R38" i="17"/>
  <c r="S38" i="17" s="1"/>
  <c r="K38" i="17"/>
  <c r="L38" i="17" s="1"/>
  <c r="G38" i="17"/>
  <c r="H38" i="17" s="1"/>
  <c r="O38" i="17" s="1"/>
  <c r="AN37" i="17"/>
  <c r="AM37" i="17"/>
  <c r="AF37" i="17"/>
  <c r="AG37" i="17" s="1"/>
  <c r="Y37" i="17"/>
  <c r="Z37" i="17" s="1"/>
  <c r="R37" i="17"/>
  <c r="S37" i="17" s="1"/>
  <c r="K37" i="17"/>
  <c r="L37" i="17" s="1"/>
  <c r="G37" i="17"/>
  <c r="H37" i="17" s="1"/>
  <c r="O37" i="17" s="1"/>
  <c r="AM35" i="17"/>
  <c r="AN35" i="17" s="1"/>
  <c r="AF35" i="17"/>
  <c r="AG35" i="17" s="1"/>
  <c r="AQ35" i="17" s="1"/>
  <c r="Y35" i="17"/>
  <c r="Z35" i="17" s="1"/>
  <c r="AJ35" i="17" s="1"/>
  <c r="R35" i="17"/>
  <c r="S35" i="17" s="1"/>
  <c r="AC35" i="17" s="1"/>
  <c r="K35" i="17"/>
  <c r="L35" i="17" s="1"/>
  <c r="V35" i="17" s="1"/>
  <c r="G35" i="17"/>
  <c r="H35" i="17" s="1"/>
  <c r="AM34" i="17"/>
  <c r="AN34" i="17" s="1"/>
  <c r="AF34" i="17"/>
  <c r="AG34" i="17" s="1"/>
  <c r="Y34" i="17"/>
  <c r="Z34" i="17" s="1"/>
  <c r="R34" i="17"/>
  <c r="S34" i="17" s="1"/>
  <c r="K34" i="17"/>
  <c r="L34" i="17" s="1"/>
  <c r="G34" i="17"/>
  <c r="H34" i="17" s="1"/>
  <c r="O34" i="17" s="1"/>
  <c r="AM33" i="17"/>
  <c r="AN33" i="17" s="1"/>
  <c r="AF33" i="17"/>
  <c r="AG33" i="17" s="1"/>
  <c r="Y33" i="17"/>
  <c r="Z33" i="17" s="1"/>
  <c r="R33" i="17"/>
  <c r="S33" i="17" s="1"/>
  <c r="K33" i="17"/>
  <c r="L33" i="17" s="1"/>
  <c r="V33" i="17" s="1"/>
  <c r="G33" i="17"/>
  <c r="H33" i="17" s="1"/>
  <c r="O33" i="17" s="1"/>
  <c r="AM32" i="17"/>
  <c r="AN32" i="17" s="1"/>
  <c r="AF32" i="17"/>
  <c r="AG32" i="17" s="1"/>
  <c r="Y32" i="17"/>
  <c r="Z32" i="17" s="1"/>
  <c r="S32" i="17"/>
  <c r="AC32" i="17" s="1"/>
  <c r="R32" i="17"/>
  <c r="K32" i="17"/>
  <c r="L32" i="17" s="1"/>
  <c r="G32" i="17"/>
  <c r="H32" i="17" s="1"/>
  <c r="O32" i="17" s="1"/>
  <c r="AM31" i="17"/>
  <c r="AN31" i="17" s="1"/>
  <c r="AF31" i="17"/>
  <c r="AG31" i="17" s="1"/>
  <c r="AQ31" i="17" s="1"/>
  <c r="Y31" i="17"/>
  <c r="Z31" i="17" s="1"/>
  <c r="AJ31" i="17" s="1"/>
  <c r="R31" i="17"/>
  <c r="S31" i="17" s="1"/>
  <c r="K31" i="17"/>
  <c r="L31" i="17" s="1"/>
  <c r="G31" i="17"/>
  <c r="H31" i="17" s="1"/>
  <c r="O31" i="17" s="1"/>
  <c r="AM30" i="17"/>
  <c r="AN30" i="17" s="1"/>
  <c r="AF30" i="17"/>
  <c r="AG30" i="17" s="1"/>
  <c r="Y30" i="17"/>
  <c r="Z30" i="17" s="1"/>
  <c r="R30" i="17"/>
  <c r="S30" i="17" s="1"/>
  <c r="K30" i="17"/>
  <c r="L30" i="17" s="1"/>
  <c r="G30" i="17"/>
  <c r="H30" i="17" s="1"/>
  <c r="O30" i="17" s="1"/>
  <c r="AM29" i="17"/>
  <c r="AN29" i="17" s="1"/>
  <c r="AF29" i="17"/>
  <c r="AG29" i="17" s="1"/>
  <c r="Y29" i="17"/>
  <c r="Z29" i="17" s="1"/>
  <c r="R29" i="17"/>
  <c r="S29" i="17" s="1"/>
  <c r="K29" i="17"/>
  <c r="L29" i="17" s="1"/>
  <c r="G29" i="17"/>
  <c r="H29" i="17" s="1"/>
  <c r="AN28" i="17"/>
  <c r="AG28" i="17"/>
  <c r="AQ28" i="17" s="1"/>
  <c r="Z28" i="17"/>
  <c r="S28" i="17"/>
  <c r="AC28" i="17" s="1"/>
  <c r="L28" i="17"/>
  <c r="H28" i="17"/>
  <c r="AN24" i="17"/>
  <c r="AG24" i="17"/>
  <c r="AQ24" i="17" s="1"/>
  <c r="Z24" i="17"/>
  <c r="S24" i="17"/>
  <c r="AC24" i="17" s="1"/>
  <c r="O24" i="17"/>
  <c r="L24" i="17"/>
  <c r="V24" i="17" s="1"/>
  <c r="H24" i="17"/>
  <c r="AN23" i="17"/>
  <c r="AG23" i="17"/>
  <c r="Z23" i="17"/>
  <c r="S23" i="17"/>
  <c r="L23" i="17"/>
  <c r="H23" i="17"/>
  <c r="Q73" i="16"/>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5" i="16"/>
  <c r="AN35" i="16" s="1"/>
  <c r="AF35" i="16"/>
  <c r="AG35" i="16" s="1"/>
  <c r="Y35" i="16"/>
  <c r="Z35" i="16" s="1"/>
  <c r="R35" i="16"/>
  <c r="S35" i="16" s="1"/>
  <c r="K35" i="16"/>
  <c r="L35" i="16" s="1"/>
  <c r="V35" i="16" s="1"/>
  <c r="G35" i="16"/>
  <c r="H35" i="16" s="1"/>
  <c r="O35" i="16" s="1"/>
  <c r="AM34" i="16"/>
  <c r="AN34" i="16" s="1"/>
  <c r="AF34" i="16"/>
  <c r="AG34" i="16" s="1"/>
  <c r="Y34" i="16"/>
  <c r="Z34" i="16" s="1"/>
  <c r="R34" i="16"/>
  <c r="S34" i="16" s="1"/>
  <c r="K34" i="16"/>
  <c r="L34" i="16" s="1"/>
  <c r="G34" i="16"/>
  <c r="H34" i="16" s="1"/>
  <c r="O34" i="16" s="1"/>
  <c r="AM33" i="16"/>
  <c r="AN33" i="16" s="1"/>
  <c r="AP33" i="16" s="1"/>
  <c r="AF33" i="16"/>
  <c r="AG33" i="16" s="1"/>
  <c r="Y33" i="16"/>
  <c r="Z33" i="16" s="1"/>
  <c r="R33" i="16"/>
  <c r="S33" i="16" s="1"/>
  <c r="K33" i="16"/>
  <c r="L33" i="16" s="1"/>
  <c r="V33" i="16" s="1"/>
  <c r="G33" i="16"/>
  <c r="H33" i="16" s="1"/>
  <c r="AM32" i="16"/>
  <c r="AN32" i="16" s="1"/>
  <c r="AF32" i="16"/>
  <c r="AG32" i="16" s="1"/>
  <c r="Z32" i="16"/>
  <c r="AJ32" i="16" s="1"/>
  <c r="Y32" i="16"/>
  <c r="R32" i="16"/>
  <c r="S32" i="16" s="1"/>
  <c r="K32" i="16"/>
  <c r="L32" i="16" s="1"/>
  <c r="H32" i="16"/>
  <c r="O32" i="16" s="1"/>
  <c r="G32" i="16"/>
  <c r="AM31" i="16"/>
  <c r="AN31" i="16" s="1"/>
  <c r="AG31" i="16"/>
  <c r="AQ31" i="16" s="1"/>
  <c r="AF31" i="16"/>
  <c r="Y31" i="16"/>
  <c r="Z31" i="16" s="1"/>
  <c r="AJ31" i="16" s="1"/>
  <c r="S31" i="16"/>
  <c r="AM30" i="16"/>
  <c r="AN30" i="16" s="1"/>
  <c r="AF30" i="16"/>
  <c r="AG30" i="16" s="1"/>
  <c r="AQ30" i="16" s="1"/>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L28" i="16"/>
  <c r="H28" i="16"/>
  <c r="O28" i="16" s="1"/>
  <c r="AN24" i="16"/>
  <c r="AG24" i="16"/>
  <c r="AQ24" i="16" s="1"/>
  <c r="Z24" i="16"/>
  <c r="AI24" i="16" s="1"/>
  <c r="S24" i="16"/>
  <c r="L24" i="16"/>
  <c r="H24" i="16"/>
  <c r="O24" i="16" s="1"/>
  <c r="AN23" i="16"/>
  <c r="AG23" i="16"/>
  <c r="Z23" i="16"/>
  <c r="S23" i="16"/>
  <c r="L23" i="16"/>
  <c r="H23" i="16"/>
  <c r="Q73" i="15"/>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5" i="15"/>
  <c r="AN35" i="15" s="1"/>
  <c r="AF35" i="15"/>
  <c r="AG35" i="15" s="1"/>
  <c r="Y35" i="15"/>
  <c r="Z35" i="15" s="1"/>
  <c r="AJ35" i="15" s="1"/>
  <c r="R35" i="15"/>
  <c r="S35" i="15" s="1"/>
  <c r="AC35" i="15" s="1"/>
  <c r="K35" i="15"/>
  <c r="L35" i="15" s="1"/>
  <c r="V35" i="15" s="1"/>
  <c r="G35" i="15"/>
  <c r="H35" i="15" s="1"/>
  <c r="O35" i="15" s="1"/>
  <c r="AM34" i="15"/>
  <c r="AN34" i="15" s="1"/>
  <c r="AP34" i="15" s="1"/>
  <c r="AF34" i="15"/>
  <c r="AG34" i="15" s="1"/>
  <c r="AC34" i="15"/>
  <c r="Y34" i="15"/>
  <c r="Z34" i="15" s="1"/>
  <c r="R34" i="15"/>
  <c r="S34" i="15" s="1"/>
  <c r="K34" i="15"/>
  <c r="L34" i="15" s="1"/>
  <c r="U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H32" i="15"/>
  <c r="O32" i="15" s="1"/>
  <c r="G32" i="15"/>
  <c r="AM31" i="15"/>
  <c r="AN31" i="15" s="1"/>
  <c r="AF31" i="15"/>
  <c r="AG31" i="15" s="1"/>
  <c r="AQ31" i="15" s="1"/>
  <c r="Y31" i="15"/>
  <c r="Z31" i="15" s="1"/>
  <c r="AJ31" i="15" s="1"/>
  <c r="S31" i="15"/>
  <c r="AQ30" i="15"/>
  <c r="AM30" i="15"/>
  <c r="AN30" i="15" s="1"/>
  <c r="AF30" i="15"/>
  <c r="AG30" i="15" s="1"/>
  <c r="Y30" i="15"/>
  <c r="Z30" i="15" s="1"/>
  <c r="AI30" i="15" s="1"/>
  <c r="R30" i="15"/>
  <c r="S30" i="15" s="1"/>
  <c r="K30" i="15"/>
  <c r="L30" i="15" s="1"/>
  <c r="G30" i="15"/>
  <c r="H30" i="15" s="1"/>
  <c r="AM29" i="15"/>
  <c r="AN29" i="15" s="1"/>
  <c r="AF29" i="15"/>
  <c r="AG29" i="15" s="1"/>
  <c r="Y29" i="15"/>
  <c r="Z29" i="15" s="1"/>
  <c r="R29" i="15"/>
  <c r="S29" i="15" s="1"/>
  <c r="K29" i="15"/>
  <c r="L29" i="15" s="1"/>
  <c r="G29" i="15"/>
  <c r="H29" i="15" s="1"/>
  <c r="AN28" i="15"/>
  <c r="AG28" i="15"/>
  <c r="AP28" i="15" s="1"/>
  <c r="Z28" i="15"/>
  <c r="S28" i="15"/>
  <c r="L28" i="15"/>
  <c r="V28" i="15" s="1"/>
  <c r="H28" i="15"/>
  <c r="O28" i="15" s="1"/>
  <c r="AN24" i="15"/>
  <c r="AG24" i="15"/>
  <c r="Z24" i="15"/>
  <c r="AJ24" i="15" s="1"/>
  <c r="S24" i="15"/>
  <c r="L24" i="15"/>
  <c r="V24" i="15" s="1"/>
  <c r="H24" i="15"/>
  <c r="AN23" i="15"/>
  <c r="AG23" i="15"/>
  <c r="Z23" i="15"/>
  <c r="S23" i="15"/>
  <c r="L23" i="15"/>
  <c r="H23" i="15"/>
  <c r="Q73" i="14"/>
  <c r="AM38" i="14"/>
  <c r="AN38" i="14" s="1"/>
  <c r="AF38" i="14"/>
  <c r="AG38" i="14" s="1"/>
  <c r="Y38" i="14"/>
  <c r="Z38" i="14" s="1"/>
  <c r="R38" i="14"/>
  <c r="S38" i="14" s="1"/>
  <c r="K38" i="14"/>
  <c r="L38" i="14" s="1"/>
  <c r="H38" i="14"/>
  <c r="O38" i="14" s="1"/>
  <c r="G38" i="14"/>
  <c r="AN37" i="14"/>
  <c r="AP37" i="14" s="1"/>
  <c r="AM37" i="14"/>
  <c r="AG37" i="14"/>
  <c r="AI37" i="14" s="1"/>
  <c r="AF37" i="14"/>
  <c r="Z37" i="14"/>
  <c r="AJ37" i="14" s="1"/>
  <c r="Y37" i="14"/>
  <c r="R37" i="14"/>
  <c r="S37" i="14" s="1"/>
  <c r="AC37" i="14" s="1"/>
  <c r="K37" i="14"/>
  <c r="L37" i="14" s="1"/>
  <c r="G37" i="14"/>
  <c r="H37" i="14" s="1"/>
  <c r="O37" i="14" s="1"/>
  <c r="AM35" i="14"/>
  <c r="AN35" i="14" s="1"/>
  <c r="AF35" i="14"/>
  <c r="AG35" i="14" s="1"/>
  <c r="Y35" i="14"/>
  <c r="Z35" i="14" s="1"/>
  <c r="R35" i="14"/>
  <c r="S35" i="14" s="1"/>
  <c r="K35" i="14"/>
  <c r="L35" i="14" s="1"/>
  <c r="V35" i="14" s="1"/>
  <c r="G35" i="14"/>
  <c r="H35" i="14" s="1"/>
  <c r="AM34" i="14"/>
  <c r="AN34" i="14" s="1"/>
  <c r="AF34" i="14"/>
  <c r="AG34" i="14" s="1"/>
  <c r="Y34" i="14"/>
  <c r="Z34" i="14" s="1"/>
  <c r="R34" i="14"/>
  <c r="S34" i="14" s="1"/>
  <c r="L34" i="14"/>
  <c r="K34" i="14"/>
  <c r="G34" i="14"/>
  <c r="H34" i="14" s="1"/>
  <c r="O34" i="14" s="1"/>
  <c r="AM33" i="14"/>
  <c r="AN33" i="14" s="1"/>
  <c r="AF33" i="14"/>
  <c r="AG33" i="14" s="1"/>
  <c r="Y33" i="14"/>
  <c r="Z33" i="14" s="1"/>
  <c r="R33" i="14"/>
  <c r="S33" i="14" s="1"/>
  <c r="K33" i="14"/>
  <c r="L33" i="14" s="1"/>
  <c r="V33" i="14" s="1"/>
  <c r="G33" i="14"/>
  <c r="H33" i="14" s="1"/>
  <c r="O33" i="14" s="1"/>
  <c r="AM32" i="14"/>
  <c r="AN32" i="14" s="1"/>
  <c r="AF32" i="14"/>
  <c r="AG32" i="14" s="1"/>
  <c r="Y32" i="14"/>
  <c r="Z32" i="14" s="1"/>
  <c r="R32" i="14"/>
  <c r="S32" i="14" s="1"/>
  <c r="K32" i="14"/>
  <c r="L32" i="14" s="1"/>
  <c r="G32" i="14"/>
  <c r="H32" i="14" s="1"/>
  <c r="O32" i="14" s="1"/>
  <c r="AN31" i="14"/>
  <c r="AM31" i="14"/>
  <c r="AF31" i="14"/>
  <c r="AG31" i="14" s="1"/>
  <c r="AQ31" i="14" s="1"/>
  <c r="Z31" i="14"/>
  <c r="Y31" i="14"/>
  <c r="S31" i="14"/>
  <c r="AM30" i="14"/>
  <c r="AN30" i="14" s="1"/>
  <c r="AF30" i="14"/>
  <c r="AG30" i="14" s="1"/>
  <c r="Y30" i="14"/>
  <c r="Z30" i="14" s="1"/>
  <c r="R30" i="14"/>
  <c r="S30" i="14" s="1"/>
  <c r="K30" i="14"/>
  <c r="L30" i="14" s="1"/>
  <c r="H30" i="14"/>
  <c r="O30" i="14" s="1"/>
  <c r="G30" i="14"/>
  <c r="AM29" i="14"/>
  <c r="AN29" i="14" s="1"/>
  <c r="AF29" i="14"/>
  <c r="AG29" i="14" s="1"/>
  <c r="Y29" i="14"/>
  <c r="Z29" i="14" s="1"/>
  <c r="R29" i="14"/>
  <c r="S29" i="14" s="1"/>
  <c r="K29" i="14"/>
  <c r="L29" i="14" s="1"/>
  <c r="G29" i="14"/>
  <c r="H29" i="14" s="1"/>
  <c r="AQ28" i="14"/>
  <c r="AN28" i="14"/>
  <c r="AP28" i="14" s="1"/>
  <c r="AG28" i="14"/>
  <c r="Z28" i="14"/>
  <c r="AI28" i="14" s="1"/>
  <c r="S28" i="14"/>
  <c r="U28" i="14" s="1"/>
  <c r="O28" i="14"/>
  <c r="L28" i="14"/>
  <c r="H28" i="14"/>
  <c r="AN24" i="14"/>
  <c r="AG24" i="14"/>
  <c r="AQ24" i="14" s="1"/>
  <c r="Z24" i="14"/>
  <c r="AJ24" i="14" s="1"/>
  <c r="S24" i="14"/>
  <c r="U24" i="14" s="1"/>
  <c r="L24" i="14"/>
  <c r="H24" i="14"/>
  <c r="O24" i="14" s="1"/>
  <c r="AN23" i="14"/>
  <c r="AG23" i="14"/>
  <c r="Z23" i="14"/>
  <c r="S23" i="14"/>
  <c r="L23" i="14"/>
  <c r="H23" i="14"/>
  <c r="Q73" i="13"/>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M35" i="13"/>
  <c r="AN35" i="13" s="1"/>
  <c r="AF35" i="13"/>
  <c r="AG35" i="13" s="1"/>
  <c r="Y35" i="13"/>
  <c r="Z35" i="13" s="1"/>
  <c r="AJ35" i="13" s="1"/>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K33" i="13"/>
  <c r="L33" i="13" s="1"/>
  <c r="G33" i="13"/>
  <c r="H33" i="13" s="1"/>
  <c r="O33" i="13" s="1"/>
  <c r="AM32" i="13"/>
  <c r="AN32" i="13" s="1"/>
  <c r="AF32" i="13"/>
  <c r="AG32" i="13" s="1"/>
  <c r="Y32" i="13"/>
  <c r="Z32" i="13" s="1"/>
  <c r="R32" i="13"/>
  <c r="S32" i="13" s="1"/>
  <c r="K32" i="13"/>
  <c r="L32" i="13" s="1"/>
  <c r="V32" i="13" s="1"/>
  <c r="G32" i="13"/>
  <c r="H32" i="13" s="1"/>
  <c r="O32" i="13" s="1"/>
  <c r="AM31" i="13"/>
  <c r="AN31" i="13" s="1"/>
  <c r="AF31" i="13"/>
  <c r="AG31" i="13" s="1"/>
  <c r="Y31" i="13"/>
  <c r="Z31" i="13" s="1"/>
  <c r="S31" i="13"/>
  <c r="AM30" i="13"/>
  <c r="AN30" i="13" s="1"/>
  <c r="AF30" i="13"/>
  <c r="AG30" i="13" s="1"/>
  <c r="Y30" i="13"/>
  <c r="Z30" i="13" s="1"/>
  <c r="R30" i="13"/>
  <c r="S30" i="13" s="1"/>
  <c r="K30" i="13"/>
  <c r="L30" i="13" s="1"/>
  <c r="V30" i="13" s="1"/>
  <c r="G30" i="13"/>
  <c r="H30" i="13" s="1"/>
  <c r="AM29" i="13"/>
  <c r="AN29" i="13" s="1"/>
  <c r="AF29" i="13"/>
  <c r="AG29" i="13" s="1"/>
  <c r="Y29" i="13"/>
  <c r="Z29" i="13" s="1"/>
  <c r="R29" i="13"/>
  <c r="S29" i="13" s="1"/>
  <c r="K29" i="13"/>
  <c r="L29" i="13" s="1"/>
  <c r="G29" i="13"/>
  <c r="H29" i="13" s="1"/>
  <c r="AN28" i="13"/>
  <c r="AP28" i="13" s="1"/>
  <c r="AG28" i="13"/>
  <c r="Z28" i="13"/>
  <c r="S28" i="13"/>
  <c r="AC28" i="13" s="1"/>
  <c r="L28" i="13"/>
  <c r="V28" i="13" s="1"/>
  <c r="H28" i="13"/>
  <c r="O28" i="13" s="1"/>
  <c r="AN24" i="13"/>
  <c r="AG24" i="13"/>
  <c r="Z24" i="13"/>
  <c r="U24" i="13"/>
  <c r="S24" i="13"/>
  <c r="AC24" i="13" s="1"/>
  <c r="L24" i="13"/>
  <c r="H24" i="13"/>
  <c r="O24" i="13" s="1"/>
  <c r="AN23" i="13"/>
  <c r="AG23" i="13"/>
  <c r="Z23" i="13"/>
  <c r="S23" i="13"/>
  <c r="L23" i="13"/>
  <c r="H23" i="13"/>
  <c r="Q73" i="12"/>
  <c r="AM38" i="12"/>
  <c r="AN38" i="12" s="1"/>
  <c r="AF38" i="12"/>
  <c r="AG38" i="12" s="1"/>
  <c r="Y38" i="12"/>
  <c r="Z38" i="12" s="1"/>
  <c r="AJ38" i="12" s="1"/>
  <c r="R38" i="12"/>
  <c r="S38" i="12" s="1"/>
  <c r="AB38" i="12" s="1"/>
  <c r="K38" i="12"/>
  <c r="L38" i="12" s="1"/>
  <c r="G38" i="12"/>
  <c r="H38" i="12" s="1"/>
  <c r="O38" i="12" s="1"/>
  <c r="AM37" i="12"/>
  <c r="AN37" i="12" s="1"/>
  <c r="AF37" i="12"/>
  <c r="AG37" i="12" s="1"/>
  <c r="Y37" i="12"/>
  <c r="Z37" i="12" s="1"/>
  <c r="R37" i="12"/>
  <c r="S37" i="12" s="1"/>
  <c r="K37" i="12"/>
  <c r="L37" i="12" s="1"/>
  <c r="G37" i="12"/>
  <c r="H37" i="12" s="1"/>
  <c r="O37" i="12" s="1"/>
  <c r="AM35" i="12"/>
  <c r="AN35" i="12" s="1"/>
  <c r="AF35" i="12"/>
  <c r="AG35" i="12" s="1"/>
  <c r="Y35" i="12"/>
  <c r="Z35" i="12" s="1"/>
  <c r="R35" i="12"/>
  <c r="S35" i="12" s="1"/>
  <c r="K35" i="12"/>
  <c r="L35" i="12" s="1"/>
  <c r="G35" i="12"/>
  <c r="H35" i="12" s="1"/>
  <c r="O35" i="12" s="1"/>
  <c r="AM34" i="12"/>
  <c r="AN34" i="12" s="1"/>
  <c r="AJ34" i="12"/>
  <c r="AF34" i="12"/>
  <c r="AG34" i="12" s="1"/>
  <c r="Y34" i="12"/>
  <c r="Z34" i="12" s="1"/>
  <c r="R34" i="12"/>
  <c r="S34" i="12" s="1"/>
  <c r="AB34" i="12" s="1"/>
  <c r="K34" i="12"/>
  <c r="L34" i="12" s="1"/>
  <c r="G34" i="12"/>
  <c r="H34" i="12" s="1"/>
  <c r="O34" i="12" s="1"/>
  <c r="AM33" i="12"/>
  <c r="AN33" i="12" s="1"/>
  <c r="AG33" i="12"/>
  <c r="AF33" i="12"/>
  <c r="Y33" i="12"/>
  <c r="Z33" i="12" s="1"/>
  <c r="R33" i="12"/>
  <c r="S33" i="12" s="1"/>
  <c r="K33" i="12"/>
  <c r="L33" i="12" s="1"/>
  <c r="G33" i="12"/>
  <c r="H33" i="12" s="1"/>
  <c r="O33" i="12" s="1"/>
  <c r="AM32" i="12"/>
  <c r="AN32" i="12" s="1"/>
  <c r="AJ32" i="12"/>
  <c r="AF32" i="12"/>
  <c r="AG32" i="12" s="1"/>
  <c r="AC32" i="12"/>
  <c r="Y32" i="12"/>
  <c r="Z32" i="12" s="1"/>
  <c r="R32" i="12"/>
  <c r="S32" i="12" s="1"/>
  <c r="U32" i="12" s="1"/>
  <c r="K32" i="12"/>
  <c r="L32" i="12" s="1"/>
  <c r="G32" i="12"/>
  <c r="H32" i="12" s="1"/>
  <c r="O32" i="12" s="1"/>
  <c r="AM31" i="12"/>
  <c r="AN31" i="12" s="1"/>
  <c r="AF31" i="12"/>
  <c r="AG31" i="12" s="1"/>
  <c r="Y31" i="12"/>
  <c r="Z31" i="12" s="1"/>
  <c r="S31" i="12"/>
  <c r="AM30" i="12"/>
  <c r="AN30" i="12" s="1"/>
  <c r="AF30" i="12"/>
  <c r="AG30" i="12" s="1"/>
  <c r="AC30" i="12"/>
  <c r="Y30" i="12"/>
  <c r="Z30" i="12" s="1"/>
  <c r="AJ30" i="12" s="1"/>
  <c r="R30" i="12"/>
  <c r="S30" i="12" s="1"/>
  <c r="K30" i="12"/>
  <c r="L30" i="12" s="1"/>
  <c r="G30" i="12"/>
  <c r="H30" i="12" s="1"/>
  <c r="O30" i="12" s="1"/>
  <c r="AM29" i="12"/>
  <c r="AN29" i="12" s="1"/>
  <c r="AG29" i="12"/>
  <c r="AF29" i="12"/>
  <c r="Y29" i="12"/>
  <c r="Z29" i="12" s="1"/>
  <c r="R29" i="12"/>
  <c r="S29" i="12" s="1"/>
  <c r="K29" i="12"/>
  <c r="L29" i="12" s="1"/>
  <c r="G29" i="12"/>
  <c r="H29" i="12" s="1"/>
  <c r="AN28" i="12"/>
  <c r="AP28" i="12" s="1"/>
  <c r="AG28" i="12"/>
  <c r="AQ28" i="12" s="1"/>
  <c r="Z28" i="12"/>
  <c r="V28" i="12"/>
  <c r="S28" i="12"/>
  <c r="AC28" i="12" s="1"/>
  <c r="L28" i="12"/>
  <c r="N28" i="12" s="1"/>
  <c r="H28" i="12"/>
  <c r="O28" i="12" s="1"/>
  <c r="AN24" i="12"/>
  <c r="AP24" i="12" s="1"/>
  <c r="AG24" i="12"/>
  <c r="AQ24" i="12" s="1"/>
  <c r="Z24" i="12"/>
  <c r="S24" i="12"/>
  <c r="AC24" i="12" s="1"/>
  <c r="O24" i="12"/>
  <c r="L24" i="12"/>
  <c r="V24" i="12" s="1"/>
  <c r="H24" i="12"/>
  <c r="AN23" i="12"/>
  <c r="AG23" i="12"/>
  <c r="Z23" i="12"/>
  <c r="S23" i="12"/>
  <c r="L23" i="12"/>
  <c r="H23" i="12"/>
  <c r="G59" i="11"/>
  <c r="AM59" i="11" s="1"/>
  <c r="AN59" i="11" s="1"/>
  <c r="G58" i="11"/>
  <c r="R58" i="11" s="1"/>
  <c r="G57" i="11"/>
  <c r="Y57" i="11" s="1"/>
  <c r="Z57" i="11" s="1"/>
  <c r="H56" i="11"/>
  <c r="AM55" i="11"/>
  <c r="AN55" i="11" s="1"/>
  <c r="AN53" i="11"/>
  <c r="AG53" i="11"/>
  <c r="Z53" i="11"/>
  <c r="S53" i="11"/>
  <c r="L53" i="11"/>
  <c r="H53" i="11"/>
  <c r="K48" i="11"/>
  <c r="G48" i="11"/>
  <c r="G49" i="11" s="1"/>
  <c r="AN46" i="11"/>
  <c r="AG46" i="11"/>
  <c r="Z46" i="11"/>
  <c r="S46" i="11"/>
  <c r="L46" i="11"/>
  <c r="H46" i="11"/>
  <c r="K45" i="11"/>
  <c r="L45" i="11" s="1"/>
  <c r="G45" i="11"/>
  <c r="R44" i="11"/>
  <c r="K44" i="11"/>
  <c r="L44" i="11" s="1"/>
  <c r="G44" i="11"/>
  <c r="H44" i="11" s="1"/>
  <c r="AM43" i="11"/>
  <c r="AN43" i="11" s="1"/>
  <c r="AG43" i="11"/>
  <c r="AF43" i="11"/>
  <c r="Y43" i="11"/>
  <c r="Z43" i="11" s="1"/>
  <c r="R43" i="11"/>
  <c r="S43" i="11" s="1"/>
  <c r="K43" i="11"/>
  <c r="L43" i="11" s="1"/>
  <c r="H43" i="11"/>
  <c r="O43" i="11" s="1"/>
  <c r="G43" i="11"/>
  <c r="AN42" i="11"/>
  <c r="AM42" i="11"/>
  <c r="AF42" i="11"/>
  <c r="AG42" i="11" s="1"/>
  <c r="Y42" i="11"/>
  <c r="Z42" i="11" s="1"/>
  <c r="S42" i="11"/>
  <c r="R42" i="11"/>
  <c r="L42" i="11"/>
  <c r="K42" i="11"/>
  <c r="G42" i="11"/>
  <c r="H42" i="11" s="1"/>
  <c r="AM40" i="11"/>
  <c r="AN40" i="11" s="1"/>
  <c r="AF40" i="11"/>
  <c r="AG40" i="11" s="1"/>
  <c r="Y40" i="11"/>
  <c r="Z40" i="11" s="1"/>
  <c r="S40" i="11"/>
  <c r="R40" i="11"/>
  <c r="K40" i="11"/>
  <c r="L40" i="11" s="1"/>
  <c r="G40" i="11"/>
  <c r="H40" i="11" s="1"/>
  <c r="AM38" i="11"/>
  <c r="AN38" i="11" s="1"/>
  <c r="AG38" i="11"/>
  <c r="AF38" i="11"/>
  <c r="Y38" i="11"/>
  <c r="Z38" i="11" s="1"/>
  <c r="AJ38" i="11" s="1"/>
  <c r="R38" i="11"/>
  <c r="S38" i="11" s="1"/>
  <c r="K38" i="11"/>
  <c r="L38" i="11" s="1"/>
  <c r="G38" i="11"/>
  <c r="H38" i="11" s="1"/>
  <c r="O38" i="11" s="1"/>
  <c r="AN37" i="11"/>
  <c r="AM37" i="11"/>
  <c r="AF37" i="11"/>
  <c r="AG37" i="11" s="1"/>
  <c r="Z37" i="11"/>
  <c r="Y37" i="11"/>
  <c r="R37" i="11"/>
  <c r="S37" i="11" s="1"/>
  <c r="L37" i="11"/>
  <c r="K37" i="11"/>
  <c r="G37" i="11"/>
  <c r="H37" i="11" s="1"/>
  <c r="O37" i="11" s="1"/>
  <c r="AN36" i="11"/>
  <c r="AG36" i="11"/>
  <c r="Z36" i="11"/>
  <c r="S36" i="11"/>
  <c r="L36" i="11"/>
  <c r="H36" i="11"/>
  <c r="AM35" i="11"/>
  <c r="AN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L34" i="11"/>
  <c r="K34" i="11"/>
  <c r="H34" i="11"/>
  <c r="O34" i="11" s="1"/>
  <c r="G34" i="11"/>
  <c r="AM33" i="11"/>
  <c r="AN33" i="11" s="1"/>
  <c r="AP33" i="11" s="1"/>
  <c r="AF33" i="11"/>
  <c r="AG33" i="11" s="1"/>
  <c r="AI33" i="11" s="1"/>
  <c r="Z33" i="11"/>
  <c r="AB33" i="11" s="1"/>
  <c r="Y33" i="11"/>
  <c r="S33" i="11"/>
  <c r="U33" i="11" s="1"/>
  <c r="R33" i="11"/>
  <c r="K33" i="11"/>
  <c r="L33" i="11" s="1"/>
  <c r="V33" i="11" s="1"/>
  <c r="G33" i="11"/>
  <c r="H33" i="11" s="1"/>
  <c r="AM32" i="11"/>
  <c r="AN32" i="11" s="1"/>
  <c r="AF32" i="11"/>
  <c r="AG32" i="11" s="1"/>
  <c r="Y32" i="11"/>
  <c r="Z32" i="11" s="1"/>
  <c r="R32" i="11"/>
  <c r="S32" i="11" s="1"/>
  <c r="K32" i="11"/>
  <c r="L32" i="11" s="1"/>
  <c r="G32" i="11"/>
  <c r="H32" i="11" s="1"/>
  <c r="O32" i="11" s="1"/>
  <c r="AM31" i="11"/>
  <c r="AN31" i="11" s="1"/>
  <c r="AF31" i="11"/>
  <c r="AG31" i="11" s="1"/>
  <c r="Y31" i="11"/>
  <c r="Z31" i="11" s="1"/>
  <c r="AJ31" i="11" s="1"/>
  <c r="S31" i="11"/>
  <c r="L31" i="11"/>
  <c r="G31" i="11"/>
  <c r="H31" i="11" s="1"/>
  <c r="AM30" i="11"/>
  <c r="AN30" i="11" s="1"/>
  <c r="AG30" i="11"/>
  <c r="AF30" i="11"/>
  <c r="Z30" i="11"/>
  <c r="Y30" i="11"/>
  <c r="R30" i="11"/>
  <c r="S30" i="11" s="1"/>
  <c r="K30" i="11"/>
  <c r="L30" i="11" s="1"/>
  <c r="H30" i="11"/>
  <c r="O30" i="11" s="1"/>
  <c r="G30" i="11"/>
  <c r="AN29" i="11"/>
  <c r="AM29" i="11"/>
  <c r="AG29" i="11"/>
  <c r="AF29" i="11"/>
  <c r="Y29" i="11"/>
  <c r="Z29" i="11" s="1"/>
  <c r="S29" i="11"/>
  <c r="R29" i="11"/>
  <c r="L29" i="11"/>
  <c r="K29" i="11"/>
  <c r="G29" i="11"/>
  <c r="H29" i="11" s="1"/>
  <c r="AN28" i="11"/>
  <c r="AG28" i="11"/>
  <c r="AQ28" i="11" s="1"/>
  <c r="Z28" i="11"/>
  <c r="AJ28" i="11" s="1"/>
  <c r="S28" i="11"/>
  <c r="AC28" i="11" s="1"/>
  <c r="L28" i="11"/>
  <c r="H28" i="11"/>
  <c r="O28" i="11" s="1"/>
  <c r="AG27" i="11"/>
  <c r="AQ27" i="11" s="1"/>
  <c r="Z27" i="11"/>
  <c r="S27" i="11"/>
  <c r="AC27" i="11" s="1"/>
  <c r="L27" i="11"/>
  <c r="H27" i="11"/>
  <c r="O27" i="11" s="1"/>
  <c r="AG26" i="11"/>
  <c r="AQ26" i="11" s="1"/>
  <c r="Z26" i="11"/>
  <c r="AJ26" i="11" s="1"/>
  <c r="S26" i="11"/>
  <c r="AC26" i="11" s="1"/>
  <c r="L26" i="11"/>
  <c r="H26" i="11"/>
  <c r="O26" i="11" s="1"/>
  <c r="AG25" i="11"/>
  <c r="AQ25" i="11" s="1"/>
  <c r="Z25" i="11"/>
  <c r="AJ25" i="11" s="1"/>
  <c r="S25" i="11"/>
  <c r="AC25" i="11" s="1"/>
  <c r="L25" i="11"/>
  <c r="H25" i="11"/>
  <c r="O25" i="11" s="1"/>
  <c r="AQ24" i="11"/>
  <c r="AN24" i="11"/>
  <c r="AP24" i="11" s="1"/>
  <c r="AG24" i="11"/>
  <c r="Z24" i="11"/>
  <c r="AI24" i="11" s="1"/>
  <c r="S24" i="11"/>
  <c r="L24" i="11"/>
  <c r="U24" i="11" s="1"/>
  <c r="H24" i="11"/>
  <c r="O24" i="11" s="1"/>
  <c r="AN23" i="11"/>
  <c r="AG23" i="11"/>
  <c r="Z23" i="11"/>
  <c r="S23" i="11"/>
  <c r="L23" i="11"/>
  <c r="H23" i="11"/>
  <c r="Q73" i="10"/>
  <c r="R45" i="10" s="1"/>
  <c r="S45" i="10" s="1"/>
  <c r="U45" i="10" s="1"/>
  <c r="V45" i="10" s="1"/>
  <c r="J46" i="10"/>
  <c r="H46" i="10"/>
  <c r="O46" i="10" s="1"/>
  <c r="AM44" i="10"/>
  <c r="AN44" i="10" s="1"/>
  <c r="AF44" i="10"/>
  <c r="AG44" i="10" s="1"/>
  <c r="Y44" i="10"/>
  <c r="Z44" i="10" s="1"/>
  <c r="R44" i="10"/>
  <c r="S44" i="10" s="1"/>
  <c r="K44" i="10"/>
  <c r="L44" i="10" s="1"/>
  <c r="G44" i="10"/>
  <c r="H44" i="10" s="1"/>
  <c r="AN43" i="10"/>
  <c r="AG43" i="10"/>
  <c r="Z43" i="10"/>
  <c r="S43" i="10"/>
  <c r="L43" i="10"/>
  <c r="H43" i="10"/>
  <c r="O43" i="10" s="1"/>
  <c r="AM42" i="10"/>
  <c r="AN42" i="10" s="1"/>
  <c r="AF42" i="10"/>
  <c r="AG42" i="10" s="1"/>
  <c r="Y42" i="10"/>
  <c r="Z42" i="10" s="1"/>
  <c r="R42" i="10"/>
  <c r="S42" i="10" s="1"/>
  <c r="K42" i="10"/>
  <c r="L42" i="10" s="1"/>
  <c r="G42" i="10"/>
  <c r="H42" i="10" s="1"/>
  <c r="AM40" i="10"/>
  <c r="AN40" i="10" s="1"/>
  <c r="AF40" i="10"/>
  <c r="AG40" i="10" s="1"/>
  <c r="Y40" i="10"/>
  <c r="Z40" i="10" s="1"/>
  <c r="R40" i="10"/>
  <c r="S40" i="10" s="1"/>
  <c r="K40" i="10"/>
  <c r="L40" i="10" s="1"/>
  <c r="G40" i="10"/>
  <c r="H40" i="10" s="1"/>
  <c r="AM38" i="10"/>
  <c r="AN38" i="10" s="1"/>
  <c r="AF38" i="10"/>
  <c r="AG38" i="10" s="1"/>
  <c r="AQ38" i="10" s="1"/>
  <c r="Y38" i="10"/>
  <c r="Z38" i="10" s="1"/>
  <c r="R38" i="10"/>
  <c r="S38" i="10" s="1"/>
  <c r="K38" i="10"/>
  <c r="L38" i="10" s="1"/>
  <c r="V38" i="10" s="1"/>
  <c r="G38" i="10"/>
  <c r="H38" i="10" s="1"/>
  <c r="O38" i="10" s="1"/>
  <c r="AM37" i="10"/>
  <c r="AN37" i="10" s="1"/>
  <c r="AF37" i="10"/>
  <c r="AG37" i="10" s="1"/>
  <c r="AQ37" i="10" s="1"/>
  <c r="Y37" i="10"/>
  <c r="Z37" i="10" s="1"/>
  <c r="AJ37" i="10" s="1"/>
  <c r="R37" i="10"/>
  <c r="S37" i="10" s="1"/>
  <c r="K37" i="10"/>
  <c r="L37" i="10" s="1"/>
  <c r="V37" i="10" s="1"/>
  <c r="G37" i="10"/>
  <c r="H37" i="10" s="1"/>
  <c r="AN36" i="10"/>
  <c r="AG36" i="10"/>
  <c r="Z36" i="10"/>
  <c r="S36" i="10"/>
  <c r="L36" i="10"/>
  <c r="H36" i="10"/>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Y33" i="10"/>
  <c r="Z33" i="10" s="1"/>
  <c r="AJ33" i="10" s="1"/>
  <c r="R33" i="10"/>
  <c r="S33" i="10" s="1"/>
  <c r="AC33" i="10" s="1"/>
  <c r="K33" i="10"/>
  <c r="L33" i="10" s="1"/>
  <c r="V33" i="10" s="1"/>
  <c r="G33" i="10"/>
  <c r="H33" i="10" s="1"/>
  <c r="AM32" i="10"/>
  <c r="AN32" i="10" s="1"/>
  <c r="AF32" i="10"/>
  <c r="AG32" i="10" s="1"/>
  <c r="Y32" i="10"/>
  <c r="Z32" i="10" s="1"/>
  <c r="R32" i="10"/>
  <c r="S32" i="10" s="1"/>
  <c r="AC32" i="10" s="1"/>
  <c r="K32" i="10"/>
  <c r="L32" i="10" s="1"/>
  <c r="V32" i="10" s="1"/>
  <c r="G32" i="10"/>
  <c r="H32" i="10" s="1"/>
  <c r="O32" i="10" s="1"/>
  <c r="AQ31" i="10"/>
  <c r="AM31" i="10"/>
  <c r="AN31" i="10" s="1"/>
  <c r="AF31" i="10"/>
  <c r="AG31" i="10" s="1"/>
  <c r="AI31" i="10" s="1"/>
  <c r="Y31" i="10"/>
  <c r="Z31" i="10" s="1"/>
  <c r="R31" i="10"/>
  <c r="S31" i="10" s="1"/>
  <c r="K31" i="10"/>
  <c r="L31" i="10" s="1"/>
  <c r="G31" i="10"/>
  <c r="H31" i="10" s="1"/>
  <c r="O31" i="10" s="1"/>
  <c r="AM30" i="10"/>
  <c r="AN30" i="10" s="1"/>
  <c r="AF30" i="10"/>
  <c r="AG30" i="10" s="1"/>
  <c r="AQ30" i="10" s="1"/>
  <c r="Y30" i="10"/>
  <c r="Z30" i="10" s="1"/>
  <c r="R30" i="10"/>
  <c r="S30" i="10" s="1"/>
  <c r="K30" i="10"/>
  <c r="L30" i="10" s="1"/>
  <c r="V30" i="10" s="1"/>
  <c r="G30" i="10"/>
  <c r="H30" i="10" s="1"/>
  <c r="O30" i="10" s="1"/>
  <c r="AM29" i="10"/>
  <c r="AN29" i="10" s="1"/>
  <c r="AF29" i="10"/>
  <c r="AG29" i="10" s="1"/>
  <c r="Y29" i="10"/>
  <c r="Z29" i="10" s="1"/>
  <c r="R29" i="10"/>
  <c r="S29" i="10" s="1"/>
  <c r="K29" i="10"/>
  <c r="L29" i="10" s="1"/>
  <c r="G29" i="10"/>
  <c r="H29" i="10" s="1"/>
  <c r="AP28" i="10"/>
  <c r="AN28" i="10"/>
  <c r="AG28" i="10"/>
  <c r="Z28" i="10"/>
  <c r="AJ28" i="10" s="1"/>
  <c r="S28" i="10"/>
  <c r="L28" i="10"/>
  <c r="V28" i="10" s="1"/>
  <c r="H28" i="10"/>
  <c r="O28" i="10" s="1"/>
  <c r="AN24" i="10"/>
  <c r="AP24" i="10" s="1"/>
  <c r="AG24" i="10"/>
  <c r="Z24" i="10"/>
  <c r="AJ24" i="10" s="1"/>
  <c r="S24" i="10"/>
  <c r="AB24" i="10" s="1"/>
  <c r="L24" i="10"/>
  <c r="V24" i="10" s="1"/>
  <c r="H24" i="10"/>
  <c r="O24" i="10" s="1"/>
  <c r="AN23" i="10"/>
  <c r="AG23" i="10"/>
  <c r="Z23" i="10"/>
  <c r="S23" i="10"/>
  <c r="L23" i="10"/>
  <c r="H23" i="10"/>
  <c r="AC45" i="26" l="1"/>
  <c r="U45" i="21"/>
  <c r="AE73" i="20"/>
  <c r="AF48" i="20" s="1"/>
  <c r="AF49" i="20" s="1"/>
  <c r="AG49" i="20" s="1"/>
  <c r="Z45" i="21"/>
  <c r="AJ45" i="21" s="1"/>
  <c r="Y54" i="21"/>
  <c r="Z54" i="21" s="1"/>
  <c r="Y52" i="21"/>
  <c r="Z52" i="21" s="1"/>
  <c r="AB52" i="21" s="1"/>
  <c r="AC52" i="21" s="1"/>
  <c r="Y51" i="21"/>
  <c r="Z51" i="21" s="1"/>
  <c r="AB51" i="21" s="1"/>
  <c r="AC51" i="21" s="1"/>
  <c r="U52" i="21"/>
  <c r="V52" i="21" s="1"/>
  <c r="U51" i="21"/>
  <c r="V51" i="21" s="1"/>
  <c r="U45" i="24"/>
  <c r="AP33" i="10"/>
  <c r="AI30" i="10"/>
  <c r="AB28" i="10"/>
  <c r="AP31" i="10"/>
  <c r="U24" i="10"/>
  <c r="U37" i="17"/>
  <c r="AB37" i="17"/>
  <c r="AP35" i="17"/>
  <c r="E15" i="36"/>
  <c r="F15" i="36"/>
  <c r="Z45" i="26"/>
  <c r="AB45" i="26" s="1"/>
  <c r="Y52" i="26"/>
  <c r="Z52" i="26" s="1"/>
  <c r="AB52" i="26" s="1"/>
  <c r="AC52" i="26" s="1"/>
  <c r="Y51" i="26"/>
  <c r="Z51" i="26" s="1"/>
  <c r="AB51" i="26" s="1"/>
  <c r="AC51" i="26" s="1"/>
  <c r="Y54" i="26"/>
  <c r="Z54" i="26" s="1"/>
  <c r="AB54" i="26" s="1"/>
  <c r="AC54" i="26" s="1"/>
  <c r="Z45" i="24"/>
  <c r="AB45" i="24" s="1"/>
  <c r="Y52" i="24"/>
  <c r="Z52" i="24" s="1"/>
  <c r="AB52" i="24" s="1"/>
  <c r="AC52" i="24" s="1"/>
  <c r="Y51" i="24"/>
  <c r="Z51" i="24" s="1"/>
  <c r="AB51" i="24" s="1"/>
  <c r="AC51" i="24" s="1"/>
  <c r="AP25" i="11"/>
  <c r="AP26" i="11"/>
  <c r="AB26" i="11"/>
  <c r="O31" i="11"/>
  <c r="AG48" i="20"/>
  <c r="AE73" i="24"/>
  <c r="AF45" i="24" s="1"/>
  <c r="AF54" i="24" s="1"/>
  <c r="AG54" i="24" s="1"/>
  <c r="Y49" i="19"/>
  <c r="Z49" i="19" s="1"/>
  <c r="AB49" i="19" s="1"/>
  <c r="AC49" i="19" s="1"/>
  <c r="Z48" i="19"/>
  <c r="AB48" i="19" s="1"/>
  <c r="AC48" i="19" s="1"/>
  <c r="R49" i="17"/>
  <c r="S48" i="17"/>
  <c r="U48" i="17" s="1"/>
  <c r="V48" i="17" s="1"/>
  <c r="R48" i="11"/>
  <c r="S48" i="11" s="1"/>
  <c r="R49" i="18"/>
  <c r="S49" i="18" s="1"/>
  <c r="S48" i="18"/>
  <c r="U48" i="18" s="1"/>
  <c r="V48" i="18" s="1"/>
  <c r="U48" i="19"/>
  <c r="V48" i="19" s="1"/>
  <c r="R45" i="11"/>
  <c r="S45" i="11" s="1"/>
  <c r="U45" i="11" s="1"/>
  <c r="V45" i="11" s="1"/>
  <c r="AE73" i="19"/>
  <c r="AF48" i="19" s="1"/>
  <c r="Y49" i="20"/>
  <c r="Z49" i="20" s="1"/>
  <c r="AB49" i="20" s="1"/>
  <c r="AC49" i="20" s="1"/>
  <c r="Z48" i="20"/>
  <c r="AB48" i="20" s="1"/>
  <c r="AC48" i="20" s="1"/>
  <c r="N23" i="12"/>
  <c r="O23" i="12" s="1"/>
  <c r="N28" i="10"/>
  <c r="N34" i="18"/>
  <c r="N37" i="17"/>
  <c r="N34" i="17"/>
  <c r="N31" i="11"/>
  <c r="N44" i="10"/>
  <c r="O44" i="10" s="1"/>
  <c r="AB37" i="10"/>
  <c r="U28" i="10"/>
  <c r="AC24" i="10"/>
  <c r="N24" i="10"/>
  <c r="AC28" i="10"/>
  <c r="AF45" i="26"/>
  <c r="AF54" i="26" s="1"/>
  <c r="L39" i="21"/>
  <c r="L47" i="21" s="1"/>
  <c r="AP32" i="21"/>
  <c r="AC35" i="21"/>
  <c r="AB28" i="18"/>
  <c r="AI24" i="18"/>
  <c r="AP35" i="18"/>
  <c r="AJ24" i="18"/>
  <c r="AP33" i="18"/>
  <c r="AI33" i="17"/>
  <c r="AQ33" i="17"/>
  <c r="AI37" i="17"/>
  <c r="U33" i="17"/>
  <c r="AC33" i="17"/>
  <c r="AB33" i="17"/>
  <c r="AJ33" i="17"/>
  <c r="AP32" i="17"/>
  <c r="AP33" i="17"/>
  <c r="U28" i="17"/>
  <c r="U35" i="17"/>
  <c r="AB35" i="17"/>
  <c r="AP37" i="17"/>
  <c r="AI35" i="17"/>
  <c r="N31" i="17"/>
  <c r="U28" i="16"/>
  <c r="AB28" i="15"/>
  <c r="AP30" i="15"/>
  <c r="N24" i="15"/>
  <c r="AJ28" i="15"/>
  <c r="AI34" i="15"/>
  <c r="AB24" i="15"/>
  <c r="AB37" i="14"/>
  <c r="AB24" i="14"/>
  <c r="AQ37" i="14"/>
  <c r="N29" i="14"/>
  <c r="AP31" i="14"/>
  <c r="AP32" i="13"/>
  <c r="N24" i="12"/>
  <c r="AC34" i="12"/>
  <c r="AC38" i="12"/>
  <c r="AI31" i="11"/>
  <c r="AQ31" i="11"/>
  <c r="AP31" i="11"/>
  <c r="AF59" i="11"/>
  <c r="AG59" i="11" s="1"/>
  <c r="U28" i="11"/>
  <c r="U32" i="11"/>
  <c r="AI27" i="11"/>
  <c r="AP27" i="11"/>
  <c r="AP28" i="11"/>
  <c r="AP35" i="11"/>
  <c r="H59" i="11"/>
  <c r="AI25" i="11"/>
  <c r="AP37" i="11"/>
  <c r="K59" i="11"/>
  <c r="L59" i="11" s="1"/>
  <c r="V59" i="11" s="1"/>
  <c r="R59" i="11"/>
  <c r="S59" i="11" s="1"/>
  <c r="AC59" i="11" s="1"/>
  <c r="AI26" i="11"/>
  <c r="Y59" i="11"/>
  <c r="Z59" i="11" s="1"/>
  <c r="AJ59" i="11" s="1"/>
  <c r="X73" i="14"/>
  <c r="AE73" i="14" s="1"/>
  <c r="R45" i="14"/>
  <c r="S45" i="14" s="1"/>
  <c r="R44" i="14"/>
  <c r="S44" i="14" s="1"/>
  <c r="U44" i="14" s="1"/>
  <c r="V44" i="14" s="1"/>
  <c r="R48" i="14"/>
  <c r="X73" i="12"/>
  <c r="AE73" i="12" s="1"/>
  <c r="R45" i="12"/>
  <c r="S45" i="12" s="1"/>
  <c r="R44" i="12"/>
  <c r="S44" i="12" s="1"/>
  <c r="U44" i="12" s="1"/>
  <c r="V44" i="12" s="1"/>
  <c r="R48" i="12"/>
  <c r="X73" i="10"/>
  <c r="Y45" i="10" s="1"/>
  <c r="Z45" i="10" s="1"/>
  <c r="AB45" i="10" s="1"/>
  <c r="AC45" i="10" s="1"/>
  <c r="X73" i="13"/>
  <c r="AE73" i="13" s="1"/>
  <c r="R45" i="13"/>
  <c r="S45" i="13" s="1"/>
  <c r="R44" i="13"/>
  <c r="S44" i="13" s="1"/>
  <c r="U44" i="13" s="1"/>
  <c r="V44" i="13" s="1"/>
  <c r="R48" i="13"/>
  <c r="Y45" i="19"/>
  <c r="Z45" i="19" s="1"/>
  <c r="Y44" i="19"/>
  <c r="Z44" i="19" s="1"/>
  <c r="R45" i="15"/>
  <c r="S45" i="15" s="1"/>
  <c r="R44" i="15"/>
  <c r="S44" i="15" s="1"/>
  <c r="U44" i="15" s="1"/>
  <c r="V44" i="15" s="1"/>
  <c r="R48" i="15"/>
  <c r="R45" i="16"/>
  <c r="S45" i="16" s="1"/>
  <c r="R44" i="16"/>
  <c r="S44" i="16" s="1"/>
  <c r="U44" i="16" s="1"/>
  <c r="V44" i="16" s="1"/>
  <c r="R48" i="16"/>
  <c r="R45" i="18"/>
  <c r="S45" i="18" s="1"/>
  <c r="U45" i="18" s="1"/>
  <c r="V45" i="18" s="1"/>
  <c r="R44" i="18"/>
  <c r="S44" i="18" s="1"/>
  <c r="U44" i="20"/>
  <c r="V44" i="20" s="1"/>
  <c r="R45" i="17"/>
  <c r="S45" i="17" s="1"/>
  <c r="U45" i="17" s="1"/>
  <c r="V45" i="17" s="1"/>
  <c r="R44" i="17"/>
  <c r="S44" i="17" s="1"/>
  <c r="AE73" i="21"/>
  <c r="AF45" i="21" s="1"/>
  <c r="Y45" i="20"/>
  <c r="Z45" i="20" s="1"/>
  <c r="AB45" i="20" s="1"/>
  <c r="AC45" i="20" s="1"/>
  <c r="Y44" i="20"/>
  <c r="Z44" i="20" s="1"/>
  <c r="AB42" i="11"/>
  <c r="AP42" i="10"/>
  <c r="AQ42" i="10" s="1"/>
  <c r="AP40" i="10"/>
  <c r="AQ40" i="10" s="1"/>
  <c r="AI40" i="10"/>
  <c r="AJ40" i="10" s="1"/>
  <c r="AI44" i="10"/>
  <c r="AJ44" i="10" s="1"/>
  <c r="U44" i="10"/>
  <c r="V44" i="10" s="1"/>
  <c r="AB40" i="10"/>
  <c r="AC40" i="10" s="1"/>
  <c r="AP46" i="11"/>
  <c r="AQ46" i="11" s="1"/>
  <c r="AP42" i="11"/>
  <c r="AI42" i="11"/>
  <c r="U46" i="11"/>
  <c r="V46" i="11" s="1"/>
  <c r="N46" i="11"/>
  <c r="O46" i="11" s="1"/>
  <c r="S44" i="11"/>
  <c r="U44" i="11" s="1"/>
  <c r="V44" i="11" s="1"/>
  <c r="N40" i="11"/>
  <c r="O40" i="11" s="1"/>
  <c r="H45" i="11"/>
  <c r="N45" i="11" s="1"/>
  <c r="O45" i="11" s="1"/>
  <c r="N53" i="11"/>
  <c r="O53" i="11" s="1"/>
  <c r="U42" i="11"/>
  <c r="V42" i="11" s="1"/>
  <c r="AP53" i="11"/>
  <c r="AQ53" i="11" s="1"/>
  <c r="X73" i="18"/>
  <c r="Y48" i="18" s="1"/>
  <c r="X73" i="15"/>
  <c r="Y45" i="11"/>
  <c r="Z45" i="11" s="1"/>
  <c r="Y44" i="11"/>
  <c r="Z44" i="11" s="1"/>
  <c r="AB29" i="10"/>
  <c r="AP39" i="24"/>
  <c r="AQ39" i="24" s="1"/>
  <c r="S39" i="18"/>
  <c r="U38" i="18"/>
  <c r="AI29" i="16"/>
  <c r="AJ29" i="16" s="1"/>
  <c r="U23" i="16"/>
  <c r="V23" i="16" s="1"/>
  <c r="AP24" i="16"/>
  <c r="AI23" i="11"/>
  <c r="AJ23" i="11" s="1"/>
  <c r="AI23" i="15"/>
  <c r="AJ23" i="15" s="1"/>
  <c r="AP24" i="18"/>
  <c r="AB24" i="18"/>
  <c r="N28" i="18"/>
  <c r="AB23" i="10"/>
  <c r="AC23" i="10" s="1"/>
  <c r="AP23" i="17"/>
  <c r="AQ23" i="17" s="1"/>
  <c r="AI24" i="17"/>
  <c r="AP28" i="17"/>
  <c r="AP31" i="17"/>
  <c r="AP24" i="17"/>
  <c r="AI28" i="17"/>
  <c r="AI31" i="17"/>
  <c r="AB28" i="17"/>
  <c r="AJ28" i="17"/>
  <c r="S39" i="17"/>
  <c r="F16" i="36" s="1"/>
  <c r="AB30" i="17"/>
  <c r="AB31" i="17"/>
  <c r="AC31" i="17" s="1"/>
  <c r="U31" i="17"/>
  <c r="V31" i="17" s="1"/>
  <c r="AP23" i="11"/>
  <c r="AQ23" i="11" s="1"/>
  <c r="AP24" i="15"/>
  <c r="AB30" i="15"/>
  <c r="N28" i="15"/>
  <c r="N23" i="15"/>
  <c r="O23" i="15" s="1"/>
  <c r="O24" i="15"/>
  <c r="N31" i="15"/>
  <c r="O31" i="15" s="1"/>
  <c r="AP23" i="14"/>
  <c r="AQ23" i="14" s="1"/>
  <c r="AP29" i="14"/>
  <c r="AQ29" i="14" s="1"/>
  <c r="AI24" i="14"/>
  <c r="AP24" i="14"/>
  <c r="AJ28" i="14"/>
  <c r="AB31" i="14"/>
  <c r="AC31" i="14" s="1"/>
  <c r="AB28" i="14"/>
  <c r="AB29" i="14"/>
  <c r="AC29" i="14" s="1"/>
  <c r="AP24" i="13"/>
  <c r="AP23" i="12"/>
  <c r="AQ23" i="12" s="1"/>
  <c r="AB30" i="12"/>
  <c r="AP32" i="10"/>
  <c r="AP35" i="10"/>
  <c r="AP30" i="10"/>
  <c r="AP36" i="10"/>
  <c r="AQ36" i="10" s="1"/>
  <c r="AB42" i="10"/>
  <c r="AC42" i="10" s="1"/>
  <c r="O33" i="10"/>
  <c r="N33" i="10"/>
  <c r="U42" i="10"/>
  <c r="V42" i="10" s="1"/>
  <c r="AI42" i="10"/>
  <c r="AJ42" i="10" s="1"/>
  <c r="AP43" i="10"/>
  <c r="AQ43" i="10" s="1"/>
  <c r="AP38" i="10"/>
  <c r="U29" i="16"/>
  <c r="V29" i="16" s="1"/>
  <c r="AP37" i="16"/>
  <c r="AP23" i="16"/>
  <c r="AQ23" i="16" s="1"/>
  <c r="U24" i="16"/>
  <c r="AP28" i="16"/>
  <c r="X73" i="16"/>
  <c r="U35" i="16"/>
  <c r="AP35" i="16"/>
  <c r="AI23" i="16"/>
  <c r="AJ23" i="16" s="1"/>
  <c r="AI28" i="16"/>
  <c r="AC33" i="16"/>
  <c r="U33" i="16"/>
  <c r="AB35" i="16"/>
  <c r="AJ35" i="16"/>
  <c r="AJ33" i="16"/>
  <c r="AB33" i="16"/>
  <c r="AQ33" i="16"/>
  <c r="AI33" i="16"/>
  <c r="H39" i="16"/>
  <c r="AC35" i="16"/>
  <c r="U37" i="16"/>
  <c r="AB37" i="16"/>
  <c r="AI37" i="16"/>
  <c r="AP38" i="16"/>
  <c r="N29" i="16"/>
  <c r="O29" i="16" s="1"/>
  <c r="AB29" i="16"/>
  <c r="AC29" i="16" s="1"/>
  <c r="AP29" i="16"/>
  <c r="AQ29" i="16" s="1"/>
  <c r="AP31" i="16"/>
  <c r="N35" i="16"/>
  <c r="AI35" i="16"/>
  <c r="AQ35" i="16"/>
  <c r="AP30" i="16"/>
  <c r="AI39" i="26"/>
  <c r="AJ39" i="26" s="1"/>
  <c r="AB39" i="26"/>
  <c r="AC39" i="26" s="1"/>
  <c r="H47" i="26"/>
  <c r="S47" i="26"/>
  <c r="U39" i="26"/>
  <c r="V39" i="26" s="1"/>
  <c r="N39" i="26"/>
  <c r="O39" i="26" s="1"/>
  <c r="L47" i="26"/>
  <c r="AP39" i="26"/>
  <c r="AQ39" i="26" s="1"/>
  <c r="AQ46" i="26"/>
  <c r="AB39" i="24"/>
  <c r="AC39" i="24" s="1"/>
  <c r="Z47" i="24"/>
  <c r="AI39" i="24"/>
  <c r="AJ39" i="24" s="1"/>
  <c r="H50" i="24"/>
  <c r="S47" i="24"/>
  <c r="U39" i="24"/>
  <c r="V39" i="24" s="1"/>
  <c r="L47" i="24"/>
  <c r="N39" i="24"/>
  <c r="O39" i="24" s="1"/>
  <c r="AI35" i="21"/>
  <c r="AQ35" i="21"/>
  <c r="AP35" i="21"/>
  <c r="AB33" i="21"/>
  <c r="AJ33" i="21"/>
  <c r="AQ30" i="21"/>
  <c r="AI30" i="21"/>
  <c r="AJ32" i="21"/>
  <c r="AB32" i="21"/>
  <c r="V34" i="21"/>
  <c r="N34" i="21"/>
  <c r="AP34" i="21"/>
  <c r="N38" i="21"/>
  <c r="V38" i="21"/>
  <c r="AP38" i="21"/>
  <c r="N35" i="21"/>
  <c r="V35" i="21"/>
  <c r="H39" i="21"/>
  <c r="H47" i="21" s="1"/>
  <c r="H50" i="21" s="1"/>
  <c r="N37" i="21"/>
  <c r="V37" i="21"/>
  <c r="AC30" i="21"/>
  <c r="U30" i="21"/>
  <c r="V32" i="21"/>
  <c r="N32" i="21"/>
  <c r="AB34" i="21"/>
  <c r="AJ34" i="21"/>
  <c r="AJ38" i="21"/>
  <c r="AB38" i="21"/>
  <c r="U37" i="21"/>
  <c r="AC37" i="21"/>
  <c r="Z39" i="21"/>
  <c r="AJ30" i="21"/>
  <c r="AB30" i="21"/>
  <c r="U32" i="21"/>
  <c r="AC32" i="21"/>
  <c r="AQ34" i="21"/>
  <c r="AI34" i="21"/>
  <c r="AQ38" i="21"/>
  <c r="AI38" i="21"/>
  <c r="AG39" i="21"/>
  <c r="V30" i="21"/>
  <c r="N30" i="21"/>
  <c r="AP30" i="21"/>
  <c r="AN39" i="21"/>
  <c r="AQ32" i="21"/>
  <c r="AI32" i="21"/>
  <c r="AC34" i="21"/>
  <c r="U34" i="21"/>
  <c r="U38" i="21"/>
  <c r="AC38" i="21"/>
  <c r="AI33" i="21"/>
  <c r="AQ33" i="21"/>
  <c r="N33" i="21"/>
  <c r="S39" i="21"/>
  <c r="S47" i="21" s="1"/>
  <c r="S47" i="20"/>
  <c r="U39" i="20"/>
  <c r="V39" i="20" s="1"/>
  <c r="L47" i="20"/>
  <c r="N39" i="20"/>
  <c r="O39" i="20" s="1"/>
  <c r="AB39" i="20"/>
  <c r="AC39" i="20" s="1"/>
  <c r="H47" i="20"/>
  <c r="AI39" i="20"/>
  <c r="AJ39" i="20" s="1"/>
  <c r="AP39" i="20"/>
  <c r="AQ39" i="20" s="1"/>
  <c r="H47" i="19"/>
  <c r="N39" i="19"/>
  <c r="O39" i="19" s="1"/>
  <c r="L47" i="19"/>
  <c r="AB39" i="19"/>
  <c r="AC39" i="19" s="1"/>
  <c r="S47" i="19"/>
  <c r="U39" i="19"/>
  <c r="V39" i="19" s="1"/>
  <c r="AP39" i="19"/>
  <c r="AQ39" i="19" s="1"/>
  <c r="AI39" i="19"/>
  <c r="AJ39" i="19" s="1"/>
  <c r="AP31" i="18"/>
  <c r="AP29" i="18"/>
  <c r="AQ29" i="18" s="1"/>
  <c r="AP30" i="18"/>
  <c r="AB37" i="18"/>
  <c r="AI38" i="18"/>
  <c r="AP38" i="18"/>
  <c r="N32" i="18"/>
  <c r="AB35" i="18"/>
  <c r="AB38" i="18"/>
  <c r="AI30" i="18"/>
  <c r="U34" i="18"/>
  <c r="V34" i="18"/>
  <c r="AI34" i="18"/>
  <c r="AI32" i="18"/>
  <c r="AB32" i="18"/>
  <c r="H39" i="18"/>
  <c r="Z39" i="18"/>
  <c r="AC24" i="18"/>
  <c r="V30" i="18"/>
  <c r="N30" i="18"/>
  <c r="U30" i="18"/>
  <c r="AJ31" i="18"/>
  <c r="AB31" i="18"/>
  <c r="AC31" i="18" s="1"/>
  <c r="AJ32" i="18"/>
  <c r="V35" i="18"/>
  <c r="N35" i="18"/>
  <c r="L39" i="18"/>
  <c r="N23" i="18"/>
  <c r="O23" i="18" s="1"/>
  <c r="AB23" i="18"/>
  <c r="AC23" i="18" s="1"/>
  <c r="AN39" i="18"/>
  <c r="AP23" i="18"/>
  <c r="AQ23" i="18" s="1"/>
  <c r="U24" i="18"/>
  <c r="U29" i="18"/>
  <c r="V29" i="18" s="1"/>
  <c r="N31" i="18"/>
  <c r="AQ33" i="18"/>
  <c r="AI33" i="18"/>
  <c r="AQ35" i="18"/>
  <c r="AI35" i="18"/>
  <c r="AC37" i="18"/>
  <c r="U37" i="18"/>
  <c r="AC33" i="18"/>
  <c r="U33" i="18"/>
  <c r="U23" i="18"/>
  <c r="V23" i="18" s="1"/>
  <c r="V24" i="18"/>
  <c r="N24" i="18"/>
  <c r="AI29" i="18"/>
  <c r="AJ29" i="18" s="1"/>
  <c r="AB29" i="18"/>
  <c r="AC29" i="18" s="1"/>
  <c r="AB30" i="18"/>
  <c r="AJ30" i="18"/>
  <c r="U31" i="18"/>
  <c r="V31" i="18" s="1"/>
  <c r="O33" i="18"/>
  <c r="N33" i="18"/>
  <c r="V37" i="18"/>
  <c r="N37" i="18"/>
  <c r="AG39" i="18"/>
  <c r="AC28" i="18"/>
  <c r="U28" i="18"/>
  <c r="AQ28" i="18"/>
  <c r="AI28" i="18"/>
  <c r="AC38" i="18"/>
  <c r="AI31" i="18"/>
  <c r="AC32" i="18"/>
  <c r="U32" i="18"/>
  <c r="U35" i="18"/>
  <c r="AI37" i="18"/>
  <c r="AJ34" i="18"/>
  <c r="AB34" i="18"/>
  <c r="AI23" i="18"/>
  <c r="AJ23" i="18" s="1"/>
  <c r="N29" i="18"/>
  <c r="O29" i="18" s="1"/>
  <c r="AJ33" i="18"/>
  <c r="AB33" i="18"/>
  <c r="V38" i="18"/>
  <c r="N38" i="18"/>
  <c r="U29" i="17"/>
  <c r="V29" i="17" s="1"/>
  <c r="AI29" i="17"/>
  <c r="AJ29" i="17" s="1"/>
  <c r="AI34" i="17"/>
  <c r="AQ34" i="17"/>
  <c r="U38" i="17"/>
  <c r="AC38" i="17"/>
  <c r="Z39" i="17"/>
  <c r="AB23" i="17"/>
  <c r="H39" i="17"/>
  <c r="O28" i="17"/>
  <c r="U34" i="17"/>
  <c r="AC34" i="17"/>
  <c r="L39" i="17"/>
  <c r="N23" i="17"/>
  <c r="U23" i="17"/>
  <c r="V23" i="17" s="1"/>
  <c r="AJ24" i="17"/>
  <c r="AB24" i="17"/>
  <c r="N29" i="17"/>
  <c r="O29" i="17" s="1"/>
  <c r="AB29" i="17"/>
  <c r="AC29" i="17" s="1"/>
  <c r="AP29" i="17"/>
  <c r="AQ29" i="17" s="1"/>
  <c r="AI30" i="17"/>
  <c r="AQ30" i="17"/>
  <c r="U32" i="17"/>
  <c r="AI23" i="17"/>
  <c r="U30" i="17"/>
  <c r="AC30" i="17"/>
  <c r="AJ30" i="17"/>
  <c r="N32" i="17"/>
  <c r="V32" i="17"/>
  <c r="AB32" i="17"/>
  <c r="AJ32" i="17"/>
  <c r="N33" i="17"/>
  <c r="O35" i="17"/>
  <c r="N35" i="17"/>
  <c r="AI38" i="17"/>
  <c r="AQ38" i="17"/>
  <c r="U24" i="17"/>
  <c r="N30" i="17"/>
  <c r="V30" i="17"/>
  <c r="AP30" i="17"/>
  <c r="AI32" i="17"/>
  <c r="AQ32" i="17"/>
  <c r="AB34" i="17"/>
  <c r="AJ34" i="17"/>
  <c r="V37" i="17"/>
  <c r="AC37" i="17"/>
  <c r="AJ37" i="17"/>
  <c r="AQ37" i="17"/>
  <c r="N38" i="17"/>
  <c r="V38" i="17"/>
  <c r="AP38" i="17"/>
  <c r="AN39" i="17"/>
  <c r="AG39" i="17"/>
  <c r="N24" i="17"/>
  <c r="V34" i="17"/>
  <c r="AP34" i="17"/>
  <c r="AB38" i="17"/>
  <c r="AJ38" i="17"/>
  <c r="V28" i="17"/>
  <c r="N28" i="17"/>
  <c r="X73" i="17"/>
  <c r="Y48" i="17" s="1"/>
  <c r="N30" i="16"/>
  <c r="V30" i="16"/>
  <c r="N32" i="16"/>
  <c r="V32" i="16"/>
  <c r="AI32" i="16"/>
  <c r="AQ32" i="16"/>
  <c r="AI34" i="16"/>
  <c r="AQ34" i="16"/>
  <c r="V38" i="16"/>
  <c r="N38" i="16"/>
  <c r="U32" i="16"/>
  <c r="AC32" i="16"/>
  <c r="AP32" i="16"/>
  <c r="AP34" i="16"/>
  <c r="AC38" i="16"/>
  <c r="U38" i="16"/>
  <c r="U30" i="16"/>
  <c r="AC30" i="16"/>
  <c r="O33" i="16"/>
  <c r="N33" i="16"/>
  <c r="AJ38" i="16"/>
  <c r="AB38" i="16"/>
  <c r="AB30" i="16"/>
  <c r="AJ30" i="16"/>
  <c r="N34" i="16"/>
  <c r="V34" i="16"/>
  <c r="AB34" i="16"/>
  <c r="AJ34" i="16"/>
  <c r="O37" i="16"/>
  <c r="N37" i="16"/>
  <c r="AQ38" i="16"/>
  <c r="AI38" i="16"/>
  <c r="AG39" i="16"/>
  <c r="AC24" i="16"/>
  <c r="AC28" i="16"/>
  <c r="U34" i="16"/>
  <c r="N23" i="16"/>
  <c r="O23" i="16" s="1"/>
  <c r="U31" i="16"/>
  <c r="V31" i="16" s="1"/>
  <c r="AB31" i="16"/>
  <c r="AC31" i="16" s="1"/>
  <c r="AB24" i="16"/>
  <c r="AJ24" i="16"/>
  <c r="AB28" i="16"/>
  <c r="AJ28" i="16"/>
  <c r="L39" i="16"/>
  <c r="AI30" i="16"/>
  <c r="AB32" i="16"/>
  <c r="AC34" i="16"/>
  <c r="S39" i="16"/>
  <c r="Z39" i="16"/>
  <c r="N31" i="16"/>
  <c r="O31" i="16" s="1"/>
  <c r="AI31" i="16"/>
  <c r="AN39" i="16"/>
  <c r="AB23" i="16"/>
  <c r="AC23" i="16" s="1"/>
  <c r="V24" i="16"/>
  <c r="N24" i="16"/>
  <c r="V28" i="16"/>
  <c r="N28" i="16"/>
  <c r="AJ37" i="15"/>
  <c r="AI37" i="15"/>
  <c r="AI32" i="15"/>
  <c r="AJ30" i="15"/>
  <c r="AI38" i="15"/>
  <c r="AP35" i="15"/>
  <c r="AP38" i="15"/>
  <c r="AP31" i="15"/>
  <c r="U38" i="15"/>
  <c r="AC37" i="15"/>
  <c r="U37" i="15"/>
  <c r="S39" i="15"/>
  <c r="U31" i="15"/>
  <c r="V31" i="15" s="1"/>
  <c r="AJ33" i="15"/>
  <c r="AB33" i="15"/>
  <c r="AI33" i="15"/>
  <c r="N29" i="15"/>
  <c r="O29" i="15" s="1"/>
  <c r="U29" i="15"/>
  <c r="V29" i="15" s="1"/>
  <c r="O30" i="15"/>
  <c r="H39" i="15"/>
  <c r="AC30" i="15"/>
  <c r="AQ35" i="15"/>
  <c r="AI35" i="15"/>
  <c r="V37" i="15"/>
  <c r="N37" i="15"/>
  <c r="Z39" i="15"/>
  <c r="AI29" i="15"/>
  <c r="AJ29" i="15" s="1"/>
  <c r="AQ32" i="15"/>
  <c r="AQ34" i="15"/>
  <c r="N35" i="15"/>
  <c r="AB23" i="15"/>
  <c r="AC23" i="15" s="1"/>
  <c r="AN39" i="15"/>
  <c r="AI24" i="15"/>
  <c r="AQ24" i="15"/>
  <c r="V30" i="15"/>
  <c r="N30" i="15"/>
  <c r="N32" i="15"/>
  <c r="N34" i="15"/>
  <c r="V34" i="15"/>
  <c r="AB35" i="15"/>
  <c r="AB37" i="15"/>
  <c r="AB38" i="15"/>
  <c r="AJ38" i="15"/>
  <c r="L39" i="15"/>
  <c r="AI31" i="15"/>
  <c r="AC32" i="15"/>
  <c r="U32" i="15"/>
  <c r="AP32" i="15"/>
  <c r="U35" i="15"/>
  <c r="AC24" i="15"/>
  <c r="U24" i="15"/>
  <c r="U30" i="15"/>
  <c r="AB31" i="15"/>
  <c r="AC31" i="15" s="1"/>
  <c r="N33" i="15"/>
  <c r="V38" i="15"/>
  <c r="N38" i="15"/>
  <c r="U23" i="15"/>
  <c r="V23" i="15" s="1"/>
  <c r="AG39" i="15"/>
  <c r="AP23" i="15"/>
  <c r="AQ23" i="15" s="1"/>
  <c r="AC28" i="15"/>
  <c r="U28" i="15"/>
  <c r="AQ28" i="15"/>
  <c r="AI28" i="15"/>
  <c r="AB29" i="15"/>
  <c r="AC29" i="15" s="1"/>
  <c r="AP29" i="15"/>
  <c r="AQ29" i="15" s="1"/>
  <c r="AB32" i="15"/>
  <c r="U33" i="15"/>
  <c r="AP33" i="15"/>
  <c r="AJ34" i="15"/>
  <c r="AB34" i="15"/>
  <c r="AB35" i="14"/>
  <c r="AJ35" i="14"/>
  <c r="V37" i="14"/>
  <c r="U37" i="14"/>
  <c r="AI35" i="14"/>
  <c r="AQ35" i="14"/>
  <c r="U31" i="14"/>
  <c r="V31" i="14" s="1"/>
  <c r="AQ33" i="14"/>
  <c r="AI33" i="14"/>
  <c r="U35" i="14"/>
  <c r="AC35" i="14"/>
  <c r="AP35" i="14"/>
  <c r="AC33" i="14"/>
  <c r="U33" i="14"/>
  <c r="AJ33" i="14"/>
  <c r="AB33" i="14"/>
  <c r="AP33" i="14"/>
  <c r="U29" i="14"/>
  <c r="V29" i="14" s="1"/>
  <c r="AI29" i="14"/>
  <c r="AJ29" i="14" s="1"/>
  <c r="AI31" i="14"/>
  <c r="AJ31" i="14"/>
  <c r="O29" i="14"/>
  <c r="AP32" i="14"/>
  <c r="AJ32" i="14"/>
  <c r="AB32" i="14"/>
  <c r="AC34" i="14"/>
  <c r="U34" i="14"/>
  <c r="O31" i="14"/>
  <c r="N31" i="14"/>
  <c r="V32" i="14"/>
  <c r="N32" i="14"/>
  <c r="AQ38" i="14"/>
  <c r="AI38" i="14"/>
  <c r="H39" i="14"/>
  <c r="AQ30" i="14"/>
  <c r="AI30" i="14"/>
  <c r="O35" i="14"/>
  <c r="N35" i="14"/>
  <c r="AC38" i="14"/>
  <c r="U38" i="14"/>
  <c r="AC30" i="14"/>
  <c r="U30" i="14"/>
  <c r="AQ34" i="14"/>
  <c r="AI34" i="14"/>
  <c r="AJ30" i="14"/>
  <c r="AB30" i="14"/>
  <c r="AQ32" i="14"/>
  <c r="AI32" i="14"/>
  <c r="AJ34" i="14"/>
  <c r="AB34" i="14"/>
  <c r="V38" i="14"/>
  <c r="N38" i="14"/>
  <c r="AP38" i="14"/>
  <c r="AN39" i="14"/>
  <c r="U23" i="14"/>
  <c r="V23" i="14" s="1"/>
  <c r="AB23" i="14"/>
  <c r="AC23" i="14" s="1"/>
  <c r="V24" i="14"/>
  <c r="N24" i="14"/>
  <c r="V28" i="14"/>
  <c r="N28" i="14"/>
  <c r="N33" i="14"/>
  <c r="N37" i="14"/>
  <c r="S39" i="14"/>
  <c r="V30" i="14"/>
  <c r="N30" i="14"/>
  <c r="AP30" i="14"/>
  <c r="AC32" i="14"/>
  <c r="U32" i="14"/>
  <c r="V34" i="14"/>
  <c r="N34" i="14"/>
  <c r="AP34" i="14"/>
  <c r="AJ38" i="14"/>
  <c r="AB38" i="14"/>
  <c r="AG39" i="14"/>
  <c r="AC24" i="14"/>
  <c r="AC28" i="14"/>
  <c r="N23" i="14"/>
  <c r="O23" i="14" s="1"/>
  <c r="Z39" i="14"/>
  <c r="AI23" i="14"/>
  <c r="AJ23" i="14" s="1"/>
  <c r="L39" i="14"/>
  <c r="AQ30" i="13"/>
  <c r="AI30" i="13"/>
  <c r="AB38" i="13"/>
  <c r="AJ38" i="13"/>
  <c r="AP30" i="13"/>
  <c r="AI35" i="13"/>
  <c r="AQ35" i="13"/>
  <c r="AI38" i="13"/>
  <c r="AQ38" i="13"/>
  <c r="U30" i="13"/>
  <c r="AC30" i="13"/>
  <c r="U32" i="13"/>
  <c r="AC32" i="13"/>
  <c r="AP38" i="13"/>
  <c r="AJ30" i="13"/>
  <c r="AB30" i="13"/>
  <c r="AB32" i="13"/>
  <c r="AJ32" i="13"/>
  <c r="AP34" i="13"/>
  <c r="U38" i="13"/>
  <c r="AC38" i="13"/>
  <c r="AI32" i="13"/>
  <c r="AQ32" i="13"/>
  <c r="AP29" i="13"/>
  <c r="AQ29" i="13" s="1"/>
  <c r="N33" i="13"/>
  <c r="N31" i="13"/>
  <c r="O31" i="13" s="1"/>
  <c r="AI33" i="13"/>
  <c r="AQ33" i="13"/>
  <c r="U37" i="13"/>
  <c r="AC37" i="13"/>
  <c r="U29" i="13"/>
  <c r="V29" i="13" s="1"/>
  <c r="N38" i="13"/>
  <c r="O38" i="13"/>
  <c r="O30" i="13"/>
  <c r="N30" i="13"/>
  <c r="AP33" i="13"/>
  <c r="AB34" i="13"/>
  <c r="AJ34" i="13"/>
  <c r="L39" i="13"/>
  <c r="U23" i="13"/>
  <c r="V23" i="13" s="1"/>
  <c r="V24" i="13"/>
  <c r="N24" i="13"/>
  <c r="AJ24" i="13"/>
  <c r="AB24" i="13"/>
  <c r="AJ28" i="13"/>
  <c r="AB28" i="13"/>
  <c r="U31" i="13"/>
  <c r="V31" i="13" s="1"/>
  <c r="AI31" i="13"/>
  <c r="AQ31" i="13"/>
  <c r="U35" i="13"/>
  <c r="AC35" i="13"/>
  <c r="AI37" i="13"/>
  <c r="AQ37" i="13"/>
  <c r="N23" i="13"/>
  <c r="O23" i="13" s="1"/>
  <c r="AN39" i="13"/>
  <c r="AP23" i="13"/>
  <c r="AQ23" i="13" s="1"/>
  <c r="AI29" i="13"/>
  <c r="AJ29" i="13" s="1"/>
  <c r="U33" i="13"/>
  <c r="AC33" i="13"/>
  <c r="U34" i="13"/>
  <c r="AC34" i="13"/>
  <c r="AI34" i="13"/>
  <c r="AQ34" i="13"/>
  <c r="AG39" i="13"/>
  <c r="N29" i="13"/>
  <c r="O29" i="13" s="1"/>
  <c r="AB29" i="13"/>
  <c r="AC29" i="13" s="1"/>
  <c r="AB33" i="13"/>
  <c r="AJ33" i="13"/>
  <c r="N34" i="13"/>
  <c r="V34" i="13"/>
  <c r="AI23" i="13"/>
  <c r="AJ23" i="13" s="1"/>
  <c r="AB23" i="13"/>
  <c r="AC23" i="13" s="1"/>
  <c r="Z39" i="13"/>
  <c r="AI24" i="13"/>
  <c r="AQ24" i="13"/>
  <c r="AI28" i="13"/>
  <c r="AB31" i="13"/>
  <c r="AC31" i="13" s="1"/>
  <c r="AJ31" i="13"/>
  <c r="AP31" i="13"/>
  <c r="N32" i="13"/>
  <c r="V33" i="13"/>
  <c r="N35" i="13"/>
  <c r="V35" i="13"/>
  <c r="AB35" i="13"/>
  <c r="AP35" i="13"/>
  <c r="N37" i="13"/>
  <c r="V37" i="13"/>
  <c r="AB37" i="13"/>
  <c r="AP37" i="13"/>
  <c r="U28" i="13"/>
  <c r="AQ28" i="13"/>
  <c r="H39" i="13"/>
  <c r="S39" i="13"/>
  <c r="N28" i="13"/>
  <c r="N30" i="12"/>
  <c r="N34" i="12"/>
  <c r="AP33" i="12"/>
  <c r="AP37" i="12"/>
  <c r="S39" i="12"/>
  <c r="AP31" i="12"/>
  <c r="AB32" i="12"/>
  <c r="AP35" i="12"/>
  <c r="H39" i="12"/>
  <c r="N38" i="12"/>
  <c r="AP29" i="12"/>
  <c r="AQ29" i="12" s="1"/>
  <c r="U30" i="12"/>
  <c r="N32" i="12"/>
  <c r="U34" i="12"/>
  <c r="U38" i="12"/>
  <c r="N29" i="12"/>
  <c r="O29" i="12" s="1"/>
  <c r="N37" i="12"/>
  <c r="V37" i="12"/>
  <c r="AB31" i="12"/>
  <c r="AJ31" i="12"/>
  <c r="AB35" i="12"/>
  <c r="AJ35" i="12"/>
  <c r="N31" i="12"/>
  <c r="O31" i="12" s="1"/>
  <c r="N35" i="12"/>
  <c r="V35" i="12"/>
  <c r="N33" i="12"/>
  <c r="V33" i="12"/>
  <c r="AB29" i="12"/>
  <c r="AC29" i="12" s="1"/>
  <c r="AB33" i="12"/>
  <c r="AJ33" i="12"/>
  <c r="AB37" i="12"/>
  <c r="AJ37" i="12"/>
  <c r="AJ24" i="12"/>
  <c r="AB24" i="12"/>
  <c r="AI24" i="12"/>
  <c r="AJ28" i="12"/>
  <c r="AB28" i="12"/>
  <c r="AI28" i="12"/>
  <c r="AQ30" i="12"/>
  <c r="AI30" i="12"/>
  <c r="AQ32" i="12"/>
  <c r="AI32" i="12"/>
  <c r="AQ34" i="12"/>
  <c r="AI34" i="12"/>
  <c r="AQ38" i="12"/>
  <c r="AI38" i="12"/>
  <c r="V30" i="12"/>
  <c r="V32" i="12"/>
  <c r="V34" i="12"/>
  <c r="V38" i="12"/>
  <c r="L39" i="12"/>
  <c r="AB23" i="12"/>
  <c r="AC23" i="12" s="1"/>
  <c r="AI23" i="12"/>
  <c r="AJ23" i="12" s="1"/>
  <c r="Z39" i="12"/>
  <c r="AN39" i="12"/>
  <c r="AP30" i="12"/>
  <c r="AP32" i="12"/>
  <c r="AP34" i="12"/>
  <c r="AP38" i="12"/>
  <c r="U29" i="12"/>
  <c r="V29" i="12" s="1"/>
  <c r="AI29" i="12"/>
  <c r="AJ29" i="12" s="1"/>
  <c r="U31" i="12"/>
  <c r="V31" i="12" s="1"/>
  <c r="AC31" i="12"/>
  <c r="AI31" i="12"/>
  <c r="AQ31" i="12"/>
  <c r="U33" i="12"/>
  <c r="AC33" i="12"/>
  <c r="AI33" i="12"/>
  <c r="AQ33" i="12"/>
  <c r="U35" i="12"/>
  <c r="AC35" i="12"/>
  <c r="AI35" i="12"/>
  <c r="AQ35" i="12"/>
  <c r="U37" i="12"/>
  <c r="AC37" i="12"/>
  <c r="AI37" i="12"/>
  <c r="AQ37" i="12"/>
  <c r="AG39" i="12"/>
  <c r="U23" i="12"/>
  <c r="V23" i="12" s="1"/>
  <c r="U24" i="12"/>
  <c r="U28" i="12"/>
  <c r="U31" i="11"/>
  <c r="V31" i="11" s="1"/>
  <c r="N33" i="11"/>
  <c r="O33" i="11"/>
  <c r="AB40" i="11"/>
  <c r="AC40" i="11" s="1"/>
  <c r="AI40" i="11"/>
  <c r="AJ40" i="11" s="1"/>
  <c r="AB31" i="11"/>
  <c r="AC31" i="11" s="1"/>
  <c r="AP40" i="11"/>
  <c r="AQ40" i="11" s="1"/>
  <c r="AB30" i="11"/>
  <c r="AC33" i="11"/>
  <c r="AJ33" i="11"/>
  <c r="AQ33" i="11"/>
  <c r="N34" i="11"/>
  <c r="AP38" i="11"/>
  <c r="AC42" i="11"/>
  <c r="AJ42" i="11"/>
  <c r="AQ42" i="11"/>
  <c r="K55" i="11"/>
  <c r="L55" i="11" s="1"/>
  <c r="Y55" i="11"/>
  <c r="Z55" i="11" s="1"/>
  <c r="K57" i="11"/>
  <c r="L57" i="11" s="1"/>
  <c r="AF57" i="11"/>
  <c r="AG57" i="11" s="1"/>
  <c r="AI57" i="11" s="1"/>
  <c r="AJ57" i="11" s="1"/>
  <c r="AP43" i="11"/>
  <c r="R55" i="11"/>
  <c r="S55" i="11" s="1"/>
  <c r="AF55" i="11"/>
  <c r="AG55" i="11" s="1"/>
  <c r="AP55" i="11" s="1"/>
  <c r="R57" i="11"/>
  <c r="S57" i="11" s="1"/>
  <c r="AB57" i="11" s="1"/>
  <c r="AC57" i="11" s="1"/>
  <c r="AM57" i="11"/>
  <c r="AN57" i="11" s="1"/>
  <c r="AP30" i="11"/>
  <c r="U40" i="11"/>
  <c r="V40" i="11" s="1"/>
  <c r="H48" i="11"/>
  <c r="H55" i="11"/>
  <c r="H57" i="11"/>
  <c r="V27" i="11"/>
  <c r="N27" i="11"/>
  <c r="U27" i="11"/>
  <c r="AI34" i="11"/>
  <c r="AQ34" i="11"/>
  <c r="N38" i="11"/>
  <c r="V38" i="11"/>
  <c r="H39" i="11"/>
  <c r="S39" i="11"/>
  <c r="AB25" i="11"/>
  <c r="U25" i="11"/>
  <c r="N29" i="11"/>
  <c r="O29" i="11" s="1"/>
  <c r="AB29" i="11"/>
  <c r="AC29" i="11" s="1"/>
  <c r="AP29" i="11"/>
  <c r="AQ29" i="11" s="1"/>
  <c r="U30" i="11"/>
  <c r="AC30" i="11"/>
  <c r="N32" i="11"/>
  <c r="V32" i="11"/>
  <c r="V34" i="11"/>
  <c r="AP34" i="11"/>
  <c r="V43" i="11"/>
  <c r="N43" i="11"/>
  <c r="AB23" i="11"/>
  <c r="AC23" i="11" s="1"/>
  <c r="Z39" i="11"/>
  <c r="AJ27" i="11"/>
  <c r="AB27" i="11"/>
  <c r="AJ30" i="11"/>
  <c r="AC32" i="11"/>
  <c r="AB34" i="11"/>
  <c r="AJ34" i="11"/>
  <c r="AI36" i="11"/>
  <c r="AJ36" i="11" s="1"/>
  <c r="AC37" i="11"/>
  <c r="U37" i="11"/>
  <c r="AQ37" i="11"/>
  <c r="AI37" i="11"/>
  <c r="AB38" i="11"/>
  <c r="N42" i="11"/>
  <c r="O42" i="11" s="1"/>
  <c r="U29" i="11"/>
  <c r="V29" i="11" s="1"/>
  <c r="AI29" i="11"/>
  <c r="AJ29" i="11" s="1"/>
  <c r="AI32" i="11"/>
  <c r="AQ32" i="11"/>
  <c r="U36" i="11"/>
  <c r="V36" i="11" s="1"/>
  <c r="AB46" i="11"/>
  <c r="AC46" i="11" s="1"/>
  <c r="K49" i="11"/>
  <c r="L48" i="11"/>
  <c r="N23" i="11"/>
  <c r="O23" i="11" s="1"/>
  <c r="U23" i="11"/>
  <c r="V23" i="11" s="1"/>
  <c r="L39" i="11"/>
  <c r="N30" i="11"/>
  <c r="V30" i="11"/>
  <c r="AP32" i="11"/>
  <c r="AB36" i="11"/>
  <c r="AC36" i="11" s="1"/>
  <c r="V37" i="11"/>
  <c r="N37" i="11"/>
  <c r="AJ37" i="11"/>
  <c r="AB37" i="11"/>
  <c r="U38" i="11"/>
  <c r="AC38" i="11"/>
  <c r="AJ43" i="11"/>
  <c r="AB43" i="11"/>
  <c r="AI46" i="11"/>
  <c r="AJ46" i="11" s="1"/>
  <c r="V28" i="11"/>
  <c r="N28" i="11"/>
  <c r="AI28" i="11"/>
  <c r="G52" i="11"/>
  <c r="H52" i="11" s="1"/>
  <c r="G51" i="11"/>
  <c r="H51" i="11" s="1"/>
  <c r="U53" i="11"/>
  <c r="V53" i="11" s="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O36" i="11" s="1"/>
  <c r="AP36" i="11"/>
  <c r="AQ36" i="11" s="1"/>
  <c r="AI38" i="11"/>
  <c r="AQ38" i="11"/>
  <c r="AC43" i="11"/>
  <c r="U43" i="11"/>
  <c r="AQ43" i="11"/>
  <c r="AI43" i="11"/>
  <c r="R49" i="11"/>
  <c r="AB53" i="11"/>
  <c r="AC53" i="11" s="1"/>
  <c r="Y48" i="11"/>
  <c r="AI53" i="11"/>
  <c r="AJ53" i="11" s="1"/>
  <c r="AM56" i="11"/>
  <c r="AN56" i="11" s="1"/>
  <c r="AF56" i="11"/>
  <c r="AG56" i="11" s="1"/>
  <c r="Y56" i="11"/>
  <c r="Z56" i="11" s="1"/>
  <c r="R56" i="11"/>
  <c r="S56" i="11" s="1"/>
  <c r="K56" i="11"/>
  <c r="L56" i="11" s="1"/>
  <c r="AQ59" i="11"/>
  <c r="N29" i="10"/>
  <c r="O29" i="10" s="1"/>
  <c r="AQ34" i="10"/>
  <c r="AI34" i="10"/>
  <c r="V35" i="10"/>
  <c r="N35" i="10"/>
  <c r="AC37" i="10"/>
  <c r="U37" i="10"/>
  <c r="AJ38" i="10"/>
  <c r="AB38" i="10"/>
  <c r="N42" i="10"/>
  <c r="O42" i="10" s="1"/>
  <c r="L39" i="10"/>
  <c r="AJ30" i="10"/>
  <c r="AB30" i="10"/>
  <c r="AJ32" i="10"/>
  <c r="AB32" i="10"/>
  <c r="AQ33" i="10"/>
  <c r="AI33" i="10"/>
  <c r="U34" i="10"/>
  <c r="N36" i="10"/>
  <c r="O36" i="10" s="1"/>
  <c r="AB36" i="10"/>
  <c r="AC36" i="10" s="1"/>
  <c r="H39" i="10"/>
  <c r="AB43" i="10"/>
  <c r="AC43" i="10" s="1"/>
  <c r="U23" i="10"/>
  <c r="V23" i="10" s="1"/>
  <c r="S39" i="10"/>
  <c r="AP23" i="10"/>
  <c r="AQ23" i="10" s="1"/>
  <c r="AN39" i="10"/>
  <c r="U29" i="10"/>
  <c r="V29" i="10" s="1"/>
  <c r="AJ31" i="10"/>
  <c r="AB31" i="10"/>
  <c r="AC31" i="10" s="1"/>
  <c r="N32" i="10"/>
  <c r="AP34" i="10"/>
  <c r="U35" i="10"/>
  <c r="O37" i="10"/>
  <c r="N37" i="10"/>
  <c r="AC38" i="10"/>
  <c r="U38" i="10"/>
  <c r="AI38" i="10"/>
  <c r="AC30" i="10"/>
  <c r="U30" i="10"/>
  <c r="AQ32" i="10"/>
  <c r="AI32" i="10"/>
  <c r="V34" i="10"/>
  <c r="N34" i="10"/>
  <c r="U36" i="10"/>
  <c r="V36" i="10" s="1"/>
  <c r="AG39" i="10"/>
  <c r="N43" i="10"/>
  <c r="AI23" i="10"/>
  <c r="AP29" i="10"/>
  <c r="AQ29" i="10" s="1"/>
  <c r="U31" i="10"/>
  <c r="V31" i="10" s="1"/>
  <c r="AB33" i="10"/>
  <c r="AI35" i="10"/>
  <c r="AP37" i="10"/>
  <c r="U40" i="10"/>
  <c r="V40" i="10" s="1"/>
  <c r="N23" i="10"/>
  <c r="Z39" i="10"/>
  <c r="AQ24" i="10"/>
  <c r="AI24" i="10"/>
  <c r="AQ28" i="10"/>
  <c r="AI28" i="10"/>
  <c r="AI29" i="10"/>
  <c r="AJ29" i="10" s="1"/>
  <c r="N30" i="10"/>
  <c r="N31" i="10"/>
  <c r="U32" i="10"/>
  <c r="U33" i="10"/>
  <c r="AB34" i="10"/>
  <c r="AB35" i="10"/>
  <c r="AI36" i="10"/>
  <c r="AJ36" i="10" s="1"/>
  <c r="AI37" i="10"/>
  <c r="N38" i="10"/>
  <c r="N40" i="10"/>
  <c r="O40" i="10" s="1"/>
  <c r="U43" i="10"/>
  <c r="V43" i="10" s="1"/>
  <c r="AI43" i="10"/>
  <c r="AJ43" i="10" s="1"/>
  <c r="AB44" i="10"/>
  <c r="AC44" i="10" s="1"/>
  <c r="AP44" i="10"/>
  <c r="AQ44" i="10" s="1"/>
  <c r="L46" i="10"/>
  <c r="Z47" i="26" l="1"/>
  <c r="AB47" i="26" s="1"/>
  <c r="AC47" i="26" s="1"/>
  <c r="AJ45" i="26"/>
  <c r="AL73" i="20"/>
  <c r="AM48" i="20" s="1"/>
  <c r="AF44" i="20"/>
  <c r="AG44" i="20" s="1"/>
  <c r="AI44" i="20" s="1"/>
  <c r="AJ44" i="20" s="1"/>
  <c r="AB45" i="21"/>
  <c r="Z47" i="21"/>
  <c r="Z50" i="21" s="1"/>
  <c r="AF45" i="20"/>
  <c r="AG45" i="20" s="1"/>
  <c r="AI45" i="20" s="1"/>
  <c r="AJ45" i="20" s="1"/>
  <c r="AG45" i="21"/>
  <c r="AI45" i="21" s="1"/>
  <c r="AF54" i="21"/>
  <c r="AG54" i="21" s="1"/>
  <c r="AF52" i="21"/>
  <c r="AG52" i="21" s="1"/>
  <c r="AF51" i="21"/>
  <c r="AG51" i="21" s="1"/>
  <c r="AI54" i="24"/>
  <c r="AJ54" i="24" s="1"/>
  <c r="AJ45" i="24"/>
  <c r="AB54" i="21"/>
  <c r="AC54" i="21" s="1"/>
  <c r="D41" i="36"/>
  <c r="D16" i="36"/>
  <c r="H41" i="36"/>
  <c r="F41" i="36"/>
  <c r="I41" i="36"/>
  <c r="H16" i="36"/>
  <c r="I16" i="36"/>
  <c r="G41" i="36"/>
  <c r="G16" i="36"/>
  <c r="E41" i="36"/>
  <c r="E16" i="36"/>
  <c r="AG45" i="26"/>
  <c r="AQ45" i="26" s="1"/>
  <c r="AF51" i="26"/>
  <c r="AG51" i="26" s="1"/>
  <c r="AI51" i="26" s="1"/>
  <c r="AJ51" i="26" s="1"/>
  <c r="AG54" i="26"/>
  <c r="AF52" i="26"/>
  <c r="AG52" i="26" s="1"/>
  <c r="AI52" i="26" s="1"/>
  <c r="AJ52" i="26" s="1"/>
  <c r="AG45" i="24"/>
  <c r="AQ45" i="24" s="1"/>
  <c r="AF52" i="24"/>
  <c r="AG52" i="24" s="1"/>
  <c r="AI52" i="24" s="1"/>
  <c r="AJ52" i="24" s="1"/>
  <c r="AF51" i="24"/>
  <c r="AG51" i="24" s="1"/>
  <c r="AI51" i="24" s="1"/>
  <c r="AJ51" i="24" s="1"/>
  <c r="AL73" i="19"/>
  <c r="AM48" i="19" s="1"/>
  <c r="AM49" i="19" s="1"/>
  <c r="AN49" i="19" s="1"/>
  <c r="AF44" i="19"/>
  <c r="AG44" i="19" s="1"/>
  <c r="AF45" i="19"/>
  <c r="AG45" i="19" s="1"/>
  <c r="AL73" i="24"/>
  <c r="AM45" i="24" s="1"/>
  <c r="AM54" i="24" s="1"/>
  <c r="AN54" i="24" s="1"/>
  <c r="AP54" i="24" s="1"/>
  <c r="AQ54" i="24" s="1"/>
  <c r="Z47" i="20"/>
  <c r="AB47" i="20" s="1"/>
  <c r="AC47" i="20" s="1"/>
  <c r="Z47" i="19"/>
  <c r="AB47" i="19" s="1"/>
  <c r="AC47" i="19" s="1"/>
  <c r="AM49" i="20"/>
  <c r="AN49" i="20" s="1"/>
  <c r="AP49" i="20" s="1"/>
  <c r="AQ49" i="20" s="1"/>
  <c r="AN48" i="20"/>
  <c r="AP48" i="20" s="1"/>
  <c r="AQ48" i="20" s="1"/>
  <c r="Y49" i="18"/>
  <c r="Z49" i="18" s="1"/>
  <c r="AB49" i="18" s="1"/>
  <c r="AC49" i="18" s="1"/>
  <c r="Z48" i="18"/>
  <c r="AB48" i="18" s="1"/>
  <c r="AC48" i="18" s="1"/>
  <c r="U49" i="18"/>
  <c r="V49" i="18" s="1"/>
  <c r="Y49" i="17"/>
  <c r="Z48" i="17"/>
  <c r="AB48" i="17" s="1"/>
  <c r="AC48" i="17" s="1"/>
  <c r="AF49" i="19"/>
  <c r="AG49" i="19" s="1"/>
  <c r="AI49" i="19" s="1"/>
  <c r="AJ49" i="19" s="1"/>
  <c r="AG48" i="19"/>
  <c r="AI48" i="19" s="1"/>
  <c r="AJ48" i="19" s="1"/>
  <c r="S49" i="17"/>
  <c r="U49" i="17" s="1"/>
  <c r="V49" i="17" s="1"/>
  <c r="R51" i="17"/>
  <c r="S51" i="17" s="1"/>
  <c r="U51" i="17" s="1"/>
  <c r="V51" i="17" s="1"/>
  <c r="R52" i="17"/>
  <c r="S52" i="17" s="1"/>
  <c r="U52" i="17" s="1"/>
  <c r="V52" i="17" s="1"/>
  <c r="AI48" i="20"/>
  <c r="AJ48" i="20" s="1"/>
  <c r="AE73" i="10"/>
  <c r="AF45" i="10" s="1"/>
  <c r="AG45" i="10" s="1"/>
  <c r="AI45" i="10" s="1"/>
  <c r="AJ45" i="10" s="1"/>
  <c r="AI49" i="20"/>
  <c r="AJ49" i="20" s="1"/>
  <c r="H66" i="24"/>
  <c r="H60" i="24"/>
  <c r="H60" i="21"/>
  <c r="H66" i="21"/>
  <c r="U59" i="11"/>
  <c r="S50" i="21"/>
  <c r="U47" i="21"/>
  <c r="V47" i="21" s="1"/>
  <c r="N59" i="11"/>
  <c r="O59" i="11" s="1"/>
  <c r="N47" i="21"/>
  <c r="O47" i="21" s="1"/>
  <c r="L50" i="21"/>
  <c r="AI59" i="11"/>
  <c r="AB59" i="11"/>
  <c r="N39" i="21"/>
  <c r="O39" i="21" s="1"/>
  <c r="AP59" i="11"/>
  <c r="AM45" i="26"/>
  <c r="AM54" i="26" s="1"/>
  <c r="AN54" i="26" s="1"/>
  <c r="AB44" i="11"/>
  <c r="AC44" i="11" s="1"/>
  <c r="AI45" i="19"/>
  <c r="AJ45" i="19" s="1"/>
  <c r="U45" i="12"/>
  <c r="V45" i="12" s="1"/>
  <c r="AF45" i="13"/>
  <c r="AG45" i="13" s="1"/>
  <c r="AF44" i="13"/>
  <c r="AG44" i="13" s="1"/>
  <c r="AF48" i="13"/>
  <c r="AL73" i="21"/>
  <c r="AM45" i="21" s="1"/>
  <c r="U45" i="15"/>
  <c r="V45" i="15" s="1"/>
  <c r="Y45" i="12"/>
  <c r="Z45" i="12" s="1"/>
  <c r="AB45" i="12" s="1"/>
  <c r="AC45" i="12" s="1"/>
  <c r="Y44" i="12"/>
  <c r="Z44" i="12" s="1"/>
  <c r="Y48" i="12"/>
  <c r="Y45" i="17"/>
  <c r="Z45" i="17" s="1"/>
  <c r="Y44" i="17"/>
  <c r="Z44" i="17" s="1"/>
  <c r="Y45" i="15"/>
  <c r="Z45" i="15" s="1"/>
  <c r="AB45" i="15" s="1"/>
  <c r="AC45" i="15" s="1"/>
  <c r="Y44" i="15"/>
  <c r="Z44" i="15" s="1"/>
  <c r="Y48" i="15"/>
  <c r="U45" i="13"/>
  <c r="V45" i="13" s="1"/>
  <c r="R52" i="19"/>
  <c r="S52" i="19" s="1"/>
  <c r="R51" i="19"/>
  <c r="S51" i="19" s="1"/>
  <c r="S50" i="19"/>
  <c r="Y45" i="18"/>
  <c r="Z45" i="18" s="1"/>
  <c r="Y44" i="18"/>
  <c r="Z44" i="18" s="1"/>
  <c r="AB44" i="18" s="1"/>
  <c r="AC44" i="18" s="1"/>
  <c r="U44" i="17"/>
  <c r="V44" i="17" s="1"/>
  <c r="U44" i="18"/>
  <c r="V44" i="18" s="1"/>
  <c r="AB44" i="19"/>
  <c r="AC44" i="19" s="1"/>
  <c r="Y45" i="13"/>
  <c r="Z45" i="13" s="1"/>
  <c r="Y44" i="13"/>
  <c r="Z44" i="13" s="1"/>
  <c r="Y48" i="13"/>
  <c r="AF45" i="12"/>
  <c r="AG45" i="12" s="1"/>
  <c r="AF44" i="12"/>
  <c r="AG44" i="12" s="1"/>
  <c r="AF48" i="12"/>
  <c r="R49" i="16"/>
  <c r="S48" i="16"/>
  <c r="AB45" i="19"/>
  <c r="AC45" i="19" s="1"/>
  <c r="R49" i="14"/>
  <c r="S48" i="14"/>
  <c r="AF45" i="14"/>
  <c r="AG45" i="14" s="1"/>
  <c r="AF44" i="14"/>
  <c r="AG44" i="14" s="1"/>
  <c r="AF48" i="14"/>
  <c r="Y45" i="16"/>
  <c r="Z45" i="16" s="1"/>
  <c r="AB45" i="16" s="1"/>
  <c r="AC45" i="16" s="1"/>
  <c r="Y44" i="16"/>
  <c r="Z44" i="16" s="1"/>
  <c r="Y48" i="16"/>
  <c r="AM45" i="20"/>
  <c r="AN45" i="20" s="1"/>
  <c r="AM44" i="20"/>
  <c r="AN44" i="20" s="1"/>
  <c r="AB44" i="20"/>
  <c r="AC44" i="20" s="1"/>
  <c r="R51" i="20"/>
  <c r="S51" i="20" s="1"/>
  <c r="R52" i="20"/>
  <c r="S52" i="20" s="1"/>
  <c r="U45" i="16"/>
  <c r="V45" i="16" s="1"/>
  <c r="R49" i="12"/>
  <c r="S48" i="12"/>
  <c r="U45" i="14"/>
  <c r="V45" i="14" s="1"/>
  <c r="S48" i="13"/>
  <c r="R49" i="13"/>
  <c r="R49" i="15"/>
  <c r="S48" i="15"/>
  <c r="Y45" i="14"/>
  <c r="Z45" i="14" s="1"/>
  <c r="Y44" i="14"/>
  <c r="Z44" i="14" s="1"/>
  <c r="Y48" i="14"/>
  <c r="AB45" i="11"/>
  <c r="AC45" i="11" s="1"/>
  <c r="S47" i="18"/>
  <c r="AP57" i="11"/>
  <c r="AQ57" i="11" s="1"/>
  <c r="AB55" i="11"/>
  <c r="AC55" i="11" s="1"/>
  <c r="U55" i="11"/>
  <c r="V55" i="11" s="1"/>
  <c r="N57" i="11"/>
  <c r="O57" i="11" s="1"/>
  <c r="N55" i="11"/>
  <c r="O55" i="11" s="1"/>
  <c r="S47" i="17"/>
  <c r="AE73" i="18"/>
  <c r="AF48" i="18" s="1"/>
  <c r="AE73" i="15"/>
  <c r="AL73" i="13"/>
  <c r="S47" i="12"/>
  <c r="AF48" i="11"/>
  <c r="AF44" i="11"/>
  <c r="AG44" i="11" s="1"/>
  <c r="AF45" i="11"/>
  <c r="AG45" i="11" s="1"/>
  <c r="AI45" i="11" s="1"/>
  <c r="AJ45" i="11" s="1"/>
  <c r="O23" i="10"/>
  <c r="U39" i="18"/>
  <c r="V39" i="18" s="1"/>
  <c r="AC29" i="10"/>
  <c r="AJ23" i="10"/>
  <c r="AJ23" i="17"/>
  <c r="AC23" i="17"/>
  <c r="O23" i="17"/>
  <c r="U39" i="12"/>
  <c r="V39" i="12" s="1"/>
  <c r="AE73" i="16"/>
  <c r="H47" i="16"/>
  <c r="H50" i="16" s="1"/>
  <c r="H66" i="16" s="1"/>
  <c r="S50" i="26"/>
  <c r="U47" i="26"/>
  <c r="V47" i="26" s="1"/>
  <c r="Z50" i="26"/>
  <c r="H50" i="26"/>
  <c r="N47" i="26"/>
  <c r="O47" i="26" s="1"/>
  <c r="L50" i="26"/>
  <c r="Z50" i="24"/>
  <c r="AB47" i="24"/>
  <c r="AC47" i="24" s="1"/>
  <c r="L50" i="24"/>
  <c r="N47" i="24"/>
  <c r="O47" i="24" s="1"/>
  <c r="U47" i="24"/>
  <c r="V47" i="24" s="1"/>
  <c r="S50" i="24"/>
  <c r="AB39" i="21"/>
  <c r="AC39" i="21" s="1"/>
  <c r="U39" i="21"/>
  <c r="V39" i="21" s="1"/>
  <c r="AP39" i="21"/>
  <c r="AQ39" i="21" s="1"/>
  <c r="AI39" i="21"/>
  <c r="AJ39" i="21" s="1"/>
  <c r="S50" i="20"/>
  <c r="U47" i="20"/>
  <c r="V47" i="20" s="1"/>
  <c r="L50" i="20"/>
  <c r="L66" i="20" s="1"/>
  <c r="N47" i="20"/>
  <c r="O47" i="20" s="1"/>
  <c r="H50" i="20"/>
  <c r="H66" i="20" s="1"/>
  <c r="U47" i="19"/>
  <c r="V47" i="19" s="1"/>
  <c r="L50" i="19"/>
  <c r="L66" i="19" s="1"/>
  <c r="N47" i="19"/>
  <c r="O47" i="19" s="1"/>
  <c r="H50" i="19"/>
  <c r="H66" i="19" s="1"/>
  <c r="AB39" i="18"/>
  <c r="AC39" i="18" s="1"/>
  <c r="AI39" i="18"/>
  <c r="AJ39" i="18" s="1"/>
  <c r="AP39" i="18"/>
  <c r="AQ39" i="18" s="1"/>
  <c r="L47" i="18"/>
  <c r="N39" i="18"/>
  <c r="O39" i="18" s="1"/>
  <c r="H47" i="18"/>
  <c r="H47" i="17"/>
  <c r="H50" i="17" s="1"/>
  <c r="H66" i="17" s="1"/>
  <c r="AE73" i="17"/>
  <c r="AF48" i="17" s="1"/>
  <c r="AI39" i="17"/>
  <c r="H17" i="36" s="1"/>
  <c r="AP39" i="17"/>
  <c r="I17" i="36" s="1"/>
  <c r="N39" i="17"/>
  <c r="E17" i="36" s="1"/>
  <c r="L47" i="17"/>
  <c r="L50" i="17" s="1"/>
  <c r="L66" i="17" s="1"/>
  <c r="U39" i="17"/>
  <c r="F17" i="36" s="1"/>
  <c r="AB39" i="17"/>
  <c r="G17" i="36" s="1"/>
  <c r="G18" i="36" s="1"/>
  <c r="AB39" i="16"/>
  <c r="AC39" i="16" s="1"/>
  <c r="AI39" i="16"/>
  <c r="AJ39" i="16" s="1"/>
  <c r="L47" i="16"/>
  <c r="N39" i="16"/>
  <c r="O39" i="16" s="1"/>
  <c r="AP39" i="16"/>
  <c r="AQ39" i="16" s="1"/>
  <c r="S47" i="16"/>
  <c r="U39" i="16"/>
  <c r="V39" i="16" s="1"/>
  <c r="N39" i="15"/>
  <c r="O39" i="15" s="1"/>
  <c r="L47" i="15"/>
  <c r="AP39" i="15"/>
  <c r="AQ39" i="15" s="1"/>
  <c r="AI39" i="15"/>
  <c r="AJ39" i="15" s="1"/>
  <c r="S47" i="15"/>
  <c r="U39" i="15"/>
  <c r="V39" i="15" s="1"/>
  <c r="AB39" i="15"/>
  <c r="AC39" i="15" s="1"/>
  <c r="H47" i="15"/>
  <c r="AI39" i="14"/>
  <c r="AJ39" i="14" s="1"/>
  <c r="AP39" i="14"/>
  <c r="AQ39" i="14" s="1"/>
  <c r="L47" i="14"/>
  <c r="N39" i="14"/>
  <c r="O39" i="14" s="1"/>
  <c r="H47" i="14"/>
  <c r="S47" i="14"/>
  <c r="U39" i="14"/>
  <c r="V39" i="14" s="1"/>
  <c r="AL73" i="14"/>
  <c r="AB39" i="14"/>
  <c r="AC39" i="14" s="1"/>
  <c r="AP39" i="13"/>
  <c r="AQ39" i="13" s="1"/>
  <c r="U39" i="13"/>
  <c r="V39" i="13" s="1"/>
  <c r="S47" i="13"/>
  <c r="L47" i="13"/>
  <c r="N39" i="13"/>
  <c r="O39" i="13" s="1"/>
  <c r="H47" i="13"/>
  <c r="AB39" i="13"/>
  <c r="AC39" i="13" s="1"/>
  <c r="AI39" i="13"/>
  <c r="AJ39" i="13" s="1"/>
  <c r="AP39" i="12"/>
  <c r="AQ39" i="12" s="1"/>
  <c r="AL73" i="12"/>
  <c r="AI39" i="12"/>
  <c r="AJ39" i="12" s="1"/>
  <c r="AB39" i="12"/>
  <c r="AC39" i="12" s="1"/>
  <c r="L47" i="12"/>
  <c r="N39" i="12"/>
  <c r="O39" i="12" s="1"/>
  <c r="H47" i="12"/>
  <c r="AI55" i="11"/>
  <c r="AJ55" i="11" s="1"/>
  <c r="U57" i="11"/>
  <c r="V57" i="11" s="1"/>
  <c r="AQ55" i="11"/>
  <c r="AB39" i="11"/>
  <c r="AC39" i="11" s="1"/>
  <c r="Z47" i="11"/>
  <c r="AP56" i="11"/>
  <c r="AQ56" i="11" s="1"/>
  <c r="U56" i="11"/>
  <c r="V56" i="11" s="1"/>
  <c r="R51" i="11"/>
  <c r="S51" i="11" s="1"/>
  <c r="R52" i="11"/>
  <c r="S52" i="11" s="1"/>
  <c r="S49" i="11"/>
  <c r="N58" i="11"/>
  <c r="O58" i="11" s="1"/>
  <c r="AP58" i="11"/>
  <c r="AQ58" i="11" s="1"/>
  <c r="N48" i="11"/>
  <c r="O48" i="11" s="1"/>
  <c r="H47" i="11"/>
  <c r="AB56" i="11"/>
  <c r="AC56" i="11" s="1"/>
  <c r="U58" i="11"/>
  <c r="V58" i="11" s="1"/>
  <c r="L47" i="11"/>
  <c r="N39" i="11"/>
  <c r="O39" i="11" s="1"/>
  <c r="L49" i="11"/>
  <c r="K52" i="11"/>
  <c r="L52" i="11" s="1"/>
  <c r="K51" i="11"/>
  <c r="L51" i="11" s="1"/>
  <c r="AI56" i="11"/>
  <c r="AJ56" i="11" s="1"/>
  <c r="Z48" i="11"/>
  <c r="Y49" i="11"/>
  <c r="AI39" i="11"/>
  <c r="AJ39" i="11" s="1"/>
  <c r="AB58" i="11"/>
  <c r="AC58" i="11" s="1"/>
  <c r="S47" i="11"/>
  <c r="U39" i="11"/>
  <c r="V39" i="11" s="1"/>
  <c r="N56" i="11"/>
  <c r="O56" i="11" s="1"/>
  <c r="U48" i="11"/>
  <c r="V48" i="11" s="1"/>
  <c r="AP39" i="11"/>
  <c r="AQ39" i="11" s="1"/>
  <c r="AI58" i="11"/>
  <c r="AJ58" i="11" s="1"/>
  <c r="S46" i="10"/>
  <c r="U39" i="10"/>
  <c r="F42" i="36" s="1"/>
  <c r="V46" i="10"/>
  <c r="N46" i="10"/>
  <c r="H47" i="10"/>
  <c r="AI39" i="10"/>
  <c r="H42" i="36" s="1"/>
  <c r="AP39" i="10"/>
  <c r="I42" i="36" s="1"/>
  <c r="AB39" i="10"/>
  <c r="G42" i="36" s="1"/>
  <c r="L47" i="10"/>
  <c r="N39" i="10"/>
  <c r="E42" i="36" s="1"/>
  <c r="AB47" i="21" l="1"/>
  <c r="AC47" i="21" s="1"/>
  <c r="AP45" i="20"/>
  <c r="AQ45" i="20" s="1"/>
  <c r="AG47" i="21"/>
  <c r="AG50" i="21" s="1"/>
  <c r="AI50" i="21" s="1"/>
  <c r="AJ50" i="21" s="1"/>
  <c r="E18" i="36"/>
  <c r="AQ45" i="21"/>
  <c r="F18" i="36"/>
  <c r="AM45" i="19"/>
  <c r="AN45" i="19" s="1"/>
  <c r="AP45" i="19" s="1"/>
  <c r="AQ45" i="19" s="1"/>
  <c r="AG47" i="20"/>
  <c r="AI47" i="20" s="1"/>
  <c r="AJ47" i="20" s="1"/>
  <c r="I43" i="36"/>
  <c r="AN48" i="19"/>
  <c r="AP48" i="19" s="1"/>
  <c r="AQ48" i="19" s="1"/>
  <c r="AM44" i="19"/>
  <c r="AN44" i="19" s="1"/>
  <c r="AP44" i="19" s="1"/>
  <c r="AQ44" i="19" s="1"/>
  <c r="AP44" i="20"/>
  <c r="AQ44" i="20" s="1"/>
  <c r="E43" i="36"/>
  <c r="H18" i="36"/>
  <c r="AI45" i="26"/>
  <c r="AI45" i="24"/>
  <c r="AI51" i="21"/>
  <c r="AJ51" i="21" s="1"/>
  <c r="AN45" i="21"/>
  <c r="AP45" i="21" s="1"/>
  <c r="AM54" i="21"/>
  <c r="AN54" i="21" s="1"/>
  <c r="AP54" i="21" s="1"/>
  <c r="AQ54" i="21" s="1"/>
  <c r="AM52" i="21"/>
  <c r="AN52" i="21" s="1"/>
  <c r="AP52" i="21" s="1"/>
  <c r="AQ52" i="21" s="1"/>
  <c r="AM51" i="21"/>
  <c r="AN51" i="21" s="1"/>
  <c r="AP51" i="21" s="1"/>
  <c r="AQ51" i="21" s="1"/>
  <c r="AI52" i="21"/>
  <c r="AJ52" i="21" s="1"/>
  <c r="AI54" i="21"/>
  <c r="AJ54" i="21" s="1"/>
  <c r="F43" i="36"/>
  <c r="G43" i="36"/>
  <c r="I18" i="36"/>
  <c r="H43" i="36"/>
  <c r="AN45" i="26"/>
  <c r="AP45" i="26" s="1"/>
  <c r="AM52" i="26"/>
  <c r="AN52" i="26" s="1"/>
  <c r="AP52" i="26" s="1"/>
  <c r="AQ52" i="26" s="1"/>
  <c r="AM51" i="26"/>
  <c r="AN51" i="26" s="1"/>
  <c r="AP51" i="26" s="1"/>
  <c r="AQ51" i="26" s="1"/>
  <c r="AP54" i="26"/>
  <c r="AQ54" i="26" s="1"/>
  <c r="AI54" i="26"/>
  <c r="AJ54" i="26" s="1"/>
  <c r="AN45" i="24"/>
  <c r="AP45" i="24" s="1"/>
  <c r="AM52" i="24"/>
  <c r="AN52" i="24" s="1"/>
  <c r="AP52" i="24" s="1"/>
  <c r="AQ52" i="24" s="1"/>
  <c r="AM51" i="24"/>
  <c r="AN51" i="24" s="1"/>
  <c r="AP51" i="24" s="1"/>
  <c r="AQ51" i="24" s="1"/>
  <c r="AG47" i="19"/>
  <c r="AI47" i="19" s="1"/>
  <c r="AJ47" i="19" s="1"/>
  <c r="AI44" i="19"/>
  <c r="AJ44" i="19" s="1"/>
  <c r="AP49" i="19"/>
  <c r="AQ49" i="19" s="1"/>
  <c r="S50" i="17"/>
  <c r="U50" i="17" s="1"/>
  <c r="V50" i="17" s="1"/>
  <c r="S66" i="19"/>
  <c r="U66" i="19" s="1"/>
  <c r="V66" i="19" s="1"/>
  <c r="H67" i="20"/>
  <c r="H68" i="20" s="1"/>
  <c r="H69" i="20"/>
  <c r="H67" i="19"/>
  <c r="H68" i="19" s="1"/>
  <c r="H69" i="19"/>
  <c r="H69" i="17"/>
  <c r="H67" i="17"/>
  <c r="H68" i="17" s="1"/>
  <c r="H69" i="16"/>
  <c r="H67" i="16"/>
  <c r="H68" i="16" s="1"/>
  <c r="AF49" i="18"/>
  <c r="AG49" i="18" s="1"/>
  <c r="AI49" i="18" s="1"/>
  <c r="AJ49" i="18" s="1"/>
  <c r="AG48" i="18"/>
  <c r="AI48" i="18" s="1"/>
  <c r="AJ48" i="18" s="1"/>
  <c r="N66" i="20"/>
  <c r="O66" i="20" s="1"/>
  <c r="L67" i="20"/>
  <c r="L69" i="20"/>
  <c r="N66" i="19"/>
  <c r="O66" i="19" s="1"/>
  <c r="L67" i="19"/>
  <c r="L69" i="19"/>
  <c r="AF49" i="17"/>
  <c r="AG48" i="17"/>
  <c r="S66" i="20"/>
  <c r="AL73" i="10"/>
  <c r="AM45" i="10" s="1"/>
  <c r="AN45" i="10" s="1"/>
  <c r="AP45" i="10" s="1"/>
  <c r="AQ45" i="10" s="1"/>
  <c r="N66" i="17"/>
  <c r="O66" i="17" s="1"/>
  <c r="L69" i="17"/>
  <c r="L67" i="17"/>
  <c r="Y52" i="17"/>
  <c r="Z52" i="17" s="1"/>
  <c r="AB52" i="17" s="1"/>
  <c r="AC52" i="17" s="1"/>
  <c r="Y51" i="17"/>
  <c r="Z51" i="17" s="1"/>
  <c r="AB51" i="17" s="1"/>
  <c r="AC51" i="17" s="1"/>
  <c r="Z49" i="17"/>
  <c r="AB49" i="17" s="1"/>
  <c r="AC49" i="17" s="1"/>
  <c r="Z47" i="12"/>
  <c r="AB47" i="12" s="1"/>
  <c r="AC47" i="12" s="1"/>
  <c r="H66" i="26"/>
  <c r="H60" i="26"/>
  <c r="H61" i="24"/>
  <c r="H62" i="24" s="1"/>
  <c r="H63" i="24"/>
  <c r="O63" i="24" s="1"/>
  <c r="H67" i="24"/>
  <c r="H68" i="24" s="1"/>
  <c r="H69" i="24"/>
  <c r="O69" i="24" s="1"/>
  <c r="H63" i="21"/>
  <c r="O63" i="21" s="1"/>
  <c r="H61" i="21"/>
  <c r="H62" i="21" s="1"/>
  <c r="H67" i="21"/>
  <c r="H68" i="21" s="1"/>
  <c r="H69" i="21"/>
  <c r="O69" i="21" s="1"/>
  <c r="Z66" i="26"/>
  <c r="Z60" i="26"/>
  <c r="L60" i="24"/>
  <c r="L66" i="24"/>
  <c r="S66" i="26"/>
  <c r="S60" i="26"/>
  <c r="Z66" i="24"/>
  <c r="Z60" i="24"/>
  <c r="AG66" i="21"/>
  <c r="AG60" i="21"/>
  <c r="L60" i="26"/>
  <c r="L66" i="26"/>
  <c r="S66" i="21"/>
  <c r="S60" i="21"/>
  <c r="U50" i="21"/>
  <c r="V50" i="21" s="1"/>
  <c r="L66" i="21"/>
  <c r="N50" i="21"/>
  <c r="O50" i="21" s="1"/>
  <c r="L60" i="21"/>
  <c r="S66" i="24"/>
  <c r="S60" i="24"/>
  <c r="Z66" i="21"/>
  <c r="AB50" i="21"/>
  <c r="AC50" i="21" s="1"/>
  <c r="Z60" i="21"/>
  <c r="Z47" i="14"/>
  <c r="AB47" i="14" s="1"/>
  <c r="AC47" i="14" s="1"/>
  <c r="N50" i="17"/>
  <c r="O50" i="17" s="1"/>
  <c r="AG47" i="26"/>
  <c r="U47" i="18"/>
  <c r="V47" i="18" s="1"/>
  <c r="H60" i="20"/>
  <c r="H63" i="20" s="1"/>
  <c r="R51" i="18"/>
  <c r="S51" i="18" s="1"/>
  <c r="R52" i="18"/>
  <c r="S52" i="18" s="1"/>
  <c r="AB44" i="14"/>
  <c r="AC44" i="14" s="1"/>
  <c r="U48" i="12"/>
  <c r="V48" i="12" s="1"/>
  <c r="U51" i="20"/>
  <c r="V51" i="20" s="1"/>
  <c r="R52" i="16"/>
  <c r="S52" i="16" s="1"/>
  <c r="R51" i="16"/>
  <c r="S51" i="16" s="1"/>
  <c r="S49" i="16"/>
  <c r="S50" i="16" s="1"/>
  <c r="U51" i="19"/>
  <c r="V51" i="19" s="1"/>
  <c r="Y49" i="12"/>
  <c r="Z48" i="12"/>
  <c r="Z48" i="14"/>
  <c r="Y49" i="14"/>
  <c r="AB45" i="17"/>
  <c r="AC45" i="17" s="1"/>
  <c r="AM45" i="14"/>
  <c r="AN45" i="14" s="1"/>
  <c r="AP45" i="14" s="1"/>
  <c r="AQ45" i="14" s="1"/>
  <c r="AM44" i="14"/>
  <c r="AN44" i="14" s="1"/>
  <c r="AP44" i="14" s="1"/>
  <c r="AQ44" i="14" s="1"/>
  <c r="AM48" i="14"/>
  <c r="AB45" i="14"/>
  <c r="AC45" i="14" s="1"/>
  <c r="S49" i="12"/>
  <c r="S50" i="12" s="1"/>
  <c r="R51" i="12"/>
  <c r="S51" i="12" s="1"/>
  <c r="R52" i="12"/>
  <c r="S52" i="12" s="1"/>
  <c r="AF49" i="14"/>
  <c r="AG48" i="14"/>
  <c r="Z48" i="13"/>
  <c r="Y49" i="13"/>
  <c r="U52" i="19"/>
  <c r="V52" i="19" s="1"/>
  <c r="AB44" i="12"/>
  <c r="AC44" i="12" s="1"/>
  <c r="AF49" i="13"/>
  <c r="AG48" i="13"/>
  <c r="AB44" i="16"/>
  <c r="AC44" i="16" s="1"/>
  <c r="Z47" i="16"/>
  <c r="AB47" i="16" s="1"/>
  <c r="AC47" i="16" s="1"/>
  <c r="AM45" i="13"/>
  <c r="AN45" i="13" s="1"/>
  <c r="AP45" i="13" s="1"/>
  <c r="AQ45" i="13" s="1"/>
  <c r="AM44" i="13"/>
  <c r="AN44" i="13" s="1"/>
  <c r="AP44" i="13" s="1"/>
  <c r="AQ44" i="13" s="1"/>
  <c r="AM48" i="13"/>
  <c r="U48" i="15"/>
  <c r="V48" i="15" s="1"/>
  <c r="AI44" i="14"/>
  <c r="AJ44" i="14" s="1"/>
  <c r="Y52" i="20"/>
  <c r="Z52" i="20" s="1"/>
  <c r="Y51" i="20"/>
  <c r="Z51" i="20" s="1"/>
  <c r="AB44" i="13"/>
  <c r="AC44" i="13" s="1"/>
  <c r="Y49" i="15"/>
  <c r="Z48" i="15"/>
  <c r="AI44" i="13"/>
  <c r="AJ44" i="13" s="1"/>
  <c r="AF45" i="15"/>
  <c r="AG45" i="15" s="1"/>
  <c r="AF44" i="15"/>
  <c r="AG44" i="15" s="1"/>
  <c r="AI44" i="15" s="1"/>
  <c r="AJ44" i="15" s="1"/>
  <c r="AF48" i="15"/>
  <c r="U48" i="14"/>
  <c r="V48" i="14" s="1"/>
  <c r="AB45" i="13"/>
  <c r="AC45" i="13" s="1"/>
  <c r="AI45" i="13"/>
  <c r="AJ45" i="13" s="1"/>
  <c r="AI45" i="14"/>
  <c r="AJ45" i="14" s="1"/>
  <c r="AB44" i="15"/>
  <c r="AC44" i="15" s="1"/>
  <c r="Z47" i="13"/>
  <c r="AB47" i="13" s="1"/>
  <c r="AC47" i="13" s="1"/>
  <c r="AF45" i="16"/>
  <c r="AG45" i="16" s="1"/>
  <c r="AF44" i="16"/>
  <c r="AG44" i="16" s="1"/>
  <c r="AI44" i="16" s="1"/>
  <c r="AJ44" i="16" s="1"/>
  <c r="AF48" i="16"/>
  <c r="AF45" i="18"/>
  <c r="AG45" i="18" s="1"/>
  <c r="AF44" i="18"/>
  <c r="AG44" i="18" s="1"/>
  <c r="S49" i="13"/>
  <c r="S50" i="13" s="1"/>
  <c r="R52" i="13"/>
  <c r="S52" i="13" s="1"/>
  <c r="R51" i="13"/>
  <c r="S51" i="13" s="1"/>
  <c r="AF51" i="19"/>
  <c r="AG51" i="19" s="1"/>
  <c r="AF52" i="19"/>
  <c r="AG52" i="19" s="1"/>
  <c r="S49" i="14"/>
  <c r="S50" i="14" s="1"/>
  <c r="R51" i="14"/>
  <c r="S51" i="14" s="1"/>
  <c r="R52" i="14"/>
  <c r="S52" i="14" s="1"/>
  <c r="AF49" i="12"/>
  <c r="AG48" i="12"/>
  <c r="AF45" i="17"/>
  <c r="AG45" i="17" s="1"/>
  <c r="AF44" i="17"/>
  <c r="AG44" i="17" s="1"/>
  <c r="AI44" i="17" s="1"/>
  <c r="AJ44" i="17" s="1"/>
  <c r="AM45" i="12"/>
  <c r="AN45" i="12" s="1"/>
  <c r="AP45" i="12" s="1"/>
  <c r="AQ45" i="12" s="1"/>
  <c r="AM44" i="12"/>
  <c r="AN44" i="12" s="1"/>
  <c r="AP44" i="12" s="1"/>
  <c r="AQ44" i="12" s="1"/>
  <c r="AM48" i="12"/>
  <c r="U48" i="13"/>
  <c r="V48" i="13" s="1"/>
  <c r="AI44" i="12"/>
  <c r="AJ44" i="12" s="1"/>
  <c r="Z50" i="19"/>
  <c r="Y52" i="19"/>
  <c r="Z52" i="19" s="1"/>
  <c r="Y51" i="19"/>
  <c r="Z51" i="19" s="1"/>
  <c r="S49" i="15"/>
  <c r="S50" i="15" s="1"/>
  <c r="R51" i="15"/>
  <c r="S51" i="15" s="1"/>
  <c r="R52" i="15"/>
  <c r="S52" i="15" s="1"/>
  <c r="Z48" i="16"/>
  <c r="Y49" i="16"/>
  <c r="AI45" i="12"/>
  <c r="AJ45" i="12" s="1"/>
  <c r="AB45" i="18"/>
  <c r="AC45" i="18" s="1"/>
  <c r="AB44" i="17"/>
  <c r="AC44" i="17" s="1"/>
  <c r="AF51" i="20"/>
  <c r="AG51" i="20" s="1"/>
  <c r="AF52" i="20"/>
  <c r="AG52" i="20" s="1"/>
  <c r="U52" i="20"/>
  <c r="V52" i="20" s="1"/>
  <c r="U48" i="16"/>
  <c r="V48" i="16" s="1"/>
  <c r="U47" i="17"/>
  <c r="V47" i="17" s="1"/>
  <c r="AG47" i="11"/>
  <c r="AI47" i="11" s="1"/>
  <c r="AJ47" i="11" s="1"/>
  <c r="V39" i="17"/>
  <c r="AC39" i="17"/>
  <c r="O39" i="17"/>
  <c r="AQ39" i="17"/>
  <c r="AJ39" i="17"/>
  <c r="AQ39" i="10"/>
  <c r="O39" i="10"/>
  <c r="AJ39" i="10"/>
  <c r="AC39" i="10"/>
  <c r="V39" i="10"/>
  <c r="AN47" i="20"/>
  <c r="Z47" i="18"/>
  <c r="AB47" i="18" s="1"/>
  <c r="AC47" i="18" s="1"/>
  <c r="AL73" i="18"/>
  <c r="AM48" i="18" s="1"/>
  <c r="Z47" i="15"/>
  <c r="AB47" i="15" s="1"/>
  <c r="AC47" i="15" s="1"/>
  <c r="AL73" i="15"/>
  <c r="AG47" i="13"/>
  <c r="AF49" i="11"/>
  <c r="AG48" i="11"/>
  <c r="AI48" i="11" s="1"/>
  <c r="AJ48" i="11" s="1"/>
  <c r="AI44" i="11"/>
  <c r="AJ44" i="11" s="1"/>
  <c r="AM45" i="11"/>
  <c r="AN45" i="11" s="1"/>
  <c r="AP45" i="11" s="1"/>
  <c r="AQ45" i="11" s="1"/>
  <c r="AM48" i="11"/>
  <c r="AM44" i="11"/>
  <c r="AN44" i="11" s="1"/>
  <c r="AL73" i="16"/>
  <c r="AB50" i="26"/>
  <c r="AC50" i="26" s="1"/>
  <c r="U50" i="26"/>
  <c r="V50" i="26" s="1"/>
  <c r="N50" i="26"/>
  <c r="O50" i="26" s="1"/>
  <c r="U50" i="24"/>
  <c r="V50" i="24" s="1"/>
  <c r="AG47" i="24"/>
  <c r="N50" i="24"/>
  <c r="O50" i="24" s="1"/>
  <c r="AB50" i="24"/>
  <c r="AC50" i="24" s="1"/>
  <c r="N50" i="20"/>
  <c r="O50" i="20" s="1"/>
  <c r="L60" i="20"/>
  <c r="L63" i="20" s="1"/>
  <c r="U50" i="20"/>
  <c r="V50" i="20" s="1"/>
  <c r="S60" i="20"/>
  <c r="S63" i="20" s="1"/>
  <c r="H60" i="19"/>
  <c r="H63" i="19" s="1"/>
  <c r="N50" i="19"/>
  <c r="O50" i="19" s="1"/>
  <c r="L60" i="19"/>
  <c r="L63" i="19" s="1"/>
  <c r="U50" i="19"/>
  <c r="V50" i="19" s="1"/>
  <c r="S60" i="19"/>
  <c r="S63" i="19" s="1"/>
  <c r="H50" i="18"/>
  <c r="H66" i="18" s="1"/>
  <c r="L50" i="18"/>
  <c r="L66" i="18" s="1"/>
  <c r="N47" i="18"/>
  <c r="O47" i="18" s="1"/>
  <c r="Z47" i="17"/>
  <c r="AL73" i="17"/>
  <c r="AM48" i="17" s="1"/>
  <c r="N47" i="17"/>
  <c r="O47" i="17" s="1"/>
  <c r="H60" i="16"/>
  <c r="H63" i="16" s="1"/>
  <c r="U47" i="16"/>
  <c r="V47" i="16" s="1"/>
  <c r="L50" i="16"/>
  <c r="L66" i="16" s="1"/>
  <c r="N47" i="16"/>
  <c r="O47" i="16" s="1"/>
  <c r="N47" i="15"/>
  <c r="O47" i="15" s="1"/>
  <c r="L50" i="15"/>
  <c r="L66" i="15" s="1"/>
  <c r="H50" i="15"/>
  <c r="H66" i="15" s="1"/>
  <c r="U47" i="15"/>
  <c r="V47" i="15" s="1"/>
  <c r="AG47" i="14"/>
  <c r="H50" i="14"/>
  <c r="H66" i="14" s="1"/>
  <c r="U47" i="14"/>
  <c r="V47" i="14" s="1"/>
  <c r="N47" i="14"/>
  <c r="O47" i="14" s="1"/>
  <c r="L50" i="14"/>
  <c r="L66" i="14" s="1"/>
  <c r="U47" i="13"/>
  <c r="V47" i="13" s="1"/>
  <c r="H50" i="13"/>
  <c r="H66" i="13" s="1"/>
  <c r="N47" i="13"/>
  <c r="O47" i="13" s="1"/>
  <c r="L50" i="13"/>
  <c r="L66" i="13" s="1"/>
  <c r="H50" i="12"/>
  <c r="H66" i="12" s="1"/>
  <c r="L50" i="12"/>
  <c r="L66" i="12" s="1"/>
  <c r="N47" i="12"/>
  <c r="O47" i="12" s="1"/>
  <c r="U47" i="12"/>
  <c r="V47" i="12" s="1"/>
  <c r="AG47" i="12"/>
  <c r="N49" i="11"/>
  <c r="O49" i="11" s="1"/>
  <c r="U49" i="11"/>
  <c r="V49" i="11" s="1"/>
  <c r="U47" i="11"/>
  <c r="V47" i="11" s="1"/>
  <c r="S50" i="11"/>
  <c r="H50" i="11"/>
  <c r="U52" i="11"/>
  <c r="V52" i="11" s="1"/>
  <c r="Z49" i="11"/>
  <c r="Z50" i="11" s="1"/>
  <c r="Y51" i="11"/>
  <c r="Z51" i="11" s="1"/>
  <c r="Y52" i="11"/>
  <c r="Z52" i="11" s="1"/>
  <c r="N51" i="11"/>
  <c r="O51" i="11" s="1"/>
  <c r="U51" i="11"/>
  <c r="V51" i="11" s="1"/>
  <c r="AB48" i="11"/>
  <c r="AC48" i="11" s="1"/>
  <c r="N52" i="11"/>
  <c r="O52" i="11" s="1"/>
  <c r="L50" i="11"/>
  <c r="N47" i="11"/>
  <c r="O47" i="11" s="1"/>
  <c r="AB47" i="11"/>
  <c r="AC47" i="11" s="1"/>
  <c r="H50" i="10"/>
  <c r="U46" i="10"/>
  <c r="AC46" i="10"/>
  <c r="L50" i="10"/>
  <c r="L66" i="10" s="1"/>
  <c r="N47" i="10"/>
  <c r="O47" i="10" s="1"/>
  <c r="S47" i="10"/>
  <c r="Z46" i="10"/>
  <c r="Z47" i="10" s="1"/>
  <c r="AI47" i="21" l="1"/>
  <c r="AJ47" i="21" s="1"/>
  <c r="AN47" i="21"/>
  <c r="AN50" i="21" s="1"/>
  <c r="AN47" i="26"/>
  <c r="AP47" i="26" s="1"/>
  <c r="AQ47" i="26" s="1"/>
  <c r="AN47" i="19"/>
  <c r="AP47" i="19" s="1"/>
  <c r="AQ47" i="19" s="1"/>
  <c r="AN47" i="24"/>
  <c r="AP47" i="24" s="1"/>
  <c r="AQ47" i="24" s="1"/>
  <c r="S66" i="17"/>
  <c r="U66" i="17" s="1"/>
  <c r="V66" i="17" s="1"/>
  <c r="S66" i="13"/>
  <c r="U66" i="13" s="1"/>
  <c r="V66" i="13" s="1"/>
  <c r="Z50" i="17"/>
  <c r="Z66" i="17" s="1"/>
  <c r="S66" i="16"/>
  <c r="S69" i="16" s="1"/>
  <c r="S69" i="19"/>
  <c r="U69" i="19" s="1"/>
  <c r="V69" i="19" s="1"/>
  <c r="N67" i="20"/>
  <c r="O67" i="20" s="1"/>
  <c r="S67" i="19"/>
  <c r="S68" i="19" s="1"/>
  <c r="S66" i="15"/>
  <c r="S67" i="15" s="1"/>
  <c r="L68" i="20"/>
  <c r="L70" i="20" s="1"/>
  <c r="H70" i="17"/>
  <c r="H70" i="20"/>
  <c r="N69" i="17"/>
  <c r="O69" i="17" s="1"/>
  <c r="H70" i="19"/>
  <c r="H67" i="18"/>
  <c r="H68" i="18" s="1"/>
  <c r="H69" i="18"/>
  <c r="H69" i="15"/>
  <c r="H67" i="15"/>
  <c r="H68" i="15" s="1"/>
  <c r="H69" i="14"/>
  <c r="H67" i="14"/>
  <c r="H68" i="14" s="1"/>
  <c r="H69" i="13"/>
  <c r="H67" i="13"/>
  <c r="H68" i="13" s="1"/>
  <c r="H69" i="12"/>
  <c r="H67" i="12"/>
  <c r="H68" i="12" s="1"/>
  <c r="N66" i="14"/>
  <c r="O66" i="14" s="1"/>
  <c r="L69" i="14"/>
  <c r="L67" i="14"/>
  <c r="L68" i="14" s="1"/>
  <c r="Z66" i="19"/>
  <c r="N67" i="19"/>
  <c r="O67" i="19" s="1"/>
  <c r="L67" i="15"/>
  <c r="L68" i="15" s="1"/>
  <c r="L69" i="15"/>
  <c r="N66" i="15"/>
  <c r="O66" i="15" s="1"/>
  <c r="AP47" i="21"/>
  <c r="AQ47" i="21" s="1"/>
  <c r="L67" i="18"/>
  <c r="L68" i="18" s="1"/>
  <c r="L69" i="18"/>
  <c r="N66" i="18"/>
  <c r="O66" i="18" s="1"/>
  <c r="N63" i="20"/>
  <c r="O63" i="20" s="1"/>
  <c r="S66" i="12"/>
  <c r="L68" i="17"/>
  <c r="N67" i="17"/>
  <c r="O67" i="17" s="1"/>
  <c r="U66" i="20"/>
  <c r="V66" i="20" s="1"/>
  <c r="S67" i="20"/>
  <c r="S69" i="20"/>
  <c r="U69" i="20" s="1"/>
  <c r="V69" i="20" s="1"/>
  <c r="N66" i="12"/>
  <c r="O66" i="12" s="1"/>
  <c r="L69" i="12"/>
  <c r="L67" i="12"/>
  <c r="L67" i="16"/>
  <c r="L68" i="16" s="1"/>
  <c r="N68" i="16" s="1"/>
  <c r="O68" i="16" s="1"/>
  <c r="L69" i="16"/>
  <c r="N66" i="16"/>
  <c r="O66" i="16" s="1"/>
  <c r="L69" i="13"/>
  <c r="N66" i="13"/>
  <c r="O66" i="13" s="1"/>
  <c r="L67" i="13"/>
  <c r="U63" i="19"/>
  <c r="V63" i="19" s="1"/>
  <c r="S66" i="14"/>
  <c r="AI48" i="17"/>
  <c r="AJ48" i="17" s="1"/>
  <c r="N69" i="19"/>
  <c r="O69" i="19" s="1"/>
  <c r="U63" i="20"/>
  <c r="V63" i="20" s="1"/>
  <c r="N69" i="20"/>
  <c r="O69" i="20" s="1"/>
  <c r="AF52" i="17"/>
  <c r="AG52" i="17" s="1"/>
  <c r="AI52" i="17" s="1"/>
  <c r="AJ52" i="17" s="1"/>
  <c r="AF51" i="17"/>
  <c r="AG51" i="17" s="1"/>
  <c r="AI51" i="17" s="1"/>
  <c r="AJ51" i="17" s="1"/>
  <c r="AG49" i="17"/>
  <c r="AM49" i="18"/>
  <c r="AN49" i="18" s="1"/>
  <c r="AP49" i="18" s="1"/>
  <c r="AQ49" i="18" s="1"/>
  <c r="AN48" i="18"/>
  <c r="AP48" i="18" s="1"/>
  <c r="AQ48" i="18" s="1"/>
  <c r="AM49" i="17"/>
  <c r="AN48" i="17"/>
  <c r="AP48" i="17" s="1"/>
  <c r="AQ48" i="17" s="1"/>
  <c r="N63" i="19"/>
  <c r="O63" i="19" s="1"/>
  <c r="L68" i="19"/>
  <c r="H61" i="20"/>
  <c r="H62" i="20" s="1"/>
  <c r="H64" i="20" s="1"/>
  <c r="H70" i="16"/>
  <c r="H63" i="26"/>
  <c r="O63" i="26" s="1"/>
  <c r="H61" i="26"/>
  <c r="H62" i="26" s="1"/>
  <c r="H67" i="26"/>
  <c r="H68" i="26" s="1"/>
  <c r="H69" i="26"/>
  <c r="O69" i="26" s="1"/>
  <c r="H70" i="24"/>
  <c r="H64" i="24"/>
  <c r="H70" i="21"/>
  <c r="H64" i="21"/>
  <c r="L61" i="21"/>
  <c r="L62" i="21" s="1"/>
  <c r="N60" i="21"/>
  <c r="O60" i="21" s="1"/>
  <c r="L63" i="21"/>
  <c r="L61" i="26"/>
  <c r="N60" i="26"/>
  <c r="O60" i="26" s="1"/>
  <c r="L63" i="26"/>
  <c r="U66" i="26"/>
  <c r="V66" i="26" s="1"/>
  <c r="S69" i="26"/>
  <c r="S67" i="26"/>
  <c r="S68" i="26" s="1"/>
  <c r="AG61" i="21"/>
  <c r="AI60" i="21"/>
  <c r="AJ60" i="21" s="1"/>
  <c r="AG63" i="21"/>
  <c r="N66" i="24"/>
  <c r="O66" i="24" s="1"/>
  <c r="L69" i="24"/>
  <c r="L67" i="24"/>
  <c r="L68" i="24" s="1"/>
  <c r="AI66" i="21"/>
  <c r="AJ66" i="21" s="1"/>
  <c r="AG69" i="21"/>
  <c r="AG67" i="21"/>
  <c r="N60" i="24"/>
  <c r="O60" i="24" s="1"/>
  <c r="L61" i="24"/>
  <c r="N61" i="24" s="1"/>
  <c r="O61" i="24" s="1"/>
  <c r="L63" i="24"/>
  <c r="Z63" i="21"/>
  <c r="Z61" i="21"/>
  <c r="Z62" i="21" s="1"/>
  <c r="AB60" i="21"/>
  <c r="AC60" i="21" s="1"/>
  <c r="L67" i="21"/>
  <c r="L68" i="21" s="1"/>
  <c r="L69" i="21"/>
  <c r="N66" i="21"/>
  <c r="O66" i="21" s="1"/>
  <c r="Z67" i="21"/>
  <c r="AB66" i="21"/>
  <c r="AC66" i="21" s="1"/>
  <c r="Z69" i="21"/>
  <c r="S63" i="21"/>
  <c r="S61" i="21"/>
  <c r="U60" i="21"/>
  <c r="V60" i="21" s="1"/>
  <c r="Z63" i="24"/>
  <c r="AB60" i="24"/>
  <c r="AC60" i="24" s="1"/>
  <c r="Z61" i="24"/>
  <c r="Z62" i="24" s="1"/>
  <c r="U60" i="24"/>
  <c r="V60" i="24" s="1"/>
  <c r="S63" i="24"/>
  <c r="S61" i="24"/>
  <c r="S62" i="24" s="1"/>
  <c r="U66" i="21"/>
  <c r="V66" i="21" s="1"/>
  <c r="S69" i="21"/>
  <c r="S67" i="21"/>
  <c r="Z67" i="24"/>
  <c r="AB66" i="24"/>
  <c r="AC66" i="24" s="1"/>
  <c r="Z69" i="24"/>
  <c r="Z63" i="26"/>
  <c r="Z61" i="26"/>
  <c r="Z62" i="26" s="1"/>
  <c r="AB60" i="26"/>
  <c r="AC60" i="26" s="1"/>
  <c r="S69" i="24"/>
  <c r="S67" i="24"/>
  <c r="S68" i="24" s="1"/>
  <c r="U66" i="24"/>
  <c r="V66" i="24" s="1"/>
  <c r="N66" i="26"/>
  <c r="O66" i="26" s="1"/>
  <c r="L69" i="26"/>
  <c r="L67" i="26"/>
  <c r="S61" i="26"/>
  <c r="S62" i="26" s="1"/>
  <c r="U60" i="26"/>
  <c r="V60" i="26" s="1"/>
  <c r="S63" i="26"/>
  <c r="Z69" i="26"/>
  <c r="Z67" i="26"/>
  <c r="AB66" i="26"/>
  <c r="AC66" i="26" s="1"/>
  <c r="L67" i="10"/>
  <c r="L68" i="10" s="1"/>
  <c r="H60" i="10"/>
  <c r="H66" i="10"/>
  <c r="AI47" i="26"/>
  <c r="AJ47" i="26" s="1"/>
  <c r="AG50" i="26"/>
  <c r="L60" i="15"/>
  <c r="L63" i="15" s="1"/>
  <c r="H60" i="14"/>
  <c r="H63" i="14" s="1"/>
  <c r="AI52" i="20"/>
  <c r="AJ52" i="20" s="1"/>
  <c r="AI47" i="13"/>
  <c r="AJ47" i="13" s="1"/>
  <c r="Z60" i="19"/>
  <c r="Z63" i="19" s="1"/>
  <c r="AB63" i="19" s="1"/>
  <c r="AC63" i="19" s="1"/>
  <c r="AB50" i="19"/>
  <c r="AC50" i="19" s="1"/>
  <c r="S60" i="12"/>
  <c r="S63" i="12" s="1"/>
  <c r="S60" i="13"/>
  <c r="S63" i="13" s="1"/>
  <c r="S60" i="14"/>
  <c r="S63" i="14" s="1"/>
  <c r="AM45" i="17"/>
  <c r="AN45" i="17" s="1"/>
  <c r="AP45" i="17" s="1"/>
  <c r="AQ45" i="17" s="1"/>
  <c r="AM44" i="17"/>
  <c r="AN44" i="17" s="1"/>
  <c r="AP44" i="17" s="1"/>
  <c r="AQ44" i="17" s="1"/>
  <c r="U51" i="15"/>
  <c r="V51" i="15" s="1"/>
  <c r="U52" i="14"/>
  <c r="V52" i="14" s="1"/>
  <c r="U49" i="13"/>
  <c r="V49" i="13" s="1"/>
  <c r="AI48" i="14"/>
  <c r="AJ48" i="14" s="1"/>
  <c r="Z49" i="12"/>
  <c r="Z50" i="12" s="1"/>
  <c r="Y52" i="12"/>
  <c r="Z52" i="12" s="1"/>
  <c r="Y51" i="12"/>
  <c r="Z51" i="12" s="1"/>
  <c r="U49" i="15"/>
  <c r="V49" i="15" s="1"/>
  <c r="U51" i="14"/>
  <c r="V51" i="14" s="1"/>
  <c r="AB48" i="15"/>
  <c r="AC48" i="15" s="1"/>
  <c r="AG49" i="14"/>
  <c r="AG50" i="14" s="1"/>
  <c r="AF52" i="14"/>
  <c r="AG52" i="14" s="1"/>
  <c r="AF51" i="14"/>
  <c r="AG51" i="14" s="1"/>
  <c r="AI51" i="20"/>
  <c r="AJ51" i="20" s="1"/>
  <c r="U49" i="14"/>
  <c r="V49" i="14" s="1"/>
  <c r="AI44" i="18"/>
  <c r="AJ44" i="18" s="1"/>
  <c r="Z49" i="15"/>
  <c r="Z50" i="15" s="1"/>
  <c r="Y52" i="15"/>
  <c r="Z52" i="15" s="1"/>
  <c r="Y51" i="15"/>
  <c r="Z51" i="15" s="1"/>
  <c r="U52" i="12"/>
  <c r="V52" i="12" s="1"/>
  <c r="AM45" i="16"/>
  <c r="AN45" i="16" s="1"/>
  <c r="AP45" i="16" s="1"/>
  <c r="AQ45" i="16" s="1"/>
  <c r="AM44" i="16"/>
  <c r="AN44" i="16" s="1"/>
  <c r="AP44" i="16" s="1"/>
  <c r="AQ44" i="16" s="1"/>
  <c r="AM48" i="16"/>
  <c r="AI45" i="17"/>
  <c r="AJ45" i="17" s="1"/>
  <c r="AI45" i="18"/>
  <c r="AJ45" i="18" s="1"/>
  <c r="AM51" i="20"/>
  <c r="AN51" i="20" s="1"/>
  <c r="AP51" i="20" s="1"/>
  <c r="AQ51" i="20" s="1"/>
  <c r="AM52" i="20"/>
  <c r="AN52" i="20" s="1"/>
  <c r="AP52" i="20" s="1"/>
  <c r="AQ52" i="20" s="1"/>
  <c r="AM49" i="13"/>
  <c r="AN48" i="13"/>
  <c r="AP48" i="13" s="1"/>
  <c r="AQ48" i="13" s="1"/>
  <c r="AI48" i="13"/>
  <c r="AJ48" i="13" s="1"/>
  <c r="U51" i="12"/>
  <c r="V51" i="12" s="1"/>
  <c r="U49" i="16"/>
  <c r="V49" i="16" s="1"/>
  <c r="Y51" i="18"/>
  <c r="Z51" i="18" s="1"/>
  <c r="Y52" i="18"/>
  <c r="Z52" i="18" s="1"/>
  <c r="AI51" i="19"/>
  <c r="AJ51" i="19" s="1"/>
  <c r="AF49" i="16"/>
  <c r="AG48" i="16"/>
  <c r="AI48" i="16" s="1"/>
  <c r="AJ48" i="16" s="1"/>
  <c r="AF49" i="15"/>
  <c r="AG48" i="15"/>
  <c r="AI48" i="15" s="1"/>
  <c r="AJ48" i="15" s="1"/>
  <c r="AG49" i="13"/>
  <c r="AF51" i="13"/>
  <c r="AG51" i="13" s="1"/>
  <c r="AF52" i="13"/>
  <c r="AG52" i="13" s="1"/>
  <c r="Y51" i="13"/>
  <c r="Z51" i="13" s="1"/>
  <c r="Y52" i="13"/>
  <c r="Z52" i="13" s="1"/>
  <c r="Z49" i="13"/>
  <c r="U49" i="12"/>
  <c r="V49" i="12" s="1"/>
  <c r="Y52" i="14"/>
  <c r="Z52" i="14" s="1"/>
  <c r="Y51" i="14"/>
  <c r="Z51" i="14" s="1"/>
  <c r="Z49" i="14"/>
  <c r="U51" i="16"/>
  <c r="V51" i="16" s="1"/>
  <c r="AM45" i="15"/>
  <c r="AN45" i="15" s="1"/>
  <c r="AP45" i="15" s="1"/>
  <c r="AQ45" i="15" s="1"/>
  <c r="AM44" i="15"/>
  <c r="AN44" i="15" s="1"/>
  <c r="AP44" i="15" s="1"/>
  <c r="AQ44" i="15" s="1"/>
  <c r="AM48" i="15"/>
  <c r="Z49" i="16"/>
  <c r="Y51" i="16"/>
  <c r="Z51" i="16" s="1"/>
  <c r="Y52" i="16"/>
  <c r="Z52" i="16" s="1"/>
  <c r="AB51" i="19"/>
  <c r="AC51" i="19" s="1"/>
  <c r="Z50" i="20"/>
  <c r="Z66" i="20" s="1"/>
  <c r="AB48" i="13"/>
  <c r="AC48" i="13" s="1"/>
  <c r="AB48" i="14"/>
  <c r="AC48" i="14" s="1"/>
  <c r="U52" i="16"/>
  <c r="V52" i="16" s="1"/>
  <c r="U52" i="18"/>
  <c r="V52" i="18" s="1"/>
  <c r="AB48" i="16"/>
  <c r="AC48" i="16" s="1"/>
  <c r="AI52" i="19"/>
  <c r="AJ52" i="19" s="1"/>
  <c r="AB52" i="19"/>
  <c r="AC52" i="19" s="1"/>
  <c r="AM49" i="12"/>
  <c r="AN48" i="12"/>
  <c r="AP48" i="12" s="1"/>
  <c r="AQ48" i="12" s="1"/>
  <c r="AI48" i="12"/>
  <c r="AJ48" i="12" s="1"/>
  <c r="U51" i="13"/>
  <c r="V51" i="13" s="1"/>
  <c r="AI45" i="16"/>
  <c r="AJ45" i="16" s="1"/>
  <c r="AI45" i="15"/>
  <c r="AJ45" i="15" s="1"/>
  <c r="AB51" i="20"/>
  <c r="AC51" i="20" s="1"/>
  <c r="U51" i="18"/>
  <c r="V51" i="18" s="1"/>
  <c r="AM45" i="18"/>
  <c r="AN45" i="18" s="1"/>
  <c r="AP45" i="18" s="1"/>
  <c r="AQ45" i="18" s="1"/>
  <c r="AM44" i="18"/>
  <c r="AN44" i="18" s="1"/>
  <c r="AP44" i="18" s="1"/>
  <c r="AQ44" i="18" s="1"/>
  <c r="U52" i="15"/>
  <c r="V52" i="15" s="1"/>
  <c r="AG49" i="12"/>
  <c r="AF52" i="12"/>
  <c r="AG52" i="12" s="1"/>
  <c r="AF51" i="12"/>
  <c r="AG51" i="12" s="1"/>
  <c r="U52" i="13"/>
  <c r="V52" i="13" s="1"/>
  <c r="AB52" i="20"/>
  <c r="AC52" i="20" s="1"/>
  <c r="AM52" i="19"/>
  <c r="AN52" i="19" s="1"/>
  <c r="AP52" i="19" s="1"/>
  <c r="AQ52" i="19" s="1"/>
  <c r="AM51" i="19"/>
  <c r="AN51" i="19" s="1"/>
  <c r="AP51" i="19" s="1"/>
  <c r="AQ51" i="19" s="1"/>
  <c r="AM49" i="14"/>
  <c r="AN48" i="14"/>
  <c r="AP48" i="14" s="1"/>
  <c r="AQ48" i="14" s="1"/>
  <c r="AB48" i="12"/>
  <c r="AC48" i="12" s="1"/>
  <c r="S50" i="18"/>
  <c r="S66" i="18" s="1"/>
  <c r="AP47" i="20"/>
  <c r="AQ47" i="20" s="1"/>
  <c r="AG50" i="20"/>
  <c r="AG66" i="20" s="1"/>
  <c r="AN50" i="20"/>
  <c r="AG47" i="18"/>
  <c r="AI47" i="18" s="1"/>
  <c r="AJ47" i="18" s="1"/>
  <c r="AG47" i="15"/>
  <c r="AI47" i="15" s="1"/>
  <c r="AJ47" i="15" s="1"/>
  <c r="AN47" i="13"/>
  <c r="AP44" i="11"/>
  <c r="AQ44" i="11" s="1"/>
  <c r="AN47" i="11"/>
  <c r="AM49" i="11"/>
  <c r="AN48" i="11"/>
  <c r="AP48" i="11" s="1"/>
  <c r="AQ48" i="11" s="1"/>
  <c r="AF51" i="11"/>
  <c r="AG51" i="11" s="1"/>
  <c r="AI51" i="11" s="1"/>
  <c r="AJ51" i="11" s="1"/>
  <c r="AF52" i="11"/>
  <c r="AG52" i="11" s="1"/>
  <c r="AI52" i="11" s="1"/>
  <c r="AJ52" i="11" s="1"/>
  <c r="AG49" i="11"/>
  <c r="AG50" i="11" s="1"/>
  <c r="AG47" i="16"/>
  <c r="AI47" i="16" s="1"/>
  <c r="AJ47" i="16" s="1"/>
  <c r="AG50" i="24"/>
  <c r="AI47" i="24"/>
  <c r="AJ47" i="24" s="1"/>
  <c r="L61" i="20"/>
  <c r="L62" i="20" s="1"/>
  <c r="L64" i="20" s="1"/>
  <c r="N60" i="20"/>
  <c r="O60" i="20" s="1"/>
  <c r="U60" i="20"/>
  <c r="V60" i="20" s="1"/>
  <c r="S61" i="20"/>
  <c r="AG50" i="19"/>
  <c r="AG66" i="19" s="1"/>
  <c r="U60" i="19"/>
  <c r="V60" i="19" s="1"/>
  <c r="S61" i="19"/>
  <c r="S62" i="19" s="1"/>
  <c r="S64" i="19" s="1"/>
  <c r="N60" i="19"/>
  <c r="O60" i="19" s="1"/>
  <c r="L61" i="19"/>
  <c r="L62" i="19" s="1"/>
  <c r="L64" i="19" s="1"/>
  <c r="H61" i="19"/>
  <c r="H60" i="18"/>
  <c r="H63" i="18" s="1"/>
  <c r="N50" i="18"/>
  <c r="O50" i="18" s="1"/>
  <c r="L60" i="18"/>
  <c r="L63" i="18" s="1"/>
  <c r="AG47" i="17"/>
  <c r="H60" i="17"/>
  <c r="H63" i="17" s="1"/>
  <c r="L60" i="17"/>
  <c r="L63" i="17" s="1"/>
  <c r="AB47" i="17"/>
  <c r="AC47" i="17" s="1"/>
  <c r="H61" i="16"/>
  <c r="U50" i="16"/>
  <c r="V50" i="16" s="1"/>
  <c r="S60" i="16"/>
  <c r="S63" i="16" s="1"/>
  <c r="N50" i="16"/>
  <c r="O50" i="16" s="1"/>
  <c r="L60" i="16"/>
  <c r="L63" i="16" s="1"/>
  <c r="N63" i="16" s="1"/>
  <c r="O63" i="16" s="1"/>
  <c r="H60" i="15"/>
  <c r="H63" i="15" s="1"/>
  <c r="N50" i="15"/>
  <c r="O50" i="15" s="1"/>
  <c r="U50" i="15"/>
  <c r="V50" i="15" s="1"/>
  <c r="S60" i="15"/>
  <c r="S63" i="15" s="1"/>
  <c r="N50" i="14"/>
  <c r="O50" i="14" s="1"/>
  <c r="L60" i="14"/>
  <c r="L63" i="14" s="1"/>
  <c r="U50" i="14"/>
  <c r="V50" i="14" s="1"/>
  <c r="AN47" i="14"/>
  <c r="AI47" i="14"/>
  <c r="AJ47" i="14" s="1"/>
  <c r="H60" i="13"/>
  <c r="H63" i="13" s="1"/>
  <c r="N50" i="13"/>
  <c r="O50" i="13" s="1"/>
  <c r="L60" i="13"/>
  <c r="L63" i="13" s="1"/>
  <c r="U50" i="13"/>
  <c r="V50" i="13" s="1"/>
  <c r="N50" i="12"/>
  <c r="O50" i="12" s="1"/>
  <c r="AI47" i="12"/>
  <c r="AJ47" i="12" s="1"/>
  <c r="AN47" i="12"/>
  <c r="H60" i="12"/>
  <c r="H63" i="12" s="1"/>
  <c r="U50" i="12"/>
  <c r="V50" i="12" s="1"/>
  <c r="L60" i="12"/>
  <c r="L63" i="12" s="1"/>
  <c r="N50" i="11"/>
  <c r="O50" i="11" s="1"/>
  <c r="L67" i="11"/>
  <c r="L70" i="11" s="1"/>
  <c r="L61" i="11"/>
  <c r="L64" i="11" s="1"/>
  <c r="U50" i="11"/>
  <c r="V50" i="11" s="1"/>
  <c r="S67" i="11"/>
  <c r="S70" i="11" s="1"/>
  <c r="AB52" i="11"/>
  <c r="AC52" i="11" s="1"/>
  <c r="Z61" i="11"/>
  <c r="Z64" i="11" s="1"/>
  <c r="AB51" i="11"/>
  <c r="AC51" i="11" s="1"/>
  <c r="AB50" i="11"/>
  <c r="AC50" i="11" s="1"/>
  <c r="Z67" i="11"/>
  <c r="Z70" i="11" s="1"/>
  <c r="S61" i="11"/>
  <c r="S64" i="11" s="1"/>
  <c r="AB49" i="11"/>
  <c r="AC49" i="11" s="1"/>
  <c r="H61" i="11"/>
  <c r="H64" i="11" s="1"/>
  <c r="H67" i="11"/>
  <c r="H70" i="11" s="1"/>
  <c r="AG46" i="10"/>
  <c r="AN46" i="10"/>
  <c r="AN47" i="10" s="1"/>
  <c r="Z50" i="10"/>
  <c r="Z66" i="10" s="1"/>
  <c r="AB47" i="10"/>
  <c r="AC47" i="10" s="1"/>
  <c r="AJ46" i="10"/>
  <c r="AB46" i="10"/>
  <c r="U47" i="10"/>
  <c r="V47" i="10" s="1"/>
  <c r="S50" i="10"/>
  <c r="N50" i="10"/>
  <c r="O50" i="10" s="1"/>
  <c r="L60" i="10"/>
  <c r="AN50" i="19" l="1"/>
  <c r="AN50" i="26"/>
  <c r="S69" i="13"/>
  <c r="S69" i="17"/>
  <c r="U69" i="17" s="1"/>
  <c r="V69" i="17" s="1"/>
  <c r="AN50" i="24"/>
  <c r="AN60" i="24" s="1"/>
  <c r="S67" i="13"/>
  <c r="S68" i="13" s="1"/>
  <c r="S67" i="17"/>
  <c r="U67" i="17" s="1"/>
  <c r="V67" i="17" s="1"/>
  <c r="AB50" i="17"/>
  <c r="AC50" i="17" s="1"/>
  <c r="AG50" i="17"/>
  <c r="AG66" i="17" s="1"/>
  <c r="AI66" i="17" s="1"/>
  <c r="AJ66" i="17" s="1"/>
  <c r="U66" i="16"/>
  <c r="V66" i="16" s="1"/>
  <c r="S67" i="16"/>
  <c r="U67" i="16" s="1"/>
  <c r="V67" i="16" s="1"/>
  <c r="AB66" i="17"/>
  <c r="AC66" i="17" s="1"/>
  <c r="Z67" i="17"/>
  <c r="Z68" i="17" s="1"/>
  <c r="Z69" i="17"/>
  <c r="S69" i="15"/>
  <c r="U69" i="15" s="1"/>
  <c r="V69" i="15" s="1"/>
  <c r="U67" i="19"/>
  <c r="V67" i="19" s="1"/>
  <c r="H70" i="13"/>
  <c r="N68" i="20"/>
  <c r="O68" i="20" s="1"/>
  <c r="U68" i="19"/>
  <c r="V68" i="19" s="1"/>
  <c r="S70" i="19"/>
  <c r="U66" i="15"/>
  <c r="V66" i="15" s="1"/>
  <c r="N70" i="20"/>
  <c r="O70" i="20" s="1"/>
  <c r="H70" i="12"/>
  <c r="H70" i="18"/>
  <c r="U69" i="16"/>
  <c r="V69" i="16" s="1"/>
  <c r="N64" i="20"/>
  <c r="O64" i="20" s="1"/>
  <c r="N67" i="18"/>
  <c r="O67" i="18" s="1"/>
  <c r="N63" i="15"/>
  <c r="O63" i="15" s="1"/>
  <c r="N69" i="14"/>
  <c r="O69" i="14" s="1"/>
  <c r="N67" i="13"/>
  <c r="O67" i="13" s="1"/>
  <c r="N69" i="13"/>
  <c r="O69" i="13" s="1"/>
  <c r="AI66" i="20"/>
  <c r="AJ66" i="20" s="1"/>
  <c r="AG67" i="20"/>
  <c r="AG68" i="20" s="1"/>
  <c r="AG69" i="20"/>
  <c r="N68" i="14"/>
  <c r="O68" i="14" s="1"/>
  <c r="U64" i="19"/>
  <c r="V64" i="19" s="1"/>
  <c r="U66" i="18"/>
  <c r="V66" i="18" s="1"/>
  <c r="S67" i="18"/>
  <c r="U67" i="18" s="1"/>
  <c r="V67" i="18" s="1"/>
  <c r="S69" i="18"/>
  <c r="U67" i="15"/>
  <c r="V67" i="15" s="1"/>
  <c r="U67" i="20"/>
  <c r="V67" i="20" s="1"/>
  <c r="N67" i="14"/>
  <c r="O67" i="14" s="1"/>
  <c r="N68" i="18"/>
  <c r="O68" i="18" s="1"/>
  <c r="L70" i="18"/>
  <c r="N63" i="18"/>
  <c r="O63" i="18" s="1"/>
  <c r="U63" i="14"/>
  <c r="V63" i="14" s="1"/>
  <c r="S68" i="20"/>
  <c r="U63" i="16"/>
  <c r="V63" i="16" s="1"/>
  <c r="AI66" i="19"/>
  <c r="AJ66" i="19" s="1"/>
  <c r="AG67" i="19"/>
  <c r="AG69" i="19"/>
  <c r="Z66" i="12"/>
  <c r="U63" i="13"/>
  <c r="V63" i="13" s="1"/>
  <c r="N68" i="19"/>
  <c r="O68" i="19" s="1"/>
  <c r="L70" i="19"/>
  <c r="L68" i="12"/>
  <c r="N67" i="12"/>
  <c r="O67" i="12" s="1"/>
  <c r="S69" i="12"/>
  <c r="U66" i="12"/>
  <c r="V66" i="12" s="1"/>
  <c r="S67" i="12"/>
  <c r="U67" i="12" s="1"/>
  <c r="V67" i="12" s="1"/>
  <c r="AN66" i="21"/>
  <c r="AN60" i="21"/>
  <c r="AP50" i="21"/>
  <c r="AQ50" i="21" s="1"/>
  <c r="U63" i="12"/>
  <c r="V63" i="12" s="1"/>
  <c r="AI49" i="17"/>
  <c r="AJ49" i="17" s="1"/>
  <c r="S69" i="14"/>
  <c r="U66" i="14"/>
  <c r="V66" i="14" s="1"/>
  <c r="S67" i="14"/>
  <c r="U67" i="14" s="1"/>
  <c r="V67" i="14" s="1"/>
  <c r="N69" i="16"/>
  <c r="O69" i="16" s="1"/>
  <c r="N69" i="12"/>
  <c r="O69" i="12" s="1"/>
  <c r="N68" i="15"/>
  <c r="O68" i="15" s="1"/>
  <c r="N63" i="14"/>
  <c r="O63" i="14" s="1"/>
  <c r="N63" i="13"/>
  <c r="O63" i="13" s="1"/>
  <c r="U63" i="15"/>
  <c r="V63" i="15" s="1"/>
  <c r="AN66" i="19"/>
  <c r="AG66" i="14"/>
  <c r="AB66" i="20"/>
  <c r="AC66" i="20" s="1"/>
  <c r="Z67" i="20"/>
  <c r="Z69" i="20"/>
  <c r="AB69" i="20" s="1"/>
  <c r="AC69" i="20" s="1"/>
  <c r="N67" i="16"/>
  <c r="O67" i="16" s="1"/>
  <c r="L70" i="17"/>
  <c r="N70" i="17" s="1"/>
  <c r="O70" i="17" s="1"/>
  <c r="N68" i="17"/>
  <c r="O68" i="17" s="1"/>
  <c r="N69" i="15"/>
  <c r="O69" i="15" s="1"/>
  <c r="N63" i="12"/>
  <c r="O63" i="12" s="1"/>
  <c r="N63" i="17"/>
  <c r="O63" i="17" s="1"/>
  <c r="AN66" i="20"/>
  <c r="Z66" i="15"/>
  <c r="AN49" i="17"/>
  <c r="AP49" i="17" s="1"/>
  <c r="AQ49" i="17" s="1"/>
  <c r="AM52" i="17"/>
  <c r="AN52" i="17" s="1"/>
  <c r="AP52" i="17" s="1"/>
  <c r="AQ52" i="17" s="1"/>
  <c r="AM51" i="17"/>
  <c r="AN51" i="17" s="1"/>
  <c r="AP51" i="17" s="1"/>
  <c r="AQ51" i="17" s="1"/>
  <c r="U69" i="13"/>
  <c r="V69" i="13" s="1"/>
  <c r="S68" i="15"/>
  <c r="L68" i="13"/>
  <c r="N69" i="18"/>
  <c r="O69" i="18" s="1"/>
  <c r="N67" i="15"/>
  <c r="O67" i="15" s="1"/>
  <c r="Z69" i="19"/>
  <c r="Z67" i="19"/>
  <c r="AB67" i="19" s="1"/>
  <c r="AC67" i="19" s="1"/>
  <c r="AB66" i="19"/>
  <c r="AC66" i="19" s="1"/>
  <c r="L61" i="15"/>
  <c r="L62" i="15" s="1"/>
  <c r="L64" i="15" s="1"/>
  <c r="H64" i="26"/>
  <c r="AB67" i="26"/>
  <c r="AC67" i="26" s="1"/>
  <c r="H61" i="14"/>
  <c r="H62" i="14" s="1"/>
  <c r="H64" i="14" s="1"/>
  <c r="H70" i="26"/>
  <c r="N61" i="26"/>
  <c r="O61" i="26" s="1"/>
  <c r="N67" i="26"/>
  <c r="O67" i="26" s="1"/>
  <c r="H70" i="15"/>
  <c r="N70" i="11"/>
  <c r="O70" i="11" s="1"/>
  <c r="U50" i="18"/>
  <c r="V50" i="18" s="1"/>
  <c r="Z68" i="26"/>
  <c r="Z70" i="26" s="1"/>
  <c r="AB60" i="19"/>
  <c r="AC60" i="19" s="1"/>
  <c r="Z61" i="19"/>
  <c r="AB61" i="19" s="1"/>
  <c r="AC61" i="19" s="1"/>
  <c r="U61" i="21"/>
  <c r="V61" i="21" s="1"/>
  <c r="U67" i="21"/>
  <c r="V67" i="21" s="1"/>
  <c r="L62" i="24"/>
  <c r="U62" i="24" s="1"/>
  <c r="V62" i="24" s="1"/>
  <c r="S61" i="13"/>
  <c r="S62" i="13" s="1"/>
  <c r="S64" i="13" s="1"/>
  <c r="U61" i="26"/>
  <c r="V61" i="26" s="1"/>
  <c r="S68" i="21"/>
  <c r="U68" i="21" s="1"/>
  <c r="V68" i="21" s="1"/>
  <c r="N68" i="24"/>
  <c r="O68" i="24" s="1"/>
  <c r="L70" i="24"/>
  <c r="AB62" i="26"/>
  <c r="AC62" i="26" s="1"/>
  <c r="Z64" i="26"/>
  <c r="AI63" i="21"/>
  <c r="AQ63" i="21"/>
  <c r="S64" i="26"/>
  <c r="U68" i="24"/>
  <c r="V68" i="24" s="1"/>
  <c r="S70" i="24"/>
  <c r="AJ63" i="26"/>
  <c r="AB63" i="26"/>
  <c r="AC63" i="21"/>
  <c r="U63" i="21"/>
  <c r="AB61" i="21"/>
  <c r="AC61" i="21" s="1"/>
  <c r="AG68" i="21"/>
  <c r="AI67" i="21"/>
  <c r="AJ67" i="21" s="1"/>
  <c r="AN66" i="26"/>
  <c r="AN60" i="26"/>
  <c r="U63" i="26"/>
  <c r="AC63" i="26"/>
  <c r="AB69" i="24"/>
  <c r="AJ69" i="24"/>
  <c r="S64" i="24"/>
  <c r="Z64" i="24"/>
  <c r="AB62" i="24"/>
  <c r="AC62" i="24" s="1"/>
  <c r="AJ69" i="21"/>
  <c r="AB69" i="21"/>
  <c r="Z64" i="21"/>
  <c r="AQ69" i="21"/>
  <c r="AI69" i="21"/>
  <c r="AG62" i="21"/>
  <c r="AI61" i="21"/>
  <c r="AJ61" i="21" s="1"/>
  <c r="AB69" i="26"/>
  <c r="AJ69" i="26"/>
  <c r="V63" i="26"/>
  <c r="N63" i="26"/>
  <c r="AB61" i="24"/>
  <c r="AC61" i="24" s="1"/>
  <c r="U61" i="24"/>
  <c r="V61" i="24" s="1"/>
  <c r="AJ63" i="21"/>
  <c r="AB63" i="21"/>
  <c r="S70" i="26"/>
  <c r="V63" i="21"/>
  <c r="N63" i="21"/>
  <c r="AG60" i="26"/>
  <c r="AG66" i="26"/>
  <c r="AG66" i="24"/>
  <c r="AG60" i="24"/>
  <c r="Z68" i="24"/>
  <c r="AB67" i="24"/>
  <c r="AC67" i="24" s="1"/>
  <c r="AC63" i="24"/>
  <c r="U63" i="24"/>
  <c r="Z68" i="21"/>
  <c r="AB67" i="21"/>
  <c r="AC67" i="21" s="1"/>
  <c r="L70" i="21"/>
  <c r="N68" i="21"/>
  <c r="O68" i="21" s="1"/>
  <c r="N63" i="24"/>
  <c r="V63" i="24"/>
  <c r="U67" i="26"/>
  <c r="V67" i="26" s="1"/>
  <c r="AC69" i="24"/>
  <c r="U69" i="24"/>
  <c r="AJ63" i="24"/>
  <c r="AB63" i="24"/>
  <c r="U67" i="24"/>
  <c r="V67" i="24" s="1"/>
  <c r="N67" i="24"/>
  <c r="O67" i="24" s="1"/>
  <c r="U69" i="26"/>
  <c r="AC69" i="26"/>
  <c r="L64" i="21"/>
  <c r="N64" i="21" s="1"/>
  <c r="O64" i="21" s="1"/>
  <c r="N62" i="21"/>
  <c r="O62" i="21" s="1"/>
  <c r="L68" i="26"/>
  <c r="V69" i="21"/>
  <c r="N69" i="21"/>
  <c r="N69" i="24"/>
  <c r="V69" i="24"/>
  <c r="N61" i="21"/>
  <c r="O61" i="21" s="1"/>
  <c r="V69" i="26"/>
  <c r="N69" i="26"/>
  <c r="AB61" i="26"/>
  <c r="AC61" i="26" s="1"/>
  <c r="AC69" i="21"/>
  <c r="U69" i="21"/>
  <c r="S62" i="21"/>
  <c r="N67" i="21"/>
  <c r="O67" i="21" s="1"/>
  <c r="L62" i="26"/>
  <c r="U62" i="26" s="1"/>
  <c r="V62" i="26" s="1"/>
  <c r="H61" i="10"/>
  <c r="H62" i="10" s="1"/>
  <c r="H64" i="10" s="1"/>
  <c r="U70" i="11"/>
  <c r="V70" i="11" s="1"/>
  <c r="AI50" i="11"/>
  <c r="AJ50" i="11" s="1"/>
  <c r="AG67" i="11"/>
  <c r="AG70" i="11" s="1"/>
  <c r="AI70" i="11" s="1"/>
  <c r="AJ70" i="11" s="1"/>
  <c r="N69" i="10"/>
  <c r="H67" i="10"/>
  <c r="N67" i="10" s="1"/>
  <c r="L70" i="10"/>
  <c r="N63" i="10"/>
  <c r="O63" i="10" s="1"/>
  <c r="N66" i="10"/>
  <c r="O66" i="10" s="1"/>
  <c r="AI50" i="26"/>
  <c r="AJ50" i="26" s="1"/>
  <c r="AP50" i="26"/>
  <c r="AQ50" i="26" s="1"/>
  <c r="Z50" i="18"/>
  <c r="Z66" i="18" s="1"/>
  <c r="AB50" i="15"/>
  <c r="AC50" i="15" s="1"/>
  <c r="N60" i="15"/>
  <c r="O60" i="15" s="1"/>
  <c r="L70" i="14"/>
  <c r="U60" i="13"/>
  <c r="V60" i="13" s="1"/>
  <c r="AI49" i="12"/>
  <c r="AJ49" i="12" s="1"/>
  <c r="AI51" i="12"/>
  <c r="AJ51" i="12" s="1"/>
  <c r="Z60" i="15"/>
  <c r="Z63" i="15" s="1"/>
  <c r="AB63" i="15" s="1"/>
  <c r="AC63" i="15" s="1"/>
  <c r="S61" i="12"/>
  <c r="S62" i="12" s="1"/>
  <c r="S64" i="12" s="1"/>
  <c r="S61" i="14"/>
  <c r="S62" i="14" s="1"/>
  <c r="S64" i="14" s="1"/>
  <c r="U60" i="12"/>
  <c r="V60" i="12" s="1"/>
  <c r="S60" i="10"/>
  <c r="S61" i="10" s="1"/>
  <c r="S66" i="10"/>
  <c r="AB66" i="10" s="1"/>
  <c r="AB70" i="11"/>
  <c r="AC70" i="11" s="1"/>
  <c r="Z67" i="10"/>
  <c r="S60" i="17"/>
  <c r="Z60" i="12"/>
  <c r="Z63" i="12" s="1"/>
  <c r="AB49" i="16"/>
  <c r="AC49" i="16" s="1"/>
  <c r="AM52" i="12"/>
  <c r="AN52" i="12" s="1"/>
  <c r="AP52" i="12" s="1"/>
  <c r="AQ52" i="12" s="1"/>
  <c r="AM51" i="12"/>
  <c r="AN51" i="12" s="1"/>
  <c r="AP51" i="12" s="1"/>
  <c r="AQ51" i="12" s="1"/>
  <c r="AN49" i="12"/>
  <c r="AP49" i="12" s="1"/>
  <c r="AQ49" i="12" s="1"/>
  <c r="AB52" i="13"/>
  <c r="AC52" i="13" s="1"/>
  <c r="AF52" i="16"/>
  <c r="AG52" i="16" s="1"/>
  <c r="AF51" i="16"/>
  <c r="AG51" i="16" s="1"/>
  <c r="AI51" i="16" s="1"/>
  <c r="AJ51" i="16" s="1"/>
  <c r="AG49" i="16"/>
  <c r="AN49" i="13"/>
  <c r="AP49" i="13" s="1"/>
  <c r="AQ49" i="13" s="1"/>
  <c r="AM52" i="13"/>
  <c r="AN52" i="13" s="1"/>
  <c r="AP52" i="13" s="1"/>
  <c r="AQ52" i="13" s="1"/>
  <c r="AM51" i="13"/>
  <c r="AN51" i="13" s="1"/>
  <c r="AP51" i="13" s="1"/>
  <c r="AQ51" i="13" s="1"/>
  <c r="AB49" i="15"/>
  <c r="AC49" i="15" s="1"/>
  <c r="AI52" i="14"/>
  <c r="AJ52" i="14" s="1"/>
  <c r="AF52" i="18"/>
  <c r="AG52" i="18" s="1"/>
  <c r="AI52" i="18" s="1"/>
  <c r="AJ52" i="18" s="1"/>
  <c r="AF51" i="18"/>
  <c r="AG51" i="18" s="1"/>
  <c r="AB52" i="12"/>
  <c r="AC52" i="12" s="1"/>
  <c r="AM51" i="14"/>
  <c r="AN51" i="14" s="1"/>
  <c r="AP51" i="14" s="1"/>
  <c r="AQ51" i="14" s="1"/>
  <c r="AM52" i="14"/>
  <c r="AN52" i="14" s="1"/>
  <c r="AP52" i="14" s="1"/>
  <c r="AQ52" i="14" s="1"/>
  <c r="AN49" i="14"/>
  <c r="AP49" i="14" s="1"/>
  <c r="AQ49" i="14" s="1"/>
  <c r="AB51" i="13"/>
  <c r="AC51" i="13" s="1"/>
  <c r="AM49" i="16"/>
  <c r="AN48" i="16"/>
  <c r="AP48" i="16" s="1"/>
  <c r="AQ48" i="16" s="1"/>
  <c r="AI49" i="14"/>
  <c r="AJ49" i="14" s="1"/>
  <c r="AB49" i="12"/>
  <c r="AC49" i="12" s="1"/>
  <c r="AB52" i="16"/>
  <c r="AC52" i="16" s="1"/>
  <c r="AB49" i="14"/>
  <c r="AC49" i="14" s="1"/>
  <c r="Z50" i="14"/>
  <c r="Z66" i="14" s="1"/>
  <c r="AI52" i="13"/>
  <c r="AJ52" i="13" s="1"/>
  <c r="AB52" i="18"/>
  <c r="AC52" i="18" s="1"/>
  <c r="AB51" i="16"/>
  <c r="AC51" i="16" s="1"/>
  <c r="AB51" i="14"/>
  <c r="AC51" i="14" s="1"/>
  <c r="AI51" i="13"/>
  <c r="AJ51" i="13" s="1"/>
  <c r="AB51" i="18"/>
  <c r="AC51" i="18" s="1"/>
  <c r="AI52" i="12"/>
  <c r="AJ52" i="12" s="1"/>
  <c r="AB52" i="14"/>
  <c r="AC52" i="14" s="1"/>
  <c r="AI49" i="13"/>
  <c r="AJ49" i="13" s="1"/>
  <c r="S60" i="18"/>
  <c r="AM49" i="15"/>
  <c r="AN48" i="15"/>
  <c r="AP48" i="15" s="1"/>
  <c r="AQ48" i="15" s="1"/>
  <c r="Z60" i="20"/>
  <c r="Z63" i="20" s="1"/>
  <c r="AB50" i="20"/>
  <c r="AC50" i="20" s="1"/>
  <c r="AF52" i="15"/>
  <c r="AG52" i="15" s="1"/>
  <c r="AF51" i="15"/>
  <c r="AG51" i="15" s="1"/>
  <c r="AI51" i="15" s="1"/>
  <c r="AJ51" i="15" s="1"/>
  <c r="AG49" i="15"/>
  <c r="AI49" i="15" s="1"/>
  <c r="AJ49" i="15" s="1"/>
  <c r="AB51" i="15"/>
  <c r="AC51" i="15" s="1"/>
  <c r="AB49" i="13"/>
  <c r="AC49" i="13" s="1"/>
  <c r="Z50" i="13"/>
  <c r="Z66" i="13" s="1"/>
  <c r="AB52" i="15"/>
  <c r="AC52" i="15" s="1"/>
  <c r="AI51" i="14"/>
  <c r="AJ51" i="14" s="1"/>
  <c r="AB51" i="12"/>
  <c r="AC51" i="12" s="1"/>
  <c r="AI49" i="11"/>
  <c r="AJ49" i="11" s="1"/>
  <c r="AP50" i="20"/>
  <c r="AQ50" i="20" s="1"/>
  <c r="AN60" i="20"/>
  <c r="AN63" i="20" s="1"/>
  <c r="AI50" i="20"/>
  <c r="AJ50" i="20" s="1"/>
  <c r="AG60" i="20"/>
  <c r="AG63" i="20" s="1"/>
  <c r="AN47" i="18"/>
  <c r="AP47" i="18" s="1"/>
  <c r="AQ47" i="18" s="1"/>
  <c r="AN47" i="15"/>
  <c r="AP47" i="15" s="1"/>
  <c r="AQ47" i="15" s="1"/>
  <c r="AP47" i="13"/>
  <c r="AQ47" i="13" s="1"/>
  <c r="AG50" i="13"/>
  <c r="AG66" i="13" s="1"/>
  <c r="AM51" i="11"/>
  <c r="AN51" i="11" s="1"/>
  <c r="AP51" i="11" s="1"/>
  <c r="AQ51" i="11" s="1"/>
  <c r="AM52" i="11"/>
  <c r="AN52" i="11" s="1"/>
  <c r="AP52" i="11" s="1"/>
  <c r="AQ52" i="11" s="1"/>
  <c r="AN49" i="11"/>
  <c r="AP49" i="11" s="1"/>
  <c r="AQ49" i="11" s="1"/>
  <c r="AP47" i="11"/>
  <c r="AQ47" i="11" s="1"/>
  <c r="AN47" i="16"/>
  <c r="AP47" i="16" s="1"/>
  <c r="AQ47" i="16" s="1"/>
  <c r="Z50" i="16"/>
  <c r="Z66" i="16" s="1"/>
  <c r="AI50" i="24"/>
  <c r="AJ50" i="24" s="1"/>
  <c r="N62" i="20"/>
  <c r="O62" i="20" s="1"/>
  <c r="U61" i="20"/>
  <c r="V61" i="20" s="1"/>
  <c r="S62" i="20"/>
  <c r="S64" i="20" s="1"/>
  <c r="U64" i="20" s="1"/>
  <c r="V64" i="20" s="1"/>
  <c r="N61" i="20"/>
  <c r="O61" i="20" s="1"/>
  <c r="U62" i="19"/>
  <c r="V62" i="19" s="1"/>
  <c r="H62" i="19"/>
  <c r="H64" i="19" s="1"/>
  <c r="N64" i="19" s="1"/>
  <c r="O64" i="19" s="1"/>
  <c r="AP50" i="19"/>
  <c r="AQ50" i="19" s="1"/>
  <c r="AN60" i="19"/>
  <c r="AN63" i="19" s="1"/>
  <c r="N61" i="19"/>
  <c r="O61" i="19" s="1"/>
  <c r="U61" i="19"/>
  <c r="V61" i="19" s="1"/>
  <c r="AI50" i="19"/>
  <c r="AJ50" i="19" s="1"/>
  <c r="AG60" i="19"/>
  <c r="AG63" i="19" s="1"/>
  <c r="H61" i="18"/>
  <c r="N60" i="18"/>
  <c r="O60" i="18" s="1"/>
  <c r="L61" i="18"/>
  <c r="AG50" i="18"/>
  <c r="AN47" i="17"/>
  <c r="AI47" i="17"/>
  <c r="AJ47" i="17" s="1"/>
  <c r="L61" i="17"/>
  <c r="L62" i="17" s="1"/>
  <c r="L64" i="17" s="1"/>
  <c r="N60" i="17"/>
  <c r="O60" i="17" s="1"/>
  <c r="H61" i="17"/>
  <c r="H62" i="17" s="1"/>
  <c r="H64" i="17" s="1"/>
  <c r="N60" i="16"/>
  <c r="O60" i="16" s="1"/>
  <c r="L61" i="16"/>
  <c r="L62" i="16" s="1"/>
  <c r="L64" i="16" s="1"/>
  <c r="S61" i="16"/>
  <c r="U60" i="16"/>
  <c r="V60" i="16" s="1"/>
  <c r="H62" i="16"/>
  <c r="H64" i="16" s="1"/>
  <c r="U60" i="15"/>
  <c r="V60" i="15" s="1"/>
  <c r="S61" i="15"/>
  <c r="H61" i="15"/>
  <c r="N60" i="14"/>
  <c r="O60" i="14" s="1"/>
  <c r="L61" i="14"/>
  <c r="L62" i="14" s="1"/>
  <c r="L64" i="14" s="1"/>
  <c r="AP47" i="14"/>
  <c r="AQ47" i="14" s="1"/>
  <c r="AG60" i="14"/>
  <c r="AG63" i="14" s="1"/>
  <c r="U60" i="14"/>
  <c r="V60" i="14" s="1"/>
  <c r="H61" i="13"/>
  <c r="N60" i="13"/>
  <c r="O60" i="13" s="1"/>
  <c r="L61" i="13"/>
  <c r="H61" i="12"/>
  <c r="H62" i="12" s="1"/>
  <c r="H64" i="12" s="1"/>
  <c r="AG50" i="12"/>
  <c r="AG66" i="12" s="1"/>
  <c r="AP47" i="12"/>
  <c r="AQ47" i="12" s="1"/>
  <c r="AB50" i="12"/>
  <c r="AC50" i="12" s="1"/>
  <c r="N60" i="12"/>
  <c r="O60" i="12" s="1"/>
  <c r="L61" i="12"/>
  <c r="L62" i="12" s="1"/>
  <c r="L64" i="12" s="1"/>
  <c r="Z62" i="11"/>
  <c r="Z63" i="11" s="1"/>
  <c r="Z65" i="11" s="1"/>
  <c r="AB61" i="11"/>
  <c r="AC61" i="11" s="1"/>
  <c r="AG61" i="11"/>
  <c r="AG64" i="11" s="1"/>
  <c r="H68" i="11"/>
  <c r="H69" i="11" s="1"/>
  <c r="H71" i="11" s="1"/>
  <c r="U61" i="11"/>
  <c r="V61" i="11" s="1"/>
  <c r="S62" i="11"/>
  <c r="S63" i="11" s="1"/>
  <c r="S65" i="11" s="1"/>
  <c r="U67" i="11"/>
  <c r="V67" i="11" s="1"/>
  <c r="S68" i="11"/>
  <c r="S69" i="11" s="1"/>
  <c r="S71" i="11" s="1"/>
  <c r="H62" i="11"/>
  <c r="H63" i="11" s="1"/>
  <c r="H65" i="11" s="1"/>
  <c r="Z68" i="11"/>
  <c r="Z69" i="11" s="1"/>
  <c r="Z71" i="11" s="1"/>
  <c r="AB67" i="11"/>
  <c r="AC67" i="11" s="1"/>
  <c r="N61" i="11"/>
  <c r="O61" i="11" s="1"/>
  <c r="L62" i="11"/>
  <c r="L63" i="11" s="1"/>
  <c r="L65" i="11" s="1"/>
  <c r="N67" i="11"/>
  <c r="O67" i="11" s="1"/>
  <c r="L68" i="11"/>
  <c r="AQ46" i="10"/>
  <c r="AI46" i="10"/>
  <c r="N60" i="10"/>
  <c r="O60" i="10" s="1"/>
  <c r="L61" i="10"/>
  <c r="L62" i="10" s="1"/>
  <c r="U50" i="10"/>
  <c r="V50" i="10" s="1"/>
  <c r="AG47" i="10"/>
  <c r="AP47" i="10" s="1"/>
  <c r="AB50" i="10"/>
  <c r="AC50" i="10" s="1"/>
  <c r="AN50" i="10"/>
  <c r="AP46" i="10"/>
  <c r="Z60" i="10"/>
  <c r="AP50" i="24" l="1"/>
  <c r="AQ50" i="24" s="1"/>
  <c r="AN66" i="24"/>
  <c r="AB69" i="17"/>
  <c r="AC69" i="17" s="1"/>
  <c r="S70" i="13"/>
  <c r="S68" i="17"/>
  <c r="S70" i="17" s="1"/>
  <c r="U70" i="17" s="1"/>
  <c r="V70" i="17" s="1"/>
  <c r="U67" i="13"/>
  <c r="V67" i="13" s="1"/>
  <c r="AN50" i="17"/>
  <c r="AN66" i="17" s="1"/>
  <c r="S68" i="16"/>
  <c r="U68" i="16" s="1"/>
  <c r="V68" i="16" s="1"/>
  <c r="AI50" i="17"/>
  <c r="AJ50" i="17" s="1"/>
  <c r="AB67" i="17"/>
  <c r="AC67" i="17" s="1"/>
  <c r="AG69" i="17"/>
  <c r="AI69" i="17" s="1"/>
  <c r="AJ69" i="17" s="1"/>
  <c r="AG67" i="17"/>
  <c r="AG68" i="17" s="1"/>
  <c r="N64" i="14"/>
  <c r="O64" i="14" s="1"/>
  <c r="AG66" i="18"/>
  <c r="AI66" i="18" s="1"/>
  <c r="AJ66" i="18" s="1"/>
  <c r="Z62" i="19"/>
  <c r="Z64" i="19" s="1"/>
  <c r="AB64" i="19" s="1"/>
  <c r="AC64" i="19" s="1"/>
  <c r="S68" i="12"/>
  <c r="U68" i="12" s="1"/>
  <c r="V68" i="12" s="1"/>
  <c r="AI63" i="20"/>
  <c r="AJ63" i="20" s="1"/>
  <c r="AI67" i="19"/>
  <c r="AJ67" i="19" s="1"/>
  <c r="Z68" i="19"/>
  <c r="AB68" i="19" s="1"/>
  <c r="AC68" i="19" s="1"/>
  <c r="N64" i="16"/>
  <c r="O64" i="16" s="1"/>
  <c r="AI63" i="19"/>
  <c r="AJ63" i="19" s="1"/>
  <c r="AB63" i="20"/>
  <c r="AC63" i="20" s="1"/>
  <c r="AB63" i="12"/>
  <c r="AC63" i="12" s="1"/>
  <c r="U64" i="14"/>
  <c r="V64" i="14" s="1"/>
  <c r="Z70" i="17"/>
  <c r="N70" i="19"/>
  <c r="O70" i="19" s="1"/>
  <c r="AG70" i="20"/>
  <c r="S70" i="20"/>
  <c r="U68" i="20"/>
  <c r="V68" i="20" s="1"/>
  <c r="N64" i="12"/>
  <c r="O64" i="12" s="1"/>
  <c r="Z69" i="13"/>
  <c r="AB66" i="13"/>
  <c r="AC66" i="13" s="1"/>
  <c r="Z67" i="13"/>
  <c r="AB67" i="13" s="1"/>
  <c r="AC67" i="13" s="1"/>
  <c r="S61" i="17"/>
  <c r="U61" i="17" s="1"/>
  <c r="V61" i="17" s="1"/>
  <c r="S63" i="17"/>
  <c r="U63" i="17" s="1"/>
  <c r="V63" i="17" s="1"/>
  <c r="U64" i="12"/>
  <c r="V64" i="12" s="1"/>
  <c r="Z69" i="15"/>
  <c r="AB69" i="15" s="1"/>
  <c r="AC69" i="15" s="1"/>
  <c r="Z67" i="15"/>
  <c r="Z68" i="15" s="1"/>
  <c r="AB66" i="15"/>
  <c r="AC66" i="15" s="1"/>
  <c r="Z68" i="20"/>
  <c r="AI68" i="20" s="1"/>
  <c r="AJ68" i="20" s="1"/>
  <c r="AB67" i="20"/>
  <c r="AC67" i="20" s="1"/>
  <c r="AI69" i="20"/>
  <c r="AJ69" i="20" s="1"/>
  <c r="N68" i="13"/>
  <c r="O68" i="13" s="1"/>
  <c r="L70" i="13"/>
  <c r="N70" i="13" s="1"/>
  <c r="O70" i="13" s="1"/>
  <c r="AP66" i="20"/>
  <c r="AQ66" i="20" s="1"/>
  <c r="AN67" i="20"/>
  <c r="AP67" i="20" s="1"/>
  <c r="AQ67" i="20" s="1"/>
  <c r="AN69" i="20"/>
  <c r="AP69" i="20" s="1"/>
  <c r="AQ69" i="20" s="1"/>
  <c r="U69" i="12"/>
  <c r="V69" i="12" s="1"/>
  <c r="Z69" i="16"/>
  <c r="Z67" i="16"/>
  <c r="Z68" i="16" s="1"/>
  <c r="AB66" i="16"/>
  <c r="AC66" i="16" s="1"/>
  <c r="N64" i="17"/>
  <c r="E19" i="36" s="1"/>
  <c r="AP63" i="20"/>
  <c r="AQ63" i="20" s="1"/>
  <c r="U60" i="18"/>
  <c r="V60" i="18" s="1"/>
  <c r="S63" i="18"/>
  <c r="Z69" i="18"/>
  <c r="AB69" i="18" s="1"/>
  <c r="AC69" i="18" s="1"/>
  <c r="AB66" i="18"/>
  <c r="AC66" i="18" s="1"/>
  <c r="Z67" i="18"/>
  <c r="AI66" i="14"/>
  <c r="AJ66" i="14" s="1"/>
  <c r="AG69" i="14"/>
  <c r="AG67" i="14"/>
  <c r="AG68" i="14" s="1"/>
  <c r="S68" i="14"/>
  <c r="U68" i="14" s="1"/>
  <c r="V68" i="14" s="1"/>
  <c r="AI67" i="20"/>
  <c r="AJ67" i="20" s="1"/>
  <c r="AP63" i="19"/>
  <c r="AQ63" i="19" s="1"/>
  <c r="AB69" i="19"/>
  <c r="AC69" i="19" s="1"/>
  <c r="AP66" i="19"/>
  <c r="AQ66" i="19" s="1"/>
  <c r="AN69" i="19"/>
  <c r="AP69" i="19" s="1"/>
  <c r="AQ69" i="19" s="1"/>
  <c r="AN67" i="19"/>
  <c r="AP67" i="19" s="1"/>
  <c r="AQ67" i="19" s="1"/>
  <c r="L70" i="12"/>
  <c r="N70" i="12" s="1"/>
  <c r="O70" i="12" s="1"/>
  <c r="N68" i="12"/>
  <c r="O68" i="12" s="1"/>
  <c r="Z69" i="12"/>
  <c r="AB69" i="12" s="1"/>
  <c r="AC69" i="12" s="1"/>
  <c r="AB66" i="12"/>
  <c r="AC66" i="12" s="1"/>
  <c r="Z67" i="12"/>
  <c r="AG69" i="13"/>
  <c r="AI66" i="13"/>
  <c r="AJ66" i="13" s="1"/>
  <c r="AG67" i="13"/>
  <c r="Z69" i="14"/>
  <c r="AB69" i="14" s="1"/>
  <c r="AC69" i="14" s="1"/>
  <c r="Z67" i="14"/>
  <c r="AB66" i="14"/>
  <c r="AC66" i="14" s="1"/>
  <c r="AN61" i="21"/>
  <c r="AN63" i="21"/>
  <c r="AP63" i="21" s="1"/>
  <c r="AP60" i="21"/>
  <c r="AQ60" i="21" s="1"/>
  <c r="AI69" i="19"/>
  <c r="AJ69" i="19" s="1"/>
  <c r="U70" i="19"/>
  <c r="V70" i="19" s="1"/>
  <c r="N70" i="18"/>
  <c r="O70" i="18" s="1"/>
  <c r="S68" i="18"/>
  <c r="AI66" i="12"/>
  <c r="AJ66" i="12" s="1"/>
  <c r="AG69" i="12"/>
  <c r="AG67" i="12"/>
  <c r="AG68" i="12" s="1"/>
  <c r="U68" i="15"/>
  <c r="V68" i="15" s="1"/>
  <c r="U69" i="14"/>
  <c r="V69" i="14" s="1"/>
  <c r="AN67" i="21"/>
  <c r="AP66" i="21"/>
  <c r="AQ66" i="21" s="1"/>
  <c r="AN69" i="21"/>
  <c r="AP69" i="21" s="1"/>
  <c r="AG68" i="19"/>
  <c r="U69" i="18"/>
  <c r="V69" i="18" s="1"/>
  <c r="U68" i="13"/>
  <c r="V68" i="13" s="1"/>
  <c r="Z60" i="18"/>
  <c r="Z63" i="18" s="1"/>
  <c r="Z61" i="15"/>
  <c r="AB61" i="15" s="1"/>
  <c r="AC61" i="15" s="1"/>
  <c r="L64" i="10"/>
  <c r="N64" i="10" s="1"/>
  <c r="E44" i="36" s="1"/>
  <c r="AB60" i="15"/>
  <c r="AC60" i="15" s="1"/>
  <c r="N61" i="15"/>
  <c r="O61" i="15" s="1"/>
  <c r="AB50" i="18"/>
  <c r="AC50" i="18" s="1"/>
  <c r="U60" i="10"/>
  <c r="V60" i="10" s="1"/>
  <c r="AB70" i="26"/>
  <c r="AC70" i="26" s="1"/>
  <c r="AB68" i="26"/>
  <c r="AC68" i="26" s="1"/>
  <c r="H70" i="14"/>
  <c r="N70" i="14" s="1"/>
  <c r="O70" i="14" s="1"/>
  <c r="L70" i="16"/>
  <c r="N70" i="16" s="1"/>
  <c r="O70" i="16" s="1"/>
  <c r="N62" i="24"/>
  <c r="O62" i="24" s="1"/>
  <c r="L64" i="24"/>
  <c r="N64" i="24" s="1"/>
  <c r="O64" i="24" s="1"/>
  <c r="S70" i="21"/>
  <c r="U70" i="21" s="1"/>
  <c r="V70" i="21" s="1"/>
  <c r="U62" i="21"/>
  <c r="V62" i="21" s="1"/>
  <c r="S64" i="21"/>
  <c r="U64" i="21" s="1"/>
  <c r="V64" i="21" s="1"/>
  <c r="AI66" i="26"/>
  <c r="AJ66" i="26" s="1"/>
  <c r="AG67" i="26"/>
  <c r="AG68" i="26" s="1"/>
  <c r="AG69" i="26"/>
  <c r="AN61" i="26"/>
  <c r="AN62" i="26" s="1"/>
  <c r="AN63" i="26"/>
  <c r="AP60" i="26"/>
  <c r="AQ60" i="26" s="1"/>
  <c r="L70" i="26"/>
  <c r="N70" i="26" s="1"/>
  <c r="O70" i="26" s="1"/>
  <c r="N68" i="26"/>
  <c r="O68" i="26" s="1"/>
  <c r="N70" i="21"/>
  <c r="O70" i="21" s="1"/>
  <c r="AI68" i="21"/>
  <c r="AJ68" i="21" s="1"/>
  <c r="AG70" i="21"/>
  <c r="Z70" i="21"/>
  <c r="AB68" i="21"/>
  <c r="AC68" i="21" s="1"/>
  <c r="AI60" i="26"/>
  <c r="AJ60" i="26" s="1"/>
  <c r="AG63" i="26"/>
  <c r="AG61" i="26"/>
  <c r="AG64" i="21"/>
  <c r="AI62" i="21"/>
  <c r="AJ62" i="21" s="1"/>
  <c r="AN67" i="26"/>
  <c r="AP66" i="26"/>
  <c r="AQ66" i="26" s="1"/>
  <c r="AN69" i="26"/>
  <c r="AB64" i="24"/>
  <c r="AC64" i="24" s="1"/>
  <c r="AP66" i="24"/>
  <c r="AQ66" i="24" s="1"/>
  <c r="AN67" i="24"/>
  <c r="AN68" i="24" s="1"/>
  <c r="AN69" i="24"/>
  <c r="AB64" i="26"/>
  <c r="AC64" i="26" s="1"/>
  <c r="AI66" i="24"/>
  <c r="AJ66" i="24" s="1"/>
  <c r="AG67" i="24"/>
  <c r="AG69" i="24"/>
  <c r="N62" i="26"/>
  <c r="O62" i="26" s="1"/>
  <c r="L64" i="26"/>
  <c r="N64" i="26" s="1"/>
  <c r="O64" i="26" s="1"/>
  <c r="AP60" i="24"/>
  <c r="AQ60" i="24" s="1"/>
  <c r="AN61" i="24"/>
  <c r="AN62" i="24" s="1"/>
  <c r="AN63" i="24"/>
  <c r="Z70" i="24"/>
  <c r="AB70" i="24" s="1"/>
  <c r="AC70" i="24" s="1"/>
  <c r="AB68" i="24"/>
  <c r="AC68" i="24" s="1"/>
  <c r="U68" i="26"/>
  <c r="V68" i="26" s="1"/>
  <c r="AB62" i="21"/>
  <c r="AC62" i="21" s="1"/>
  <c r="U70" i="24"/>
  <c r="V70" i="24" s="1"/>
  <c r="N70" i="24"/>
  <c r="O70" i="24" s="1"/>
  <c r="AI60" i="24"/>
  <c r="AJ60" i="24" s="1"/>
  <c r="AG61" i="24"/>
  <c r="AI61" i="24" s="1"/>
  <c r="AJ61" i="24" s="1"/>
  <c r="AG63" i="24"/>
  <c r="H68" i="10"/>
  <c r="N68" i="10" s="1"/>
  <c r="AN60" i="10"/>
  <c r="AN61" i="10" s="1"/>
  <c r="AN62" i="10" s="1"/>
  <c r="AN66" i="10"/>
  <c r="O67" i="10"/>
  <c r="O69" i="10"/>
  <c r="N62" i="19"/>
  <c r="O62" i="19" s="1"/>
  <c r="AG50" i="15"/>
  <c r="U62" i="14"/>
  <c r="V62" i="14" s="1"/>
  <c r="AG60" i="12"/>
  <c r="AG63" i="12" s="1"/>
  <c r="S70" i="15"/>
  <c r="Z61" i="12"/>
  <c r="Z62" i="12" s="1"/>
  <c r="Z64" i="12" s="1"/>
  <c r="AI50" i="14"/>
  <c r="AJ50" i="14" s="1"/>
  <c r="AB60" i="12"/>
  <c r="AC60" i="12" s="1"/>
  <c r="Z68" i="10"/>
  <c r="S61" i="18"/>
  <c r="S62" i="18" s="1"/>
  <c r="AB69" i="10"/>
  <c r="U66" i="10"/>
  <c r="V66" i="10" s="1"/>
  <c r="AC66" i="10"/>
  <c r="S67" i="10"/>
  <c r="U67" i="10" s="1"/>
  <c r="V67" i="10" s="1"/>
  <c r="U60" i="17"/>
  <c r="V60" i="17" s="1"/>
  <c r="Z60" i="13"/>
  <c r="Z63" i="13" s="1"/>
  <c r="AB50" i="13"/>
  <c r="AC50" i="13" s="1"/>
  <c r="AI52" i="16"/>
  <c r="AJ52" i="16" s="1"/>
  <c r="AM51" i="15"/>
  <c r="AN51" i="15" s="1"/>
  <c r="AP51" i="15" s="1"/>
  <c r="AQ51" i="15" s="1"/>
  <c r="AM52" i="15"/>
  <c r="AN52" i="15" s="1"/>
  <c r="AP52" i="15" s="1"/>
  <c r="AQ52" i="15" s="1"/>
  <c r="AN49" i="15"/>
  <c r="AP49" i="15" s="1"/>
  <c r="AQ49" i="15" s="1"/>
  <c r="Z60" i="14"/>
  <c r="Z63" i="14" s="1"/>
  <c r="AI63" i="14" s="1"/>
  <c r="AJ63" i="14" s="1"/>
  <c r="AB50" i="14"/>
  <c r="AC50" i="14" s="1"/>
  <c r="AI50" i="13"/>
  <c r="AJ50" i="13" s="1"/>
  <c r="Z61" i="20"/>
  <c r="AB60" i="20"/>
  <c r="AC60" i="20" s="1"/>
  <c r="AN49" i="16"/>
  <c r="AP49" i="16" s="1"/>
  <c r="AQ49" i="16" s="1"/>
  <c r="AM52" i="16"/>
  <c r="AN52" i="16" s="1"/>
  <c r="AP52" i="16" s="1"/>
  <c r="AQ52" i="16" s="1"/>
  <c r="AM51" i="16"/>
  <c r="AN51" i="16" s="1"/>
  <c r="AP51" i="16" s="1"/>
  <c r="AQ51" i="16" s="1"/>
  <c r="AI52" i="15"/>
  <c r="AJ52" i="15" s="1"/>
  <c r="AI51" i="18"/>
  <c r="AJ51" i="18" s="1"/>
  <c r="AI49" i="16"/>
  <c r="AJ49" i="16" s="1"/>
  <c r="AM52" i="18"/>
  <c r="AN52" i="18" s="1"/>
  <c r="AP52" i="18" s="1"/>
  <c r="AQ52" i="18" s="1"/>
  <c r="AM51" i="18"/>
  <c r="AN51" i="18" s="1"/>
  <c r="AP51" i="18" s="1"/>
  <c r="AQ51" i="18" s="1"/>
  <c r="AN50" i="18"/>
  <c r="AG60" i="13"/>
  <c r="AG63" i="13" s="1"/>
  <c r="AN61" i="20"/>
  <c r="AN62" i="20" s="1"/>
  <c r="AN64" i="20" s="1"/>
  <c r="AP60" i="20"/>
  <c r="AQ60" i="20" s="1"/>
  <c r="AI60" i="20"/>
  <c r="AJ60" i="20" s="1"/>
  <c r="AG61" i="20"/>
  <c r="AN50" i="13"/>
  <c r="AN66" i="13" s="1"/>
  <c r="AN50" i="11"/>
  <c r="U61" i="14"/>
  <c r="V61" i="14" s="1"/>
  <c r="Z60" i="16"/>
  <c r="Z63" i="16" s="1"/>
  <c r="AB50" i="16"/>
  <c r="AC50" i="16" s="1"/>
  <c r="AG50" i="16"/>
  <c r="AG66" i="16" s="1"/>
  <c r="U62" i="20"/>
  <c r="V62" i="20" s="1"/>
  <c r="AP60" i="19"/>
  <c r="AQ60" i="19" s="1"/>
  <c r="AN61" i="19"/>
  <c r="AI60" i="19"/>
  <c r="AJ60" i="19" s="1"/>
  <c r="AG61" i="19"/>
  <c r="H62" i="18"/>
  <c r="H64" i="18" s="1"/>
  <c r="N61" i="18"/>
  <c r="O61" i="18" s="1"/>
  <c r="AI50" i="18"/>
  <c r="AJ50" i="18" s="1"/>
  <c r="AG60" i="18"/>
  <c r="AG63" i="18" s="1"/>
  <c r="L62" i="18"/>
  <c r="L64" i="18" s="1"/>
  <c r="N62" i="17"/>
  <c r="O62" i="17" s="1"/>
  <c r="AP47" i="17"/>
  <c r="AQ47" i="17" s="1"/>
  <c r="Z60" i="17"/>
  <c r="Z63" i="17" s="1"/>
  <c r="N61" i="17"/>
  <c r="O61" i="17" s="1"/>
  <c r="N62" i="16"/>
  <c r="O62" i="16" s="1"/>
  <c r="U61" i="16"/>
  <c r="V61" i="16" s="1"/>
  <c r="N61" i="16"/>
  <c r="O61" i="16" s="1"/>
  <c r="S62" i="16"/>
  <c r="S64" i="16" s="1"/>
  <c r="U64" i="16" s="1"/>
  <c r="V64" i="16" s="1"/>
  <c r="U61" i="15"/>
  <c r="V61" i="15" s="1"/>
  <c r="S62" i="15"/>
  <c r="S64" i="15" s="1"/>
  <c r="U64" i="15" s="1"/>
  <c r="V64" i="15" s="1"/>
  <c r="H62" i="15"/>
  <c r="H64" i="15" s="1"/>
  <c r="N64" i="15" s="1"/>
  <c r="O64" i="15" s="1"/>
  <c r="AN50" i="14"/>
  <c r="AN66" i="14" s="1"/>
  <c r="AG61" i="14"/>
  <c r="AG62" i="14" s="1"/>
  <c r="AG64" i="14" s="1"/>
  <c r="N61" i="14"/>
  <c r="O61" i="14" s="1"/>
  <c r="N62" i="14"/>
  <c r="O62" i="14" s="1"/>
  <c r="N61" i="13"/>
  <c r="O61" i="13" s="1"/>
  <c r="L62" i="13"/>
  <c r="L64" i="13" s="1"/>
  <c r="H62" i="13"/>
  <c r="H64" i="13" s="1"/>
  <c r="U61" i="13"/>
  <c r="V61" i="13" s="1"/>
  <c r="N62" i="12"/>
  <c r="O62" i="12" s="1"/>
  <c r="U61" i="12"/>
  <c r="V61" i="12" s="1"/>
  <c r="AN50" i="12"/>
  <c r="AN66" i="12" s="1"/>
  <c r="U62" i="12"/>
  <c r="V62" i="12" s="1"/>
  <c r="AI50" i="12"/>
  <c r="AJ50" i="12" s="1"/>
  <c r="N61" i="12"/>
  <c r="O61" i="12" s="1"/>
  <c r="N63" i="11"/>
  <c r="O63" i="11" s="1"/>
  <c r="AB69" i="11"/>
  <c r="AC69" i="11" s="1"/>
  <c r="AB63" i="11"/>
  <c r="AC63" i="11" s="1"/>
  <c r="N68" i="11"/>
  <c r="O68" i="11" s="1"/>
  <c r="AI67" i="11"/>
  <c r="AJ67" i="11" s="1"/>
  <c r="AG68" i="11"/>
  <c r="L69" i="11"/>
  <c r="L71" i="11" s="1"/>
  <c r="AI61" i="11"/>
  <c r="AJ61" i="11" s="1"/>
  <c r="AG62" i="11"/>
  <c r="AB68" i="11"/>
  <c r="AC68" i="11" s="1"/>
  <c r="U63" i="11"/>
  <c r="V63" i="11" s="1"/>
  <c r="N62" i="11"/>
  <c r="O62" i="11" s="1"/>
  <c r="U68" i="11"/>
  <c r="V68" i="11" s="1"/>
  <c r="U62" i="11"/>
  <c r="V62" i="11" s="1"/>
  <c r="AB62" i="11"/>
  <c r="AC62" i="11" s="1"/>
  <c r="U61" i="10"/>
  <c r="V61" i="10" s="1"/>
  <c r="Z61" i="10"/>
  <c r="AB60" i="10"/>
  <c r="AC60" i="10" s="1"/>
  <c r="AI47" i="10"/>
  <c r="AJ47" i="10" s="1"/>
  <c r="AG50" i="10"/>
  <c r="AG66" i="10" s="1"/>
  <c r="AQ47" i="10"/>
  <c r="N61" i="10"/>
  <c r="O61" i="10" s="1"/>
  <c r="N62" i="10"/>
  <c r="O62" i="10" s="1"/>
  <c r="S62" i="10"/>
  <c r="AP50" i="17" l="1"/>
  <c r="AQ50" i="17" s="1"/>
  <c r="AB68" i="17"/>
  <c r="AC68" i="17" s="1"/>
  <c r="U68" i="17"/>
  <c r="V68" i="17" s="1"/>
  <c r="AB70" i="17"/>
  <c r="AC70" i="17" s="1"/>
  <c r="S70" i="12"/>
  <c r="U70" i="12" s="1"/>
  <c r="V70" i="12" s="1"/>
  <c r="AB62" i="19"/>
  <c r="AC62" i="19" s="1"/>
  <c r="S70" i="16"/>
  <c r="U70" i="16" s="1"/>
  <c r="V70" i="16" s="1"/>
  <c r="AI67" i="17"/>
  <c r="AJ67" i="17" s="1"/>
  <c r="AG67" i="18"/>
  <c r="AG68" i="18" s="1"/>
  <c r="AG69" i="18"/>
  <c r="AI69" i="18" s="1"/>
  <c r="AJ69" i="18" s="1"/>
  <c r="S62" i="17"/>
  <c r="S64" i="17" s="1"/>
  <c r="U64" i="17" s="1"/>
  <c r="F19" i="36" s="1"/>
  <c r="AN66" i="18"/>
  <c r="AP66" i="18" s="1"/>
  <c r="AQ66" i="18" s="1"/>
  <c r="Z61" i="18"/>
  <c r="Z62" i="18" s="1"/>
  <c r="Z64" i="18" s="1"/>
  <c r="Z62" i="15"/>
  <c r="Z64" i="15" s="1"/>
  <c r="AB64" i="15" s="1"/>
  <c r="AC64" i="15" s="1"/>
  <c r="AI60" i="12"/>
  <c r="AJ60" i="12" s="1"/>
  <c r="AG70" i="14"/>
  <c r="Z68" i="13"/>
  <c r="AB68" i="13" s="1"/>
  <c r="AC68" i="13" s="1"/>
  <c r="U70" i="13"/>
  <c r="V70" i="13" s="1"/>
  <c r="AI67" i="13"/>
  <c r="AJ67" i="13" s="1"/>
  <c r="AB60" i="18"/>
  <c r="AC60" i="18" s="1"/>
  <c r="AI69" i="13"/>
  <c r="AJ69" i="13" s="1"/>
  <c r="AN68" i="19"/>
  <c r="AN70" i="19" s="1"/>
  <c r="Z70" i="19"/>
  <c r="AB70" i="19" s="1"/>
  <c r="AC70" i="19" s="1"/>
  <c r="AG68" i="13"/>
  <c r="AG70" i="13" s="1"/>
  <c r="AB68" i="15"/>
  <c r="AC68" i="15" s="1"/>
  <c r="Z70" i="15"/>
  <c r="AB70" i="15" s="1"/>
  <c r="AC70" i="15" s="1"/>
  <c r="O64" i="17"/>
  <c r="O64" i="10"/>
  <c r="AN68" i="20"/>
  <c r="AP68" i="20" s="1"/>
  <c r="AQ68" i="20" s="1"/>
  <c r="N64" i="13"/>
  <c r="O64" i="13" s="1"/>
  <c r="AB68" i="16"/>
  <c r="AC68" i="16" s="1"/>
  <c r="U70" i="20"/>
  <c r="V70" i="20" s="1"/>
  <c r="AN69" i="14"/>
  <c r="AP69" i="14" s="1"/>
  <c r="AQ69" i="14" s="1"/>
  <c r="AN67" i="14"/>
  <c r="AP67" i="14" s="1"/>
  <c r="AQ67" i="14" s="1"/>
  <c r="AP66" i="14"/>
  <c r="AQ66" i="14" s="1"/>
  <c r="N64" i="18"/>
  <c r="O64" i="18" s="1"/>
  <c r="AI63" i="13"/>
  <c r="AJ63" i="13" s="1"/>
  <c r="AG60" i="15"/>
  <c r="AG63" i="15" s="1"/>
  <c r="AG66" i="15"/>
  <c r="AN68" i="21"/>
  <c r="AP67" i="21"/>
  <c r="AQ67" i="21" s="1"/>
  <c r="AN62" i="21"/>
  <c r="AP61" i="21"/>
  <c r="AQ61" i="21" s="1"/>
  <c r="S64" i="18"/>
  <c r="U64" i="18" s="1"/>
  <c r="V64" i="18" s="1"/>
  <c r="U63" i="18"/>
  <c r="V63" i="18" s="1"/>
  <c r="AI63" i="18"/>
  <c r="AJ63" i="18" s="1"/>
  <c r="AB63" i="18"/>
  <c r="AC63" i="18" s="1"/>
  <c r="S70" i="18"/>
  <c r="U68" i="18"/>
  <c r="V68" i="18" s="1"/>
  <c r="AB67" i="15"/>
  <c r="AC67" i="15" s="1"/>
  <c r="AB63" i="16"/>
  <c r="AC63" i="16" s="1"/>
  <c r="AB67" i="12"/>
  <c r="AC67" i="12" s="1"/>
  <c r="AI69" i="14"/>
  <c r="AJ69" i="14" s="1"/>
  <c r="Z68" i="14"/>
  <c r="AI68" i="14" s="1"/>
  <c r="AB67" i="14"/>
  <c r="AC67" i="14" s="1"/>
  <c r="Z68" i="12"/>
  <c r="AP66" i="17"/>
  <c r="AQ66" i="17" s="1"/>
  <c r="AN69" i="17"/>
  <c r="AP69" i="17" s="1"/>
  <c r="AQ69" i="17" s="1"/>
  <c r="AN67" i="17"/>
  <c r="AP67" i="17" s="1"/>
  <c r="AQ67" i="17" s="1"/>
  <c r="AP66" i="13"/>
  <c r="AQ66" i="13" s="1"/>
  <c r="AN69" i="13"/>
  <c r="AP69" i="13" s="1"/>
  <c r="AQ69" i="13" s="1"/>
  <c r="AN67" i="13"/>
  <c r="Z68" i="18"/>
  <c r="AB67" i="18"/>
  <c r="AC67" i="18" s="1"/>
  <c r="AB67" i="16"/>
  <c r="AC67" i="16" s="1"/>
  <c r="AB69" i="13"/>
  <c r="AC69" i="13" s="1"/>
  <c r="AB63" i="13"/>
  <c r="AC63" i="13" s="1"/>
  <c r="AB64" i="12"/>
  <c r="AC64" i="12" s="1"/>
  <c r="AG70" i="12"/>
  <c r="U64" i="13"/>
  <c r="V64" i="13" s="1"/>
  <c r="AB69" i="16"/>
  <c r="AC69" i="16" s="1"/>
  <c r="AN69" i="12"/>
  <c r="AP69" i="12" s="1"/>
  <c r="AQ69" i="12" s="1"/>
  <c r="AN67" i="12"/>
  <c r="AP66" i="12"/>
  <c r="AQ66" i="12" s="1"/>
  <c r="AB63" i="17"/>
  <c r="AC63" i="17" s="1"/>
  <c r="AG69" i="16"/>
  <c r="AI66" i="16"/>
  <c r="AJ66" i="16" s="1"/>
  <c r="AG67" i="16"/>
  <c r="AI68" i="19"/>
  <c r="AJ68" i="19" s="1"/>
  <c r="AG70" i="19"/>
  <c r="AI67" i="12"/>
  <c r="AJ67" i="12" s="1"/>
  <c r="AI67" i="14"/>
  <c r="AJ67" i="14" s="1"/>
  <c r="Z70" i="20"/>
  <c r="AB70" i="20" s="1"/>
  <c r="AC70" i="20" s="1"/>
  <c r="AB68" i="20"/>
  <c r="AC68" i="20" s="1"/>
  <c r="AB63" i="14"/>
  <c r="AC63" i="14" s="1"/>
  <c r="AI63" i="12"/>
  <c r="AJ63" i="12" s="1"/>
  <c r="AI69" i="12"/>
  <c r="AJ69" i="12" s="1"/>
  <c r="AI68" i="17"/>
  <c r="AJ68" i="17" s="1"/>
  <c r="AG70" i="17"/>
  <c r="AI70" i="17" s="1"/>
  <c r="AJ70" i="17" s="1"/>
  <c r="AB70" i="21"/>
  <c r="AC70" i="21" s="1"/>
  <c r="U64" i="24"/>
  <c r="V64" i="24" s="1"/>
  <c r="H70" i="10"/>
  <c r="N70" i="10" s="1"/>
  <c r="O70" i="10" s="1"/>
  <c r="AB61" i="12"/>
  <c r="AC61" i="12" s="1"/>
  <c r="AP69" i="26"/>
  <c r="AP67" i="26"/>
  <c r="AQ67" i="26" s="1"/>
  <c r="AN68" i="26"/>
  <c r="AP68" i="26" s="1"/>
  <c r="AQ68" i="26" s="1"/>
  <c r="AP63" i="26"/>
  <c r="AN50" i="15"/>
  <c r="AN66" i="15" s="1"/>
  <c r="AB64" i="21"/>
  <c r="AC64" i="21" s="1"/>
  <c r="AI63" i="24"/>
  <c r="AQ63" i="24"/>
  <c r="AN70" i="24"/>
  <c r="AI61" i="26"/>
  <c r="AJ61" i="26" s="1"/>
  <c r="AP67" i="24"/>
  <c r="AQ67" i="24" s="1"/>
  <c r="AQ63" i="26"/>
  <c r="AI63" i="26"/>
  <c r="AI68" i="26"/>
  <c r="AJ68" i="26" s="1"/>
  <c r="AG70" i="26"/>
  <c r="AN64" i="26"/>
  <c r="AQ69" i="26"/>
  <c r="AI69" i="26"/>
  <c r="U64" i="26"/>
  <c r="V64" i="26" s="1"/>
  <c r="AQ69" i="24"/>
  <c r="AI69" i="24"/>
  <c r="AI67" i="26"/>
  <c r="AJ67" i="26" s="1"/>
  <c r="AP63" i="24"/>
  <c r="AG68" i="24"/>
  <c r="AI67" i="24"/>
  <c r="AJ67" i="24" s="1"/>
  <c r="U70" i="26"/>
  <c r="V70" i="26" s="1"/>
  <c r="AP61" i="24"/>
  <c r="AQ61" i="24" s="1"/>
  <c r="AN64" i="24"/>
  <c r="AI64" i="21"/>
  <c r="AJ64" i="21" s="1"/>
  <c r="AG62" i="24"/>
  <c r="AP62" i="24" s="1"/>
  <c r="AQ62" i="24" s="1"/>
  <c r="AP69" i="24"/>
  <c r="AG62" i="26"/>
  <c r="AP62" i="26" s="1"/>
  <c r="AI70" i="21"/>
  <c r="AJ70" i="21" s="1"/>
  <c r="AP61" i="26"/>
  <c r="AQ61" i="26" s="1"/>
  <c r="O68" i="10"/>
  <c r="AG61" i="12"/>
  <c r="AG62" i="12" s="1"/>
  <c r="AG64" i="12" s="1"/>
  <c r="AP66" i="10"/>
  <c r="AQ66" i="10" s="1"/>
  <c r="AN67" i="10"/>
  <c r="AN68" i="10" s="1"/>
  <c r="AG67" i="10"/>
  <c r="AG68" i="10" s="1"/>
  <c r="AI66" i="10"/>
  <c r="AJ66" i="10" s="1"/>
  <c r="AN64" i="10"/>
  <c r="AP50" i="18"/>
  <c r="AQ50" i="18" s="1"/>
  <c r="U61" i="18"/>
  <c r="V61" i="18" s="1"/>
  <c r="U62" i="18"/>
  <c r="V62" i="18" s="1"/>
  <c r="AG60" i="17"/>
  <c r="AG60" i="16"/>
  <c r="AG63" i="16" s="1"/>
  <c r="AI50" i="15"/>
  <c r="AJ50" i="15" s="1"/>
  <c r="L70" i="15"/>
  <c r="N70" i="15" s="1"/>
  <c r="O70" i="15" s="1"/>
  <c r="AI60" i="14"/>
  <c r="AJ60" i="14" s="1"/>
  <c r="AP50" i="14"/>
  <c r="AQ50" i="14" s="1"/>
  <c r="AN60" i="13"/>
  <c r="AN63" i="13" s="1"/>
  <c r="AB67" i="10"/>
  <c r="AC67" i="10" s="1"/>
  <c r="AI60" i="13"/>
  <c r="AJ60" i="13" s="1"/>
  <c r="S68" i="10"/>
  <c r="AB68" i="10" s="1"/>
  <c r="Z70" i="10"/>
  <c r="Z70" i="16"/>
  <c r="AB63" i="10"/>
  <c r="AC63" i="10" s="1"/>
  <c r="U63" i="10"/>
  <c r="V63" i="10" s="1"/>
  <c r="S64" i="10"/>
  <c r="AC69" i="10"/>
  <c r="U69" i="10"/>
  <c r="V69" i="10" s="1"/>
  <c r="S70" i="14"/>
  <c r="U70" i="14" s="1"/>
  <c r="V70" i="14" s="1"/>
  <c r="Z61" i="14"/>
  <c r="AI61" i="14" s="1"/>
  <c r="AJ61" i="14" s="1"/>
  <c r="AB60" i="14"/>
  <c r="AC60" i="14" s="1"/>
  <c r="Z62" i="20"/>
  <c r="Z64" i="20" s="1"/>
  <c r="AB61" i="20"/>
  <c r="AC61" i="20" s="1"/>
  <c r="Z61" i="13"/>
  <c r="AB61" i="13" s="1"/>
  <c r="AC61" i="13" s="1"/>
  <c r="AB60" i="13"/>
  <c r="AC60" i="13" s="1"/>
  <c r="AN60" i="18"/>
  <c r="AG61" i="13"/>
  <c r="AG62" i="13" s="1"/>
  <c r="AG64" i="13" s="1"/>
  <c r="AP61" i="20"/>
  <c r="AQ61" i="20" s="1"/>
  <c r="AI61" i="20"/>
  <c r="AJ61" i="20" s="1"/>
  <c r="AG62" i="20"/>
  <c r="AG64" i="20" s="1"/>
  <c r="AP50" i="13"/>
  <c r="AQ50" i="13" s="1"/>
  <c r="AP50" i="11"/>
  <c r="AQ50" i="11" s="1"/>
  <c r="AN61" i="11"/>
  <c r="AN64" i="11" s="1"/>
  <c r="AN67" i="11"/>
  <c r="AN70" i="11" s="1"/>
  <c r="AP70" i="11" s="1"/>
  <c r="AQ70" i="11" s="1"/>
  <c r="AN60" i="14"/>
  <c r="AN63" i="14" s="1"/>
  <c r="AP63" i="14" s="1"/>
  <c r="AQ63" i="14" s="1"/>
  <c r="Z61" i="16"/>
  <c r="AB60" i="16"/>
  <c r="AC60" i="16" s="1"/>
  <c r="AN50" i="16"/>
  <c r="AN66" i="16" s="1"/>
  <c r="AI50" i="16"/>
  <c r="AJ50" i="16" s="1"/>
  <c r="AI61" i="19"/>
  <c r="AJ61" i="19" s="1"/>
  <c r="AP61" i="19"/>
  <c r="AQ61" i="19" s="1"/>
  <c r="AG62" i="19"/>
  <c r="AG64" i="19" s="1"/>
  <c r="AI64" i="19" s="1"/>
  <c r="AJ64" i="19" s="1"/>
  <c r="AN62" i="19"/>
  <c r="AN64" i="19" s="1"/>
  <c r="N62" i="18"/>
  <c r="O62" i="18" s="1"/>
  <c r="AI60" i="18"/>
  <c r="AJ60" i="18" s="1"/>
  <c r="AG61" i="18"/>
  <c r="Z61" i="17"/>
  <c r="AB60" i="17"/>
  <c r="AC60" i="17" s="1"/>
  <c r="U62" i="16"/>
  <c r="V62" i="16" s="1"/>
  <c r="N62" i="15"/>
  <c r="O62" i="15" s="1"/>
  <c r="U62" i="15"/>
  <c r="V62" i="15" s="1"/>
  <c r="N62" i="13"/>
  <c r="O62" i="13" s="1"/>
  <c r="U62" i="13"/>
  <c r="V62" i="13" s="1"/>
  <c r="AB62" i="12"/>
  <c r="AC62" i="12" s="1"/>
  <c r="AP50" i="12"/>
  <c r="AQ50" i="12" s="1"/>
  <c r="AN60" i="12"/>
  <c r="AN63" i="12" s="1"/>
  <c r="AP63" i="12" s="1"/>
  <c r="AQ63" i="12" s="1"/>
  <c r="AI68" i="11"/>
  <c r="AJ68" i="11" s="1"/>
  <c r="AB64" i="11"/>
  <c r="AC64" i="11" s="1"/>
  <c r="AI62" i="11"/>
  <c r="AJ62" i="11" s="1"/>
  <c r="AG69" i="11"/>
  <c r="AG71" i="11" s="1"/>
  <c r="N64" i="11"/>
  <c r="O64" i="11" s="1"/>
  <c r="U64" i="11"/>
  <c r="V64" i="11" s="1"/>
  <c r="AG63" i="11"/>
  <c r="AG65" i="11" s="1"/>
  <c r="N69" i="11"/>
  <c r="O69" i="11" s="1"/>
  <c r="U69" i="11"/>
  <c r="V69" i="11" s="1"/>
  <c r="AI50" i="10"/>
  <c r="AJ50" i="10" s="1"/>
  <c r="AG60" i="10"/>
  <c r="AB61" i="10"/>
  <c r="AC61" i="10" s="1"/>
  <c r="AP50" i="10"/>
  <c r="AQ50" i="10" s="1"/>
  <c r="U62" i="10"/>
  <c r="V62" i="10" s="1"/>
  <c r="Z62" i="10"/>
  <c r="Z64" i="10" s="1"/>
  <c r="AN69" i="18" l="1"/>
  <c r="AP69" i="18" s="1"/>
  <c r="AQ69" i="18" s="1"/>
  <c r="U62" i="17"/>
  <c r="V62" i="17" s="1"/>
  <c r="E45" i="36"/>
  <c r="E20" i="36"/>
  <c r="AN67" i="18"/>
  <c r="AP67" i="18" s="1"/>
  <c r="AQ67" i="18" s="1"/>
  <c r="AI67" i="18"/>
  <c r="AJ67" i="18" s="1"/>
  <c r="AB62" i="15"/>
  <c r="AC62" i="15" s="1"/>
  <c r="AB61" i="18"/>
  <c r="AC61" i="18" s="1"/>
  <c r="AG61" i="15"/>
  <c r="AG62" i="15" s="1"/>
  <c r="AG64" i="15" s="1"/>
  <c r="AI64" i="15" s="1"/>
  <c r="AJ64" i="15" s="1"/>
  <c r="AB64" i="18"/>
  <c r="AC64" i="18" s="1"/>
  <c r="AI60" i="15"/>
  <c r="AJ60" i="15" s="1"/>
  <c r="AP68" i="19"/>
  <c r="AQ68" i="19" s="1"/>
  <c r="AI68" i="13"/>
  <c r="AJ68" i="13" s="1"/>
  <c r="Z70" i="13"/>
  <c r="AI70" i="13" s="1"/>
  <c r="AJ70" i="13" s="1"/>
  <c r="AP50" i="15"/>
  <c r="AQ50" i="15" s="1"/>
  <c r="AN70" i="20"/>
  <c r="AP70" i="20" s="1"/>
  <c r="AQ70" i="20" s="1"/>
  <c r="V64" i="17"/>
  <c r="AI64" i="12"/>
  <c r="AJ64" i="12" s="1"/>
  <c r="AI69" i="16"/>
  <c r="AJ69" i="16" s="1"/>
  <c r="AB68" i="14"/>
  <c r="AC68" i="14" s="1"/>
  <c r="AJ68" i="14"/>
  <c r="AG69" i="15"/>
  <c r="AG67" i="15"/>
  <c r="AG68" i="15" s="1"/>
  <c r="AI66" i="15"/>
  <c r="AJ66" i="15" s="1"/>
  <c r="AN68" i="17"/>
  <c r="AI63" i="15"/>
  <c r="AJ63" i="15" s="1"/>
  <c r="AB64" i="20"/>
  <c r="AC64" i="20" s="1"/>
  <c r="AI70" i="19"/>
  <c r="AJ70" i="19" s="1"/>
  <c r="AN68" i="13"/>
  <c r="AP67" i="13"/>
  <c r="AQ67" i="13" s="1"/>
  <c r="AI68" i="18"/>
  <c r="AJ68" i="18" s="1"/>
  <c r="AG70" i="18"/>
  <c r="AI64" i="20"/>
  <c r="AJ64" i="20" s="1"/>
  <c r="Z70" i="18"/>
  <c r="AB70" i="18" s="1"/>
  <c r="AC70" i="18" s="1"/>
  <c r="AB68" i="18"/>
  <c r="AC68" i="18" s="1"/>
  <c r="AP66" i="16"/>
  <c r="AQ66" i="16" s="1"/>
  <c r="AN69" i="16"/>
  <c r="AP69" i="16" s="1"/>
  <c r="AQ69" i="16" s="1"/>
  <c r="AN67" i="16"/>
  <c r="AP67" i="16" s="1"/>
  <c r="AQ67" i="16" s="1"/>
  <c r="U70" i="18"/>
  <c r="V70" i="18" s="1"/>
  <c r="AP64" i="20"/>
  <c r="AQ64" i="20" s="1"/>
  <c r="Z70" i="12"/>
  <c r="AB70" i="12" s="1"/>
  <c r="AC70" i="12" s="1"/>
  <c r="AB68" i="12"/>
  <c r="AC68" i="12" s="1"/>
  <c r="AN64" i="21"/>
  <c r="AP64" i="21" s="1"/>
  <c r="AQ64" i="21" s="1"/>
  <c r="AP62" i="21"/>
  <c r="AQ62" i="21" s="1"/>
  <c r="AN61" i="18"/>
  <c r="AN62" i="18" s="1"/>
  <c r="AN63" i="18"/>
  <c r="AP63" i="18" s="1"/>
  <c r="AQ63" i="18" s="1"/>
  <c r="AI63" i="16"/>
  <c r="AJ63" i="16" s="1"/>
  <c r="AN69" i="15"/>
  <c r="AP66" i="15"/>
  <c r="AQ66" i="15" s="1"/>
  <c r="AN67" i="15"/>
  <c r="AG68" i="16"/>
  <c r="AI67" i="16"/>
  <c r="AJ67" i="16" s="1"/>
  <c r="AN68" i="12"/>
  <c r="AP67" i="12"/>
  <c r="AQ67" i="12" s="1"/>
  <c r="AN68" i="14"/>
  <c r="AP68" i="14" s="1"/>
  <c r="AQ68" i="14" s="1"/>
  <c r="AP64" i="19"/>
  <c r="AQ64" i="19" s="1"/>
  <c r="AP63" i="13"/>
  <c r="AQ63" i="13" s="1"/>
  <c r="AI60" i="17"/>
  <c r="AJ60" i="17" s="1"/>
  <c r="AG63" i="17"/>
  <c r="AI63" i="17" s="1"/>
  <c r="AJ63" i="17" s="1"/>
  <c r="AI68" i="12"/>
  <c r="AJ68" i="12" s="1"/>
  <c r="AI70" i="20"/>
  <c r="AJ70" i="20" s="1"/>
  <c r="AP70" i="19"/>
  <c r="AQ70" i="19" s="1"/>
  <c r="AN70" i="21"/>
  <c r="AP70" i="21" s="1"/>
  <c r="AQ70" i="21" s="1"/>
  <c r="AP68" i="21"/>
  <c r="AQ68" i="21" s="1"/>
  <c r="AN60" i="15"/>
  <c r="AN63" i="15" s="1"/>
  <c r="AP63" i="15" s="1"/>
  <c r="AQ63" i="15" s="1"/>
  <c r="AG61" i="16"/>
  <c r="AG62" i="16" s="1"/>
  <c r="AG64" i="16" s="1"/>
  <c r="AP60" i="13"/>
  <c r="AQ60" i="13" s="1"/>
  <c r="AN70" i="26"/>
  <c r="AP70" i="26" s="1"/>
  <c r="AQ70" i="26" s="1"/>
  <c r="AI62" i="24"/>
  <c r="AJ62" i="24" s="1"/>
  <c r="AG64" i="24"/>
  <c r="AI64" i="24" s="1"/>
  <c r="AJ64" i="24" s="1"/>
  <c r="AI68" i="24"/>
  <c r="AJ68" i="24" s="1"/>
  <c r="AG70" i="24"/>
  <c r="AI70" i="24" s="1"/>
  <c r="AJ70" i="24" s="1"/>
  <c r="AI60" i="16"/>
  <c r="AJ60" i="16" s="1"/>
  <c r="AI61" i="12"/>
  <c r="AJ61" i="12" s="1"/>
  <c r="AI70" i="26"/>
  <c r="AJ70" i="26" s="1"/>
  <c r="AP68" i="24"/>
  <c r="AQ68" i="24" s="1"/>
  <c r="AQ62" i="26"/>
  <c r="AI62" i="26"/>
  <c r="AJ62" i="26" s="1"/>
  <c r="AG64" i="26"/>
  <c r="AN70" i="10"/>
  <c r="AI62" i="12"/>
  <c r="AJ62" i="12" s="1"/>
  <c r="AG61" i="17"/>
  <c r="AG62" i="17" s="1"/>
  <c r="AP68" i="10"/>
  <c r="AQ68" i="10" s="1"/>
  <c r="AG70" i="10"/>
  <c r="AI70" i="10" s="1"/>
  <c r="AJ70" i="10" s="1"/>
  <c r="AI68" i="10"/>
  <c r="AJ68" i="10" s="1"/>
  <c r="AP69" i="10"/>
  <c r="AQ69" i="10" s="1"/>
  <c r="AP67" i="10"/>
  <c r="AQ67" i="10" s="1"/>
  <c r="AI69" i="10"/>
  <c r="AJ69" i="10" s="1"/>
  <c r="AI67" i="10"/>
  <c r="AJ67" i="10" s="1"/>
  <c r="AP62" i="20"/>
  <c r="AQ62" i="20" s="1"/>
  <c r="AN60" i="17"/>
  <c r="AP60" i="18"/>
  <c r="AQ60" i="18" s="1"/>
  <c r="U70" i="15"/>
  <c r="V70" i="15" s="1"/>
  <c r="AP60" i="14"/>
  <c r="AQ60" i="14" s="1"/>
  <c r="AN61" i="13"/>
  <c r="AN62" i="13" s="1"/>
  <c r="AN64" i="13" s="1"/>
  <c r="AP64" i="13" s="1"/>
  <c r="AQ64" i="13" s="1"/>
  <c r="Z70" i="14"/>
  <c r="AB70" i="16"/>
  <c r="AC70" i="16" s="1"/>
  <c r="U64" i="10"/>
  <c r="F44" i="36" s="1"/>
  <c r="U68" i="10"/>
  <c r="V68" i="10" s="1"/>
  <c r="S70" i="10"/>
  <c r="AB70" i="10" s="1"/>
  <c r="AC68" i="10"/>
  <c r="Z62" i="13"/>
  <c r="Z64" i="13" s="1"/>
  <c r="AB64" i="13" s="1"/>
  <c r="AC64" i="13" s="1"/>
  <c r="AB64" i="10"/>
  <c r="G44" i="36" s="1"/>
  <c r="AB62" i="20"/>
  <c r="AC62" i="20" s="1"/>
  <c r="Z62" i="14"/>
  <c r="Z64" i="14" s="1"/>
  <c r="AB61" i="14"/>
  <c r="AC61" i="14" s="1"/>
  <c r="AI61" i="13"/>
  <c r="AJ61" i="13" s="1"/>
  <c r="AI62" i="20"/>
  <c r="AJ62" i="20" s="1"/>
  <c r="AN68" i="11"/>
  <c r="AP68" i="11" s="1"/>
  <c r="AQ68" i="11" s="1"/>
  <c r="AP67" i="11"/>
  <c r="AQ67" i="11" s="1"/>
  <c r="AP61" i="11"/>
  <c r="AQ61" i="11" s="1"/>
  <c r="AN62" i="11"/>
  <c r="AP62" i="11" s="1"/>
  <c r="AQ62" i="11" s="1"/>
  <c r="AN61" i="14"/>
  <c r="AP61" i="14" s="1"/>
  <c r="AQ61" i="14" s="1"/>
  <c r="AN60" i="16"/>
  <c r="AN63" i="16" s="1"/>
  <c r="AP63" i="16" s="1"/>
  <c r="AQ63" i="16" s="1"/>
  <c r="AP50" i="16"/>
  <c r="AQ50" i="16" s="1"/>
  <c r="AB61" i="16"/>
  <c r="AC61" i="16" s="1"/>
  <c r="Z62" i="16"/>
  <c r="Z64" i="16" s="1"/>
  <c r="AB64" i="16" s="1"/>
  <c r="AC64" i="16" s="1"/>
  <c r="AP62" i="19"/>
  <c r="AQ62" i="19" s="1"/>
  <c r="AI62" i="19"/>
  <c r="AJ62" i="19" s="1"/>
  <c r="AB62" i="18"/>
  <c r="AC62" i="18" s="1"/>
  <c r="AI61" i="18"/>
  <c r="AJ61" i="18" s="1"/>
  <c r="AG62" i="18"/>
  <c r="AG64" i="18" s="1"/>
  <c r="AI64" i="18" s="1"/>
  <c r="AJ64" i="18" s="1"/>
  <c r="AB61" i="17"/>
  <c r="AC61" i="17" s="1"/>
  <c r="Z62" i="17"/>
  <c r="Z64" i="17" s="1"/>
  <c r="AN61" i="12"/>
  <c r="AP61" i="12" s="1"/>
  <c r="AQ61" i="12" s="1"/>
  <c r="AP60" i="12"/>
  <c r="AQ60" i="12" s="1"/>
  <c r="N65" i="11"/>
  <c r="O65" i="11" s="1"/>
  <c r="AB65" i="11"/>
  <c r="AC65" i="11" s="1"/>
  <c r="AI69" i="11"/>
  <c r="AJ69" i="11" s="1"/>
  <c r="AB71" i="11"/>
  <c r="AC71" i="11" s="1"/>
  <c r="U65" i="11"/>
  <c r="V65" i="11" s="1"/>
  <c r="AI63" i="11"/>
  <c r="AJ63" i="11" s="1"/>
  <c r="AB62" i="10"/>
  <c r="AC62" i="10" s="1"/>
  <c r="AI60" i="10"/>
  <c r="AJ60" i="10" s="1"/>
  <c r="AG61" i="10"/>
  <c r="AG62" i="10" s="1"/>
  <c r="AP60" i="10"/>
  <c r="AQ60" i="10" s="1"/>
  <c r="AN68" i="18" l="1"/>
  <c r="AP68" i="18" s="1"/>
  <c r="AQ68" i="18" s="1"/>
  <c r="F20" i="36"/>
  <c r="AI61" i="16"/>
  <c r="AJ61" i="16" s="1"/>
  <c r="AG64" i="17"/>
  <c r="AI64" i="17" s="1"/>
  <c r="H19" i="36" s="1"/>
  <c r="AI62" i="15"/>
  <c r="AJ62" i="15" s="1"/>
  <c r="AI61" i="15"/>
  <c r="AJ61" i="15" s="1"/>
  <c r="AB70" i="13"/>
  <c r="AC70" i="13" s="1"/>
  <c r="AP61" i="18"/>
  <c r="AQ61" i="18" s="1"/>
  <c r="AP69" i="15"/>
  <c r="AQ69" i="15" s="1"/>
  <c r="AP67" i="15"/>
  <c r="AQ67" i="15" s="1"/>
  <c r="AN70" i="18"/>
  <c r="AP70" i="18" s="1"/>
  <c r="AQ70" i="18" s="1"/>
  <c r="AN64" i="18"/>
  <c r="AP64" i="18" s="1"/>
  <c r="AQ64" i="18" s="1"/>
  <c r="AN68" i="15"/>
  <c r="AP68" i="15" s="1"/>
  <c r="AQ68" i="15" s="1"/>
  <c r="AP60" i="15"/>
  <c r="AQ60" i="15" s="1"/>
  <c r="AN61" i="15"/>
  <c r="AP61" i="15" s="1"/>
  <c r="AQ61" i="15" s="1"/>
  <c r="V64" i="10"/>
  <c r="F45" i="36" s="1"/>
  <c r="AC64" i="10"/>
  <c r="AI68" i="15"/>
  <c r="AJ68" i="15" s="1"/>
  <c r="AI68" i="16"/>
  <c r="AJ68" i="16" s="1"/>
  <c r="AN70" i="13"/>
  <c r="AP70" i="13" s="1"/>
  <c r="AQ70" i="13" s="1"/>
  <c r="AP68" i="13"/>
  <c r="AQ68" i="13" s="1"/>
  <c r="AP60" i="17"/>
  <c r="AQ60" i="17" s="1"/>
  <c r="AN63" i="17"/>
  <c r="AP63" i="17" s="1"/>
  <c r="AQ63" i="17" s="1"/>
  <c r="AI69" i="15"/>
  <c r="AJ69" i="15" s="1"/>
  <c r="AB64" i="17"/>
  <c r="G19" i="36" s="1"/>
  <c r="AN70" i="12"/>
  <c r="AP70" i="12" s="1"/>
  <c r="AQ70" i="12" s="1"/>
  <c r="AP68" i="12"/>
  <c r="AQ68" i="12" s="1"/>
  <c r="AI70" i="12"/>
  <c r="AJ70" i="12" s="1"/>
  <c r="AN68" i="16"/>
  <c r="AP68" i="16" s="1"/>
  <c r="AQ68" i="16" s="1"/>
  <c r="AI70" i="18"/>
  <c r="AJ70" i="18" s="1"/>
  <c r="AB64" i="14"/>
  <c r="AC64" i="14" s="1"/>
  <c r="AI64" i="14"/>
  <c r="AJ64" i="14" s="1"/>
  <c r="AI64" i="16"/>
  <c r="AJ64" i="16" s="1"/>
  <c r="AI64" i="13"/>
  <c r="AJ64" i="13" s="1"/>
  <c r="AI67" i="15"/>
  <c r="AJ67" i="15" s="1"/>
  <c r="AN70" i="17"/>
  <c r="AP70" i="17" s="1"/>
  <c r="AQ70" i="17" s="1"/>
  <c r="AP68" i="17"/>
  <c r="AQ68" i="17" s="1"/>
  <c r="AI61" i="17"/>
  <c r="AJ61" i="17" s="1"/>
  <c r="AP70" i="24"/>
  <c r="AQ70" i="24" s="1"/>
  <c r="AN70" i="14"/>
  <c r="AP70" i="14" s="1"/>
  <c r="AQ70" i="14" s="1"/>
  <c r="AP61" i="13"/>
  <c r="AQ61" i="13" s="1"/>
  <c r="AP64" i="24"/>
  <c r="AQ64" i="24" s="1"/>
  <c r="AI64" i="26"/>
  <c r="AJ64" i="26" s="1"/>
  <c r="AP64" i="26"/>
  <c r="AQ64" i="26" s="1"/>
  <c r="AG64" i="10"/>
  <c r="AI64" i="10" s="1"/>
  <c r="H44" i="36" s="1"/>
  <c r="AG70" i="16"/>
  <c r="AP70" i="10"/>
  <c r="AQ70" i="10" s="1"/>
  <c r="AI63" i="10"/>
  <c r="AJ63" i="10" s="1"/>
  <c r="AP63" i="10"/>
  <c r="AQ63" i="10" s="1"/>
  <c r="AN61" i="17"/>
  <c r="AP61" i="17" s="1"/>
  <c r="AQ61" i="17" s="1"/>
  <c r="AP62" i="13"/>
  <c r="AQ62" i="13" s="1"/>
  <c r="AB62" i="13"/>
  <c r="AC62" i="13" s="1"/>
  <c r="AI62" i="13"/>
  <c r="AJ62" i="13" s="1"/>
  <c r="AI70" i="14"/>
  <c r="AJ70" i="14" s="1"/>
  <c r="AB70" i="14"/>
  <c r="AC70" i="14" s="1"/>
  <c r="U70" i="10"/>
  <c r="V70" i="10" s="1"/>
  <c r="AC70" i="10"/>
  <c r="AB62" i="14"/>
  <c r="AC62" i="14" s="1"/>
  <c r="AI62" i="14"/>
  <c r="AJ62" i="14" s="1"/>
  <c r="AN69" i="11"/>
  <c r="AN71" i="11" s="1"/>
  <c r="AN63" i="11"/>
  <c r="AN65" i="11" s="1"/>
  <c r="AN62" i="14"/>
  <c r="AN64" i="14" s="1"/>
  <c r="AP64" i="14" s="1"/>
  <c r="AQ64" i="14" s="1"/>
  <c r="AI62" i="16"/>
  <c r="AJ62" i="16" s="1"/>
  <c r="AB62" i="16"/>
  <c r="AC62" i="16" s="1"/>
  <c r="AN61" i="16"/>
  <c r="AP61" i="16" s="1"/>
  <c r="AQ61" i="16" s="1"/>
  <c r="AP60" i="16"/>
  <c r="AQ60" i="16" s="1"/>
  <c r="AI62" i="18"/>
  <c r="AJ62" i="18" s="1"/>
  <c r="AP62" i="18"/>
  <c r="AQ62" i="18" s="1"/>
  <c r="AI62" i="17"/>
  <c r="AJ62" i="17" s="1"/>
  <c r="AB62" i="17"/>
  <c r="AC62" i="17" s="1"/>
  <c r="AN62" i="12"/>
  <c r="AN64" i="12" s="1"/>
  <c r="AP64" i="12" s="1"/>
  <c r="AQ64" i="12" s="1"/>
  <c r="N71" i="11"/>
  <c r="O71" i="11" s="1"/>
  <c r="U71" i="11"/>
  <c r="V71" i="11" s="1"/>
  <c r="AI64" i="11"/>
  <c r="AJ64" i="11" s="1"/>
  <c r="AI62" i="10"/>
  <c r="AJ62" i="10" s="1"/>
  <c r="AP62" i="10"/>
  <c r="AQ62" i="10" s="1"/>
  <c r="AI61" i="10"/>
  <c r="AJ61" i="10" s="1"/>
  <c r="AP61" i="10"/>
  <c r="AQ61" i="10" s="1"/>
  <c r="G45" i="36" l="1"/>
  <c r="AN62" i="15"/>
  <c r="AN64" i="15" s="1"/>
  <c r="AP64" i="15" s="1"/>
  <c r="AQ64" i="15" s="1"/>
  <c r="AN70" i="16"/>
  <c r="AP70" i="16" s="1"/>
  <c r="AQ70" i="16" s="1"/>
  <c r="AC64" i="17"/>
  <c r="AJ64" i="17"/>
  <c r="AJ64" i="10"/>
  <c r="AN62" i="17"/>
  <c r="AN64" i="17" s="1"/>
  <c r="AP64" i="17" s="1"/>
  <c r="I19" i="36" s="1"/>
  <c r="AP64" i="10"/>
  <c r="I44" i="36" s="1"/>
  <c r="AI70" i="16"/>
  <c r="AJ70" i="16" s="1"/>
  <c r="AN70" i="15"/>
  <c r="AG70" i="15"/>
  <c r="AP62" i="14"/>
  <c r="AQ62" i="14" s="1"/>
  <c r="AP63" i="11"/>
  <c r="AQ63" i="11" s="1"/>
  <c r="AP69" i="11"/>
  <c r="AQ69" i="11" s="1"/>
  <c r="AI71" i="11"/>
  <c r="AJ71" i="11" s="1"/>
  <c r="AN62" i="16"/>
  <c r="AN64" i="16" s="1"/>
  <c r="AP64" i="16" s="1"/>
  <c r="AQ64" i="16" s="1"/>
  <c r="AP62" i="12"/>
  <c r="AQ62" i="12" s="1"/>
  <c r="AI65" i="11"/>
  <c r="AJ65" i="11" s="1"/>
  <c r="AP62" i="15" l="1"/>
  <c r="AQ62" i="15" s="1"/>
  <c r="H20" i="36"/>
  <c r="G20" i="36"/>
  <c r="H45" i="36"/>
  <c r="AP62" i="17"/>
  <c r="AQ62" i="17" s="1"/>
  <c r="AQ64" i="10"/>
  <c r="AQ64" i="17"/>
  <c r="AI70" i="15"/>
  <c r="AJ70" i="15" s="1"/>
  <c r="AP70" i="15"/>
  <c r="AQ70" i="15" s="1"/>
  <c r="AP64" i="11"/>
  <c r="AQ64" i="11" s="1"/>
  <c r="AP65" i="11"/>
  <c r="AQ65" i="11" s="1"/>
  <c r="AP71" i="11"/>
  <c r="AQ71" i="11" s="1"/>
  <c r="AP62" i="16"/>
  <c r="AQ62" i="16" s="1"/>
  <c r="I20" i="36" l="1"/>
  <c r="I45" i="36"/>
  <c r="Q73" i="9"/>
  <c r="R45" i="9" s="1"/>
  <c r="S45" i="9" s="1"/>
  <c r="AG46" i="9"/>
  <c r="AQ46" i="9" s="1"/>
  <c r="S46" i="9"/>
  <c r="AC46" i="9" s="1"/>
  <c r="L46" i="9"/>
  <c r="V46" i="9" s="1"/>
  <c r="AN46" i="9"/>
  <c r="H46" i="9"/>
  <c r="O46" i="9" s="1"/>
  <c r="AM44" i="9"/>
  <c r="AN44" i="9" s="1"/>
  <c r="AF44" i="9"/>
  <c r="AG44" i="9" s="1"/>
  <c r="Y44" i="9"/>
  <c r="Z44" i="9" s="1"/>
  <c r="R44" i="9"/>
  <c r="S44" i="9" s="1"/>
  <c r="K44" i="9"/>
  <c r="L44" i="9" s="1"/>
  <c r="G44" i="9"/>
  <c r="H44" i="9" s="1"/>
  <c r="AN43" i="9"/>
  <c r="AG43" i="9"/>
  <c r="Z43" i="9"/>
  <c r="S43" i="9"/>
  <c r="L43" i="9"/>
  <c r="H43" i="9"/>
  <c r="O43" i="9" s="1"/>
  <c r="AM42" i="9"/>
  <c r="AN42" i="9" s="1"/>
  <c r="AF42" i="9"/>
  <c r="AG42" i="9" s="1"/>
  <c r="Y42" i="9"/>
  <c r="Z42" i="9" s="1"/>
  <c r="S42" i="9"/>
  <c r="R42" i="9"/>
  <c r="K42" i="9"/>
  <c r="L42" i="9" s="1"/>
  <c r="G42" i="9"/>
  <c r="H42" i="9" s="1"/>
  <c r="AM40" i="9"/>
  <c r="AN40" i="9" s="1"/>
  <c r="AF40" i="9"/>
  <c r="AG40" i="9" s="1"/>
  <c r="Y40" i="9"/>
  <c r="Z40" i="9" s="1"/>
  <c r="R40" i="9"/>
  <c r="S40" i="9" s="1"/>
  <c r="K40" i="9"/>
  <c r="L40" i="9" s="1"/>
  <c r="G40" i="9"/>
  <c r="H40" i="9" s="1"/>
  <c r="AM38" i="9"/>
  <c r="AN38" i="9" s="1"/>
  <c r="AF38" i="9"/>
  <c r="AG38" i="9" s="1"/>
  <c r="Y38" i="9"/>
  <c r="Z38" i="9" s="1"/>
  <c r="AJ38" i="9" s="1"/>
  <c r="R38" i="9"/>
  <c r="S38" i="9" s="1"/>
  <c r="K38" i="9"/>
  <c r="L38" i="9" s="1"/>
  <c r="G38" i="9"/>
  <c r="H38" i="9" s="1"/>
  <c r="O38" i="9" s="1"/>
  <c r="AN37" i="9"/>
  <c r="AM37" i="9"/>
  <c r="AF37" i="9"/>
  <c r="AG37" i="9" s="1"/>
  <c r="AQ37" i="9" s="1"/>
  <c r="Y37" i="9"/>
  <c r="Z37" i="9" s="1"/>
  <c r="R37" i="9"/>
  <c r="S37" i="9" s="1"/>
  <c r="AC37" i="9" s="1"/>
  <c r="K37" i="9"/>
  <c r="L37" i="9" s="1"/>
  <c r="G37" i="9"/>
  <c r="H37" i="9" s="1"/>
  <c r="O37" i="9" s="1"/>
  <c r="AN36" i="9"/>
  <c r="AG36" i="9"/>
  <c r="Z36" i="9"/>
  <c r="S36" i="9"/>
  <c r="L36" i="9"/>
  <c r="H36" i="9"/>
  <c r="AM35" i="9"/>
  <c r="AN35" i="9" s="1"/>
  <c r="AF35" i="9"/>
  <c r="AG35" i="9" s="1"/>
  <c r="AQ35" i="9" s="1"/>
  <c r="Y35" i="9"/>
  <c r="Z35" i="9" s="1"/>
  <c r="AJ35" i="9" s="1"/>
  <c r="R35" i="9"/>
  <c r="S35" i="9" s="1"/>
  <c r="AC35" i="9" s="1"/>
  <c r="K35" i="9"/>
  <c r="L35" i="9" s="1"/>
  <c r="V35" i="9" s="1"/>
  <c r="G35" i="9"/>
  <c r="H35" i="9" s="1"/>
  <c r="O35" i="9" s="1"/>
  <c r="AM34" i="9"/>
  <c r="AN34" i="9" s="1"/>
  <c r="AF34" i="9"/>
  <c r="AG34" i="9" s="1"/>
  <c r="Y34" i="9"/>
  <c r="Z34" i="9" s="1"/>
  <c r="R34" i="9"/>
  <c r="S34" i="9" s="1"/>
  <c r="K34" i="9"/>
  <c r="L34" i="9" s="1"/>
  <c r="G34" i="9"/>
  <c r="H34" i="9" s="1"/>
  <c r="O34" i="9" s="1"/>
  <c r="AN33" i="9"/>
  <c r="AM33" i="9"/>
  <c r="AF33" i="9"/>
  <c r="AG33" i="9" s="1"/>
  <c r="Y33" i="9"/>
  <c r="Z33" i="9" s="1"/>
  <c r="S33" i="9"/>
  <c r="AC33" i="9" s="1"/>
  <c r="R33" i="9"/>
  <c r="K33" i="9"/>
  <c r="L33" i="9" s="1"/>
  <c r="V33" i="9" s="1"/>
  <c r="G33" i="9"/>
  <c r="H33" i="9" s="1"/>
  <c r="O33" i="9" s="1"/>
  <c r="AM32" i="9"/>
  <c r="AN32" i="9" s="1"/>
  <c r="AP32" i="9" s="1"/>
  <c r="AF32" i="9"/>
  <c r="AG32" i="9" s="1"/>
  <c r="Y32" i="9"/>
  <c r="Z32" i="9" s="1"/>
  <c r="R32" i="9"/>
  <c r="S32" i="9" s="1"/>
  <c r="AC32" i="9" s="1"/>
  <c r="K32" i="9"/>
  <c r="L32" i="9" s="1"/>
  <c r="G32" i="9"/>
  <c r="H32" i="9" s="1"/>
  <c r="O32" i="9" s="1"/>
  <c r="AM31" i="9"/>
  <c r="AN31" i="9" s="1"/>
  <c r="AP31" i="9" s="1"/>
  <c r="AG31" i="9"/>
  <c r="AQ31" i="9" s="1"/>
  <c r="AF31" i="9"/>
  <c r="Y31" i="9"/>
  <c r="Z31" i="9" s="1"/>
  <c r="R31" i="9"/>
  <c r="S31" i="9" s="1"/>
  <c r="AC31" i="9" s="1"/>
  <c r="L31" i="9"/>
  <c r="K31" i="9"/>
  <c r="G31" i="9"/>
  <c r="H31" i="9" s="1"/>
  <c r="O31" i="9" s="1"/>
  <c r="AM30" i="9"/>
  <c r="AN30" i="9" s="1"/>
  <c r="AF30" i="9"/>
  <c r="AG30" i="9" s="1"/>
  <c r="Y30" i="9"/>
  <c r="Z30" i="9" s="1"/>
  <c r="AJ30" i="9" s="1"/>
  <c r="R30" i="9"/>
  <c r="S30" i="9" s="1"/>
  <c r="K30" i="9"/>
  <c r="L30" i="9" s="1"/>
  <c r="G30" i="9"/>
  <c r="H30" i="9" s="1"/>
  <c r="O30" i="9" s="1"/>
  <c r="AM29" i="9"/>
  <c r="AN29" i="9" s="1"/>
  <c r="AF29" i="9"/>
  <c r="AG29" i="9" s="1"/>
  <c r="Z29" i="9"/>
  <c r="Y29" i="9"/>
  <c r="R29" i="9"/>
  <c r="S29" i="9" s="1"/>
  <c r="K29" i="9"/>
  <c r="L29" i="9" s="1"/>
  <c r="G29" i="9"/>
  <c r="H29" i="9" s="1"/>
  <c r="AN28" i="9"/>
  <c r="AG28" i="9"/>
  <c r="AQ28" i="9" s="1"/>
  <c r="Z28" i="9"/>
  <c r="AJ28" i="9" s="1"/>
  <c r="S28" i="9"/>
  <c r="AC28" i="9" s="1"/>
  <c r="L28" i="9"/>
  <c r="H28" i="9"/>
  <c r="O28" i="9" s="1"/>
  <c r="AQ24" i="9"/>
  <c r="AN24" i="9"/>
  <c r="AP24" i="9" s="1"/>
  <c r="AG24" i="9"/>
  <c r="Z24" i="9"/>
  <c r="S24" i="9"/>
  <c r="AC24" i="9" s="1"/>
  <c r="L24" i="9"/>
  <c r="H24" i="9"/>
  <c r="AN23" i="9"/>
  <c r="AG23" i="9"/>
  <c r="Z23" i="9"/>
  <c r="S23" i="9"/>
  <c r="L23" i="9"/>
  <c r="H23" i="9"/>
  <c r="AP28" i="9" l="1"/>
  <c r="U45" i="9"/>
  <c r="V45" i="9" s="1"/>
  <c r="N42" i="9"/>
  <c r="U44" i="9"/>
  <c r="V44" i="9" s="1"/>
  <c r="AP35" i="9"/>
  <c r="AI33" i="9"/>
  <c r="AQ33" i="9"/>
  <c r="AB33" i="9"/>
  <c r="AJ33" i="9"/>
  <c r="AB37" i="9"/>
  <c r="AB31" i="9"/>
  <c r="AJ31" i="9"/>
  <c r="N34" i="9"/>
  <c r="U31" i="9"/>
  <c r="AP33" i="9"/>
  <c r="AI31" i="9"/>
  <c r="U24" i="9"/>
  <c r="AB24" i="9"/>
  <c r="U28" i="9"/>
  <c r="AP30" i="9"/>
  <c r="U33" i="9"/>
  <c r="AP37" i="9"/>
  <c r="U40" i="9"/>
  <c r="V40" i="9" s="1"/>
  <c r="X73" i="9"/>
  <c r="Y45" i="9" s="1"/>
  <c r="Z45" i="9" s="1"/>
  <c r="AB45" i="9" s="1"/>
  <c r="AC45" i="9" s="1"/>
  <c r="AP44" i="9"/>
  <c r="AQ44" i="9" s="1"/>
  <c r="AI44" i="9"/>
  <c r="AJ44" i="9" s="1"/>
  <c r="AP42" i="9"/>
  <c r="AQ42" i="9" s="1"/>
  <c r="AP40" i="9"/>
  <c r="AQ40" i="9" s="1"/>
  <c r="AI40" i="9"/>
  <c r="AJ40" i="9" s="1"/>
  <c r="AB40" i="9"/>
  <c r="AC40" i="9" s="1"/>
  <c r="AI42" i="9"/>
  <c r="AJ42" i="9" s="1"/>
  <c r="AB44" i="9"/>
  <c r="AC44" i="9" s="1"/>
  <c r="AB42" i="9"/>
  <c r="AC42" i="9" s="1"/>
  <c r="U42" i="9"/>
  <c r="V42" i="9" s="1"/>
  <c r="AP46" i="9"/>
  <c r="AP36" i="9"/>
  <c r="AQ36" i="9" s="1"/>
  <c r="N31" i="9"/>
  <c r="V31" i="9"/>
  <c r="AP29" i="9"/>
  <c r="AQ29" i="9" s="1"/>
  <c r="AP23" i="9"/>
  <c r="AI23" i="9"/>
  <c r="N29" i="9"/>
  <c r="O29" i="9" s="1"/>
  <c r="AB34" i="9"/>
  <c r="AJ34" i="9"/>
  <c r="AB36" i="9"/>
  <c r="AC36" i="9" s="1"/>
  <c r="N44" i="9"/>
  <c r="O44" i="9" s="1"/>
  <c r="AN39" i="9"/>
  <c r="AI34" i="9"/>
  <c r="AQ34" i="9"/>
  <c r="N36" i="9"/>
  <c r="O36" i="9" s="1"/>
  <c r="AI38" i="9"/>
  <c r="AQ38" i="9"/>
  <c r="U29" i="9"/>
  <c r="V29" i="9" s="1"/>
  <c r="AI29" i="9"/>
  <c r="AJ29" i="9" s="1"/>
  <c r="AB30" i="9"/>
  <c r="AI32" i="9"/>
  <c r="AQ32" i="9"/>
  <c r="U34" i="9"/>
  <c r="AC34" i="9"/>
  <c r="N37" i="9"/>
  <c r="U38" i="9"/>
  <c r="AC38" i="9"/>
  <c r="AP38" i="9"/>
  <c r="U43" i="9"/>
  <c r="V43" i="9" s="1"/>
  <c r="AB29" i="9"/>
  <c r="AC29" i="9" s="1"/>
  <c r="U30" i="9"/>
  <c r="AC30" i="9"/>
  <c r="N32" i="9"/>
  <c r="V32" i="9"/>
  <c r="AB32" i="9"/>
  <c r="AJ32" i="9"/>
  <c r="N23" i="9"/>
  <c r="L39" i="9"/>
  <c r="N38" i="9"/>
  <c r="V38" i="9"/>
  <c r="AI43" i="9"/>
  <c r="AJ43" i="9" s="1"/>
  <c r="S39" i="9"/>
  <c r="Z39" i="9"/>
  <c r="AB23" i="9"/>
  <c r="H39" i="9"/>
  <c r="O24" i="9"/>
  <c r="N30" i="9"/>
  <c r="V30" i="9"/>
  <c r="AI30" i="9"/>
  <c r="AQ30" i="9"/>
  <c r="U32" i="9"/>
  <c r="N33" i="9"/>
  <c r="V34" i="9"/>
  <c r="AP34" i="9"/>
  <c r="U36" i="9"/>
  <c r="V36" i="9" s="1"/>
  <c r="N40" i="9"/>
  <c r="O40" i="9" s="1"/>
  <c r="AI36" i="9"/>
  <c r="AJ36" i="9" s="1"/>
  <c r="O42" i="9"/>
  <c r="AP43" i="9"/>
  <c r="AQ43" i="9" s="1"/>
  <c r="V28" i="9"/>
  <c r="N28" i="9"/>
  <c r="AI28" i="9"/>
  <c r="U37" i="9"/>
  <c r="AI37" i="9"/>
  <c r="AJ24" i="9"/>
  <c r="AB28" i="9"/>
  <c r="N35" i="9"/>
  <c r="U35" i="9"/>
  <c r="AB35" i="9"/>
  <c r="AI35" i="9"/>
  <c r="V37" i="9"/>
  <c r="AJ37" i="9"/>
  <c r="Z46" i="9"/>
  <c r="AB38" i="9"/>
  <c r="N43" i="9"/>
  <c r="AB43" i="9"/>
  <c r="AC43" i="9" s="1"/>
  <c r="V24" i="9"/>
  <c r="N24" i="9"/>
  <c r="AI24" i="9"/>
  <c r="U46" i="9"/>
  <c r="U23" i="9"/>
  <c r="AG39" i="9"/>
  <c r="N46" i="9"/>
  <c r="D36" i="36" l="1"/>
  <c r="I36" i="36"/>
  <c r="H36" i="36"/>
  <c r="G36" i="36"/>
  <c r="F36" i="36"/>
  <c r="E36" i="36"/>
  <c r="AE73" i="9"/>
  <c r="AF45" i="9" s="1"/>
  <c r="AG45" i="9" s="1"/>
  <c r="AI45" i="9" s="1"/>
  <c r="AJ45" i="9" s="1"/>
  <c r="AQ23" i="9"/>
  <c r="AJ23" i="9"/>
  <c r="AC23" i="9"/>
  <c r="V23" i="9"/>
  <c r="O23" i="9"/>
  <c r="AI39" i="9"/>
  <c r="H37" i="36" s="1"/>
  <c r="AJ46" i="9"/>
  <c r="AB46" i="9"/>
  <c r="AI46" i="9"/>
  <c r="H47" i="9"/>
  <c r="AP39" i="9"/>
  <c r="I37" i="36" s="1"/>
  <c r="S47" i="9"/>
  <c r="U39" i="9"/>
  <c r="F37" i="36" s="1"/>
  <c r="AB39" i="9"/>
  <c r="G37" i="36" s="1"/>
  <c r="N39" i="9"/>
  <c r="E37" i="36" s="1"/>
  <c r="L47" i="9"/>
  <c r="E38" i="36" l="1"/>
  <c r="H38" i="36"/>
  <c r="G38" i="36"/>
  <c r="I38" i="36"/>
  <c r="F38" i="36"/>
  <c r="AL73" i="9"/>
  <c r="AM45" i="9" s="1"/>
  <c r="AN45" i="9" s="1"/>
  <c r="AP45" i="9" s="1"/>
  <c r="AQ45" i="9" s="1"/>
  <c r="AQ39" i="9"/>
  <c r="AC39" i="9"/>
  <c r="AJ39" i="9"/>
  <c r="O39" i="9"/>
  <c r="V39" i="9"/>
  <c r="Z47" i="9"/>
  <c r="Z50" i="9" s="1"/>
  <c r="Z66" i="9" s="1"/>
  <c r="U47" i="9"/>
  <c r="V47" i="9" s="1"/>
  <c r="S50" i="9"/>
  <c r="S66" i="9" s="1"/>
  <c r="L50" i="9"/>
  <c r="L66" i="9" s="1"/>
  <c r="L69" i="9" s="1"/>
  <c r="N47" i="9"/>
  <c r="O47" i="9" s="1"/>
  <c r="H50" i="9"/>
  <c r="H66" i="9" s="1"/>
  <c r="H69" i="9" s="1"/>
  <c r="H67" i="9" l="1"/>
  <c r="H68" i="9" s="1"/>
  <c r="L67" i="9"/>
  <c r="L68" i="9" s="1"/>
  <c r="N66" i="9"/>
  <c r="O66" i="9" s="1"/>
  <c r="S69" i="9"/>
  <c r="U66" i="9"/>
  <c r="V66" i="9" s="1"/>
  <c r="S67" i="9"/>
  <c r="Z69" i="9"/>
  <c r="AB66" i="9"/>
  <c r="AC66" i="9" s="1"/>
  <c r="Z67" i="9"/>
  <c r="Z68" i="9" s="1"/>
  <c r="AB47" i="9"/>
  <c r="AC47" i="9" s="1"/>
  <c r="AG47" i="9"/>
  <c r="AN47" i="9"/>
  <c r="H60" i="9"/>
  <c r="N50" i="9"/>
  <c r="O50" i="9" s="1"/>
  <c r="L60" i="9"/>
  <c r="AB50" i="9"/>
  <c r="AC50" i="9" s="1"/>
  <c r="Z60" i="9"/>
  <c r="U50" i="9"/>
  <c r="V50" i="9" s="1"/>
  <c r="S60" i="9"/>
  <c r="H70" i="9" l="1"/>
  <c r="N69" i="9"/>
  <c r="O69" i="9" s="1"/>
  <c r="N67" i="9"/>
  <c r="O67" i="9" s="1"/>
  <c r="L70" i="9"/>
  <c r="N68" i="9"/>
  <c r="O68" i="9" s="1"/>
  <c r="H63" i="9"/>
  <c r="L63" i="9"/>
  <c r="U67" i="9"/>
  <c r="V67" i="9" s="1"/>
  <c r="AB69" i="9"/>
  <c r="AC69" i="9" s="1"/>
  <c r="Z63" i="9"/>
  <c r="Z70" i="9"/>
  <c r="AB67" i="9"/>
  <c r="AC67" i="9" s="1"/>
  <c r="S68" i="9"/>
  <c r="S63" i="9"/>
  <c r="U69" i="9"/>
  <c r="V69" i="9" s="1"/>
  <c r="AG50" i="9"/>
  <c r="AG66" i="9" s="1"/>
  <c r="AI47" i="9"/>
  <c r="AJ47" i="9" s="1"/>
  <c r="AP47" i="9"/>
  <c r="AQ47" i="9" s="1"/>
  <c r="AN50" i="9"/>
  <c r="AN66" i="9" s="1"/>
  <c r="U60" i="9"/>
  <c r="V60" i="9" s="1"/>
  <c r="S61" i="9"/>
  <c r="Z61" i="9"/>
  <c r="Z62" i="9" s="1"/>
  <c r="AB60" i="9"/>
  <c r="AC60" i="9" s="1"/>
  <c r="N60" i="9"/>
  <c r="O60" i="9" s="1"/>
  <c r="L61" i="9"/>
  <c r="L62" i="9" s="1"/>
  <c r="H61" i="9"/>
  <c r="H62" i="9" s="1"/>
  <c r="H64" i="9" l="1"/>
  <c r="N70" i="9"/>
  <c r="O70" i="9" s="1"/>
  <c r="N63" i="9"/>
  <c r="O63" i="9" s="1"/>
  <c r="AG69" i="9"/>
  <c r="AG67" i="9"/>
  <c r="AG68" i="9" s="1"/>
  <c r="AI66" i="9"/>
  <c r="AJ66" i="9" s="1"/>
  <c r="L64" i="9"/>
  <c r="AP66" i="9"/>
  <c r="AQ66" i="9" s="1"/>
  <c r="AN67" i="9"/>
  <c r="AN68" i="9" s="1"/>
  <c r="AN69" i="9"/>
  <c r="Z64" i="9"/>
  <c r="U63" i="9"/>
  <c r="V63" i="9" s="1"/>
  <c r="AB63" i="9"/>
  <c r="AC63" i="9" s="1"/>
  <c r="U68" i="9"/>
  <c r="V68" i="9" s="1"/>
  <c r="S70" i="9"/>
  <c r="U70" i="9" s="1"/>
  <c r="V70" i="9" s="1"/>
  <c r="AB68" i="9"/>
  <c r="AC68" i="9" s="1"/>
  <c r="AN60" i="9"/>
  <c r="AP50" i="9"/>
  <c r="AQ50" i="9" s="1"/>
  <c r="AG60" i="9"/>
  <c r="AI50" i="9"/>
  <c r="AJ50" i="9" s="1"/>
  <c r="U61" i="9"/>
  <c r="V61" i="9" s="1"/>
  <c r="S62" i="9"/>
  <c r="N61" i="9"/>
  <c r="O61" i="9" s="1"/>
  <c r="AB61" i="9"/>
  <c r="AC61" i="9" s="1"/>
  <c r="N62" i="9"/>
  <c r="O62" i="9" s="1"/>
  <c r="N64" i="9" l="1"/>
  <c r="E39" i="36" s="1"/>
  <c r="AP69" i="9"/>
  <c r="AQ69" i="9" s="1"/>
  <c r="AI67" i="9"/>
  <c r="AJ67" i="9" s="1"/>
  <c r="AI69" i="9"/>
  <c r="AJ69" i="9" s="1"/>
  <c r="AN63" i="9"/>
  <c r="AG70" i="9"/>
  <c r="AI68" i="9"/>
  <c r="AJ68" i="9" s="1"/>
  <c r="AP67" i="9"/>
  <c r="AQ67" i="9" s="1"/>
  <c r="AP68" i="9"/>
  <c r="AQ68" i="9" s="1"/>
  <c r="AN70" i="9"/>
  <c r="AG63" i="9"/>
  <c r="AB70" i="9"/>
  <c r="AC70" i="9" s="1"/>
  <c r="AB62" i="9"/>
  <c r="AC62" i="9" s="1"/>
  <c r="S64" i="9"/>
  <c r="AG61" i="9"/>
  <c r="AI60" i="9"/>
  <c r="AJ60" i="9" s="1"/>
  <c r="AN61" i="9"/>
  <c r="AP60" i="9"/>
  <c r="AQ60" i="9" s="1"/>
  <c r="U62" i="9"/>
  <c r="V62" i="9" s="1"/>
  <c r="O64" i="9" l="1"/>
  <c r="AP63" i="9"/>
  <c r="AQ63" i="9" s="1"/>
  <c r="AI63" i="9"/>
  <c r="AJ63" i="9" s="1"/>
  <c r="AP70" i="9"/>
  <c r="AQ70" i="9" s="1"/>
  <c r="AI70" i="9"/>
  <c r="AJ70" i="9" s="1"/>
  <c r="U64" i="9"/>
  <c r="F39" i="36" s="1"/>
  <c r="AB64" i="9"/>
  <c r="G39" i="36" s="1"/>
  <c r="AG62" i="9"/>
  <c r="AG64" i="9" s="1"/>
  <c r="AI61" i="9"/>
  <c r="AJ61" i="9" s="1"/>
  <c r="AP61" i="9"/>
  <c r="AQ61" i="9" s="1"/>
  <c r="AN62" i="9"/>
  <c r="AN64" i="9" s="1"/>
  <c r="E40" i="36" l="1"/>
  <c r="V64" i="9"/>
  <c r="F40" i="36" s="1"/>
  <c r="AC64" i="9"/>
  <c r="AI64" i="9"/>
  <c r="H39" i="36" s="1"/>
  <c r="AP64" i="9"/>
  <c r="I39" i="36" s="1"/>
  <c r="AP62" i="9"/>
  <c r="AQ62" i="9" s="1"/>
  <c r="AI62" i="9"/>
  <c r="AJ62" i="9" s="1"/>
  <c r="G40" i="36" l="1"/>
  <c r="AQ64" i="9"/>
  <c r="AJ64" i="9"/>
  <c r="Q73" i="8"/>
  <c r="R45" i="8" s="1"/>
  <c r="S45" i="8" s="1"/>
  <c r="U45" i="8" s="1"/>
  <c r="V45" i="8" s="1"/>
  <c r="S46" i="8"/>
  <c r="AC46" i="8" s="1"/>
  <c r="L46" i="8"/>
  <c r="H46" i="8"/>
  <c r="O46" i="8" s="1"/>
  <c r="AM43" i="8"/>
  <c r="AN43" i="8" s="1"/>
  <c r="AF43" i="8"/>
  <c r="AG43" i="8" s="1"/>
  <c r="Y43" i="8"/>
  <c r="Z43" i="8" s="1"/>
  <c r="R43" i="8"/>
  <c r="S43" i="8" s="1"/>
  <c r="K43" i="8"/>
  <c r="L43" i="8" s="1"/>
  <c r="G43" i="8"/>
  <c r="H43" i="8" s="1"/>
  <c r="O43" i="8" s="1"/>
  <c r="AM42" i="8"/>
  <c r="AN42" i="8" s="1"/>
  <c r="AF42" i="8"/>
  <c r="AG42" i="8" s="1"/>
  <c r="Y42" i="8"/>
  <c r="Z42" i="8" s="1"/>
  <c r="AJ42" i="8" s="1"/>
  <c r="R42" i="8"/>
  <c r="S42" i="8" s="1"/>
  <c r="AC42" i="8" s="1"/>
  <c r="K42" i="8"/>
  <c r="L42" i="8" s="1"/>
  <c r="G42" i="8"/>
  <c r="H42" i="8" s="1"/>
  <c r="O42" i="8" s="1"/>
  <c r="AM40" i="8"/>
  <c r="AN40" i="8" s="1"/>
  <c r="AF40" i="8"/>
  <c r="AG40" i="8" s="1"/>
  <c r="Y40" i="8"/>
  <c r="Z40" i="8" s="1"/>
  <c r="R40" i="8"/>
  <c r="S40" i="8" s="1"/>
  <c r="K40" i="8"/>
  <c r="L40" i="8" s="1"/>
  <c r="G40" i="8"/>
  <c r="H40" i="8" s="1"/>
  <c r="AM38" i="8"/>
  <c r="AN38" i="8" s="1"/>
  <c r="AF38" i="8"/>
  <c r="AG38" i="8" s="1"/>
  <c r="Z38" i="8"/>
  <c r="AJ38" i="8" s="1"/>
  <c r="Y38" i="8"/>
  <c r="R38" i="8"/>
  <c r="S38" i="8" s="1"/>
  <c r="K38" i="8"/>
  <c r="L38" i="8" s="1"/>
  <c r="V38" i="8" s="1"/>
  <c r="G38" i="8"/>
  <c r="H38" i="8" s="1"/>
  <c r="O38" i="8" s="1"/>
  <c r="AM37" i="8"/>
  <c r="AN37" i="8" s="1"/>
  <c r="AF37" i="8"/>
  <c r="AG37" i="8" s="1"/>
  <c r="AQ37" i="8" s="1"/>
  <c r="Y37" i="8"/>
  <c r="Z37" i="8" s="1"/>
  <c r="AJ37" i="8" s="1"/>
  <c r="R37" i="8"/>
  <c r="S37" i="8" s="1"/>
  <c r="AC37" i="8" s="1"/>
  <c r="K37" i="8"/>
  <c r="L37" i="8" s="1"/>
  <c r="V37" i="8" s="1"/>
  <c r="G37" i="8"/>
  <c r="H37" i="8" s="1"/>
  <c r="O37" i="8" s="1"/>
  <c r="AM36" i="8"/>
  <c r="AN36" i="8" s="1"/>
  <c r="AF36" i="8"/>
  <c r="AG36" i="8" s="1"/>
  <c r="AM35" i="8"/>
  <c r="AN35" i="8" s="1"/>
  <c r="AF35" i="8"/>
  <c r="AG35" i="8" s="1"/>
  <c r="AQ35" i="8" s="1"/>
  <c r="Y35" i="8"/>
  <c r="Z35" i="8" s="1"/>
  <c r="AJ35" i="8" s="1"/>
  <c r="R35" i="8"/>
  <c r="S35" i="8" s="1"/>
  <c r="AC35" i="8" s="1"/>
  <c r="K35" i="8"/>
  <c r="L35" i="8" s="1"/>
  <c r="V35" i="8" s="1"/>
  <c r="G35" i="8"/>
  <c r="H35" i="8" s="1"/>
  <c r="O35" i="8" s="1"/>
  <c r="AN34" i="8"/>
  <c r="AM34" i="8"/>
  <c r="AF34" i="8"/>
  <c r="AG34" i="8" s="1"/>
  <c r="Y34" i="8"/>
  <c r="Z34" i="8" s="1"/>
  <c r="AJ34" i="8" s="1"/>
  <c r="R34" i="8"/>
  <c r="S34" i="8" s="1"/>
  <c r="K34" i="8"/>
  <c r="L34" i="8" s="1"/>
  <c r="V34" i="8" s="1"/>
  <c r="G34" i="8"/>
  <c r="H34" i="8" s="1"/>
  <c r="O34" i="8" s="1"/>
  <c r="AM33" i="8"/>
  <c r="AN33" i="8" s="1"/>
  <c r="AF33" i="8"/>
  <c r="AG33" i="8" s="1"/>
  <c r="AQ33" i="8" s="1"/>
  <c r="Y33" i="8"/>
  <c r="Z33" i="8" s="1"/>
  <c r="AJ33" i="8" s="1"/>
  <c r="R33" i="8"/>
  <c r="S33" i="8" s="1"/>
  <c r="AC33" i="8" s="1"/>
  <c r="K33" i="8"/>
  <c r="L33" i="8" s="1"/>
  <c r="V33" i="8" s="1"/>
  <c r="H33" i="8"/>
  <c r="O33" i="8" s="1"/>
  <c r="G33" i="8"/>
  <c r="AM32" i="8"/>
  <c r="AN32" i="8" s="1"/>
  <c r="AF32" i="8"/>
  <c r="AG32" i="8" s="1"/>
  <c r="AQ32" i="8" s="1"/>
  <c r="Y32" i="8"/>
  <c r="Z32" i="8" s="1"/>
  <c r="R32" i="8"/>
  <c r="S32" i="8" s="1"/>
  <c r="AC32" i="8" s="1"/>
  <c r="K32" i="8"/>
  <c r="L32" i="8" s="1"/>
  <c r="G32" i="8"/>
  <c r="H32" i="8" s="1"/>
  <c r="O32" i="8" s="1"/>
  <c r="AM31" i="8"/>
  <c r="AN31" i="8" s="1"/>
  <c r="AF31" i="8"/>
  <c r="AG31" i="8" s="1"/>
  <c r="AQ31" i="8" s="1"/>
  <c r="Y31" i="8"/>
  <c r="Z31" i="8" s="1"/>
  <c r="AJ31" i="8" s="1"/>
  <c r="R31" i="8"/>
  <c r="S31" i="8" s="1"/>
  <c r="K31" i="8"/>
  <c r="L31" i="8" s="1"/>
  <c r="G31" i="8"/>
  <c r="H31" i="8" s="1"/>
  <c r="O31" i="8" s="1"/>
  <c r="AN30" i="8"/>
  <c r="AM30" i="8"/>
  <c r="AF30" i="8"/>
  <c r="AG30" i="8" s="1"/>
  <c r="Z30" i="8"/>
  <c r="AJ30" i="8" s="1"/>
  <c r="Y30" i="8"/>
  <c r="R30" i="8"/>
  <c r="S30" i="8" s="1"/>
  <c r="K30" i="8"/>
  <c r="L30" i="8" s="1"/>
  <c r="V30" i="8" s="1"/>
  <c r="G30" i="8"/>
  <c r="H30" i="8" s="1"/>
  <c r="O30" i="8" s="1"/>
  <c r="AM29" i="8"/>
  <c r="AN29" i="8" s="1"/>
  <c r="AF29" i="8"/>
  <c r="AG29" i="8" s="1"/>
  <c r="Y29" i="8"/>
  <c r="Z29" i="8" s="1"/>
  <c r="R29" i="8"/>
  <c r="S29" i="8" s="1"/>
  <c r="K29" i="8"/>
  <c r="L29" i="8" s="1"/>
  <c r="G29" i="8"/>
  <c r="H29" i="8" s="1"/>
  <c r="AN28" i="8"/>
  <c r="AG28" i="8"/>
  <c r="Z28" i="8"/>
  <c r="AJ28" i="8" s="1"/>
  <c r="S28" i="8"/>
  <c r="AB28" i="8" s="1"/>
  <c r="L28" i="8"/>
  <c r="V28" i="8" s="1"/>
  <c r="H28" i="8"/>
  <c r="O28" i="8" s="1"/>
  <c r="AN24" i="8"/>
  <c r="AP24" i="8" s="1"/>
  <c r="AG24" i="8"/>
  <c r="Z24" i="8"/>
  <c r="AJ24" i="8" s="1"/>
  <c r="S24" i="8"/>
  <c r="L24" i="8"/>
  <c r="V24" i="8" s="1"/>
  <c r="H24" i="8"/>
  <c r="O24" i="8" s="1"/>
  <c r="AN23" i="8"/>
  <c r="AG23" i="8"/>
  <c r="Z23" i="8"/>
  <c r="S23" i="8"/>
  <c r="L23" i="8"/>
  <c r="H23" i="8"/>
  <c r="U31" i="8" l="1"/>
  <c r="AB24" i="8"/>
  <c r="U28" i="8"/>
  <c r="AP38" i="8"/>
  <c r="AC28" i="8"/>
  <c r="AP28" i="8"/>
  <c r="H40" i="36"/>
  <c r="I40" i="36"/>
  <c r="N43" i="8"/>
  <c r="U46" i="8"/>
  <c r="U24" i="8"/>
  <c r="AP31" i="8"/>
  <c r="AP30" i="8"/>
  <c r="AP32" i="8"/>
  <c r="AC24" i="8"/>
  <c r="AP35" i="8"/>
  <c r="N37" i="8"/>
  <c r="N29" i="8"/>
  <c r="O29" i="8" s="1"/>
  <c r="AI43" i="8"/>
  <c r="AJ43" i="8" s="1"/>
  <c r="X73" i="8"/>
  <c r="Y45" i="8" s="1"/>
  <c r="Z45" i="8" s="1"/>
  <c r="AB45" i="8" s="1"/>
  <c r="AC45" i="8" s="1"/>
  <c r="AP43" i="8"/>
  <c r="AQ43" i="8" s="1"/>
  <c r="AP40" i="8"/>
  <c r="AQ40" i="8" s="1"/>
  <c r="AI42" i="8"/>
  <c r="AB43" i="8"/>
  <c r="AC43" i="8" s="1"/>
  <c r="AP36" i="8"/>
  <c r="AQ36" i="8" s="1"/>
  <c r="U43" i="8"/>
  <c r="V43" i="8" s="1"/>
  <c r="AP23" i="8"/>
  <c r="AQ23" i="8" s="1"/>
  <c r="AQ34" i="8"/>
  <c r="AI34" i="8"/>
  <c r="AC38" i="8"/>
  <c r="U38" i="8"/>
  <c r="AJ32" i="8"/>
  <c r="AB32" i="8"/>
  <c r="AC34" i="8"/>
  <c r="U34" i="8"/>
  <c r="L39" i="8"/>
  <c r="AQ30" i="8"/>
  <c r="AI30" i="8"/>
  <c r="V32" i="8"/>
  <c r="N32" i="8"/>
  <c r="AP34" i="8"/>
  <c r="AC30" i="8"/>
  <c r="U30" i="8"/>
  <c r="AQ38" i="8"/>
  <c r="AI38" i="8"/>
  <c r="AI23" i="8"/>
  <c r="AP29" i="8"/>
  <c r="AQ29" i="8" s="1"/>
  <c r="AB33" i="8"/>
  <c r="AI35" i="8"/>
  <c r="AP37" i="8"/>
  <c r="AN39" i="8"/>
  <c r="U40" i="8"/>
  <c r="V40" i="8" s="1"/>
  <c r="AB42" i="8"/>
  <c r="N23" i="8"/>
  <c r="Z39" i="8"/>
  <c r="AQ24" i="8"/>
  <c r="AI24" i="8"/>
  <c r="AQ28" i="8"/>
  <c r="AI28" i="8"/>
  <c r="AI29" i="8"/>
  <c r="AJ29" i="8" s="1"/>
  <c r="N30" i="8"/>
  <c r="N31" i="8"/>
  <c r="V31" i="8"/>
  <c r="U32" i="8"/>
  <c r="U33" i="8"/>
  <c r="AB34" i="8"/>
  <c r="AB35" i="8"/>
  <c r="AI36" i="8"/>
  <c r="AJ36" i="8" s="1"/>
  <c r="AI37" i="8"/>
  <c r="N38" i="8"/>
  <c r="S39" i="8"/>
  <c r="N40" i="8"/>
  <c r="O40" i="8" s="1"/>
  <c r="U42" i="8"/>
  <c r="V42" i="8" s="1"/>
  <c r="AP42" i="8"/>
  <c r="AB23" i="8"/>
  <c r="N24" i="8"/>
  <c r="N28" i="8"/>
  <c r="AB29" i="8"/>
  <c r="AC29" i="8" s="1"/>
  <c r="AI31" i="8"/>
  <c r="N33" i="8"/>
  <c r="AP33" i="8"/>
  <c r="U35" i="8"/>
  <c r="AB37" i="8"/>
  <c r="H39" i="8"/>
  <c r="AG39" i="8"/>
  <c r="AI40" i="8"/>
  <c r="AJ40" i="8" s="1"/>
  <c r="N42" i="8"/>
  <c r="AQ42" i="8"/>
  <c r="G44" i="8"/>
  <c r="U23" i="8"/>
  <c r="U29" i="8"/>
  <c r="V29" i="8" s="1"/>
  <c r="AB30" i="8"/>
  <c r="AB31" i="8"/>
  <c r="AC31" i="8" s="1"/>
  <c r="AI32" i="8"/>
  <c r="AI33" i="8"/>
  <c r="N34" i="8"/>
  <c r="N35" i="8"/>
  <c r="U37" i="8"/>
  <c r="AB38" i="8"/>
  <c r="AB40" i="8"/>
  <c r="AC40" i="8" s="1"/>
  <c r="V46" i="8"/>
  <c r="N46" i="8"/>
  <c r="D46" i="36" l="1"/>
  <c r="I46" i="36"/>
  <c r="H46" i="36"/>
  <c r="G46" i="36"/>
  <c r="F46" i="36"/>
  <c r="E46" i="36"/>
  <c r="AE73" i="8"/>
  <c r="AF45" i="8" s="1"/>
  <c r="AG45" i="8" s="1"/>
  <c r="AI45" i="8" s="1"/>
  <c r="AJ45" i="8" s="1"/>
  <c r="O23" i="8"/>
  <c r="AC23" i="8"/>
  <c r="AJ23" i="8"/>
  <c r="V23" i="8"/>
  <c r="R44" i="8"/>
  <c r="S44" i="8" s="1"/>
  <c r="S47" i="8" s="1"/>
  <c r="H44" i="8"/>
  <c r="H47" i="8" s="1"/>
  <c r="AM44" i="8"/>
  <c r="AN44" i="8" s="1"/>
  <c r="Y44" i="8"/>
  <c r="Z44" i="8" s="1"/>
  <c r="K44" i="8"/>
  <c r="L44" i="8" s="1"/>
  <c r="L47" i="8" s="1"/>
  <c r="AF44" i="8"/>
  <c r="AG44" i="8" s="1"/>
  <c r="AB39" i="8"/>
  <c r="G47" i="36" s="1"/>
  <c r="N39" i="8"/>
  <c r="E47" i="36" s="1"/>
  <c r="AI39" i="8"/>
  <c r="H47" i="36" s="1"/>
  <c r="Z46" i="8"/>
  <c r="AP39" i="8"/>
  <c r="I47" i="36" s="1"/>
  <c r="I48" i="36" s="1"/>
  <c r="U39" i="8"/>
  <c r="F47" i="36" s="1"/>
  <c r="E48" i="36" l="1"/>
  <c r="AL73" i="8"/>
  <c r="AM45" i="8" s="1"/>
  <c r="AN45" i="8" s="1"/>
  <c r="AP45" i="8" s="1"/>
  <c r="AQ45" i="8" s="1"/>
  <c r="G48" i="36"/>
  <c r="H48" i="36"/>
  <c r="F48" i="36"/>
  <c r="AP44" i="8"/>
  <c r="AQ44" i="8" s="1"/>
  <c r="O39" i="8"/>
  <c r="AC39" i="8"/>
  <c r="V39" i="8"/>
  <c r="AQ39" i="8"/>
  <c r="AJ39" i="8"/>
  <c r="L50" i="8"/>
  <c r="L66" i="8" s="1"/>
  <c r="N47" i="8"/>
  <c r="O47" i="8" s="1"/>
  <c r="U47" i="8"/>
  <c r="V47" i="8" s="1"/>
  <c r="S50" i="8"/>
  <c r="S66" i="8" s="1"/>
  <c r="H50" i="8"/>
  <c r="H66" i="8" s="1"/>
  <c r="AI44" i="8"/>
  <c r="AJ44" i="8" s="1"/>
  <c r="AG46" i="8"/>
  <c r="AG47" i="8" s="1"/>
  <c r="AN46" i="8"/>
  <c r="N44" i="8"/>
  <c r="O44" i="8" s="1"/>
  <c r="U44" i="8"/>
  <c r="V44" i="8" s="1"/>
  <c r="AJ46" i="8"/>
  <c r="AB46" i="8"/>
  <c r="Z47" i="8"/>
  <c r="AB44" i="8"/>
  <c r="AC44" i="8" s="1"/>
  <c r="AP46" i="8" l="1"/>
  <c r="H69" i="8"/>
  <c r="H67" i="8"/>
  <c r="H68" i="8" s="1"/>
  <c r="L69" i="8"/>
  <c r="N66" i="8"/>
  <c r="O66" i="8" s="1"/>
  <c r="L67" i="8"/>
  <c r="U66" i="8"/>
  <c r="V66" i="8" s="1"/>
  <c r="S69" i="8"/>
  <c r="S67" i="8"/>
  <c r="S68" i="8" s="1"/>
  <c r="H60" i="8"/>
  <c r="U50" i="8"/>
  <c r="V50" i="8" s="1"/>
  <c r="S60" i="8"/>
  <c r="Z50" i="8"/>
  <c r="Z66" i="8" s="1"/>
  <c r="AB47" i="8"/>
  <c r="AC47" i="8" s="1"/>
  <c r="AG50" i="8"/>
  <c r="AI47" i="8"/>
  <c r="AJ47" i="8" s="1"/>
  <c r="N50" i="8"/>
  <c r="O50" i="8" s="1"/>
  <c r="L60" i="8"/>
  <c r="AN47" i="8"/>
  <c r="AI46" i="8"/>
  <c r="AQ46" i="8"/>
  <c r="N67" i="8" l="1"/>
  <c r="O67" i="8" s="1"/>
  <c r="N69" i="8"/>
  <c r="O69" i="8" s="1"/>
  <c r="L68" i="8"/>
  <c r="U68" i="8" s="1"/>
  <c r="V68" i="8" s="1"/>
  <c r="L63" i="8"/>
  <c r="H63" i="8"/>
  <c r="AG60" i="8"/>
  <c r="AG66" i="8"/>
  <c r="H70" i="8"/>
  <c r="S63" i="8"/>
  <c r="Z69" i="8"/>
  <c r="AB66" i="8"/>
  <c r="AC66" i="8" s="1"/>
  <c r="Z67" i="8"/>
  <c r="Z68" i="8" s="1"/>
  <c r="S70" i="8"/>
  <c r="U67" i="8"/>
  <c r="V67" i="8" s="1"/>
  <c r="U69" i="8"/>
  <c r="V69" i="8" s="1"/>
  <c r="H61" i="8"/>
  <c r="H62" i="8" s="1"/>
  <c r="N60" i="8"/>
  <c r="O60" i="8" s="1"/>
  <c r="L61" i="8"/>
  <c r="L62" i="8" s="1"/>
  <c r="U60" i="8"/>
  <c r="V60" i="8" s="1"/>
  <c r="S61" i="8"/>
  <c r="S62" i="8" s="1"/>
  <c r="AI50" i="8"/>
  <c r="AJ50" i="8" s="1"/>
  <c r="AN50" i="8"/>
  <c r="AN66" i="8" s="1"/>
  <c r="AP47" i="8"/>
  <c r="AQ47" i="8" s="1"/>
  <c r="AB50" i="8"/>
  <c r="AC50" i="8" s="1"/>
  <c r="Z60" i="8"/>
  <c r="Z63" i="8" s="1"/>
  <c r="L70" i="8" l="1"/>
  <c r="N70" i="8" s="1"/>
  <c r="O70" i="8" s="1"/>
  <c r="N68" i="8"/>
  <c r="O68" i="8" s="1"/>
  <c r="H64" i="8"/>
  <c r="L64" i="8"/>
  <c r="AG67" i="8"/>
  <c r="AI67" i="8" s="1"/>
  <c r="AJ67" i="8" s="1"/>
  <c r="AG69" i="8"/>
  <c r="AI69" i="8" s="1"/>
  <c r="AJ69" i="8" s="1"/>
  <c r="AG63" i="8"/>
  <c r="AG61" i="8"/>
  <c r="AG62" i="8" s="1"/>
  <c r="AI66" i="8"/>
  <c r="AJ66" i="8" s="1"/>
  <c r="N63" i="8"/>
  <c r="O63" i="8" s="1"/>
  <c r="AN69" i="8"/>
  <c r="AN67" i="8"/>
  <c r="AP66" i="8"/>
  <c r="AQ66" i="8" s="1"/>
  <c r="S64" i="8"/>
  <c r="AB69" i="8"/>
  <c r="AC69" i="8" s="1"/>
  <c r="AB68" i="8"/>
  <c r="AC68" i="8" s="1"/>
  <c r="Z70" i="8"/>
  <c r="U63" i="8"/>
  <c r="V63" i="8" s="1"/>
  <c r="AB67" i="8"/>
  <c r="AC67" i="8" s="1"/>
  <c r="AB63" i="8"/>
  <c r="AC63" i="8" s="1"/>
  <c r="AI60" i="8"/>
  <c r="AJ60" i="8" s="1"/>
  <c r="AP50" i="8"/>
  <c r="AQ50" i="8" s="1"/>
  <c r="AN60" i="8"/>
  <c r="U61" i="8"/>
  <c r="V61" i="8" s="1"/>
  <c r="N61" i="8"/>
  <c r="O61" i="8" s="1"/>
  <c r="U62" i="8"/>
  <c r="V62" i="8" s="1"/>
  <c r="N62" i="8"/>
  <c r="O62" i="8" s="1"/>
  <c r="Z61" i="8"/>
  <c r="AB60" i="8"/>
  <c r="AC60" i="8" s="1"/>
  <c r="U70" i="8" l="1"/>
  <c r="V70" i="8" s="1"/>
  <c r="AG68" i="8"/>
  <c r="AI68" i="8" s="1"/>
  <c r="AJ68" i="8" s="1"/>
  <c r="AP67" i="8"/>
  <c r="AQ67" i="8" s="1"/>
  <c r="N64" i="8"/>
  <c r="E49" i="36" s="1"/>
  <c r="AG64" i="8"/>
  <c r="U64" i="8"/>
  <c r="F49" i="36" s="1"/>
  <c r="AP69" i="8"/>
  <c r="AQ69" i="8" s="1"/>
  <c r="AN68" i="8"/>
  <c r="AN70" i="8" s="1"/>
  <c r="AN63" i="8"/>
  <c r="AP63" i="8" s="1"/>
  <c r="AQ63" i="8" s="1"/>
  <c r="AI63" i="8"/>
  <c r="AJ63" i="8" s="1"/>
  <c r="AB70" i="8"/>
  <c r="AC70" i="8" s="1"/>
  <c r="AB61" i="8"/>
  <c r="AC61" i="8" s="1"/>
  <c r="AI61" i="8"/>
  <c r="AJ61" i="8" s="1"/>
  <c r="Z62" i="8"/>
  <c r="AP60" i="8"/>
  <c r="AQ60" i="8" s="1"/>
  <c r="AN61" i="8"/>
  <c r="AP61" i="8" s="1"/>
  <c r="AQ61" i="8" s="1"/>
  <c r="AG70" i="8" l="1"/>
  <c r="AI70" i="8" s="1"/>
  <c r="AJ70" i="8" s="1"/>
  <c r="V64" i="8"/>
  <c r="F50" i="36" s="1"/>
  <c r="O64" i="8"/>
  <c r="AP68" i="8"/>
  <c r="AQ68" i="8" s="1"/>
  <c r="AI62" i="8"/>
  <c r="AJ62" i="8" s="1"/>
  <c r="Z64" i="8"/>
  <c r="AN62" i="8"/>
  <c r="AN64" i="8" s="1"/>
  <c r="AP64" i="8" s="1"/>
  <c r="I49" i="36" s="1"/>
  <c r="AB62" i="8"/>
  <c r="AC62" i="8" s="1"/>
  <c r="E50" i="36" l="1"/>
  <c r="AP70" i="8"/>
  <c r="AQ70" i="8" s="1"/>
  <c r="AQ64" i="8"/>
  <c r="AB64" i="8"/>
  <c r="G49" i="36" s="1"/>
  <c r="AI64" i="8"/>
  <c r="H49" i="36" s="1"/>
  <c r="AP62" i="8"/>
  <c r="AQ62" i="8" s="1"/>
  <c r="I50" i="36" l="1"/>
  <c r="AC64" i="8"/>
  <c r="G50" i="36" s="1"/>
  <c r="AJ64" i="8"/>
  <c r="H50" i="36" s="1"/>
  <c r="R45" i="7" l="1"/>
  <c r="S46" i="7"/>
  <c r="L46" i="7"/>
  <c r="H46" i="7"/>
  <c r="O46" i="7" s="1"/>
  <c r="AM44" i="7"/>
  <c r="AN44" i="7" s="1"/>
  <c r="AF44" i="7"/>
  <c r="AG44" i="7" s="1"/>
  <c r="Y44" i="7"/>
  <c r="Z44" i="7" s="1"/>
  <c r="R44" i="7"/>
  <c r="S44" i="7" s="1"/>
  <c r="K44" i="7"/>
  <c r="L44" i="7" s="1"/>
  <c r="G44" i="7"/>
  <c r="H44" i="7" s="1"/>
  <c r="AN43" i="7"/>
  <c r="AG43" i="7"/>
  <c r="Z43" i="7"/>
  <c r="S43" i="7"/>
  <c r="L43" i="7"/>
  <c r="H43" i="7"/>
  <c r="O43" i="7" s="1"/>
  <c r="AM42" i="7"/>
  <c r="AN42" i="7" s="1"/>
  <c r="AF42" i="7"/>
  <c r="AG42" i="7" s="1"/>
  <c r="Y42" i="7"/>
  <c r="Z42" i="7" s="1"/>
  <c r="R42" i="7"/>
  <c r="S42" i="7" s="1"/>
  <c r="K42" i="7"/>
  <c r="L42" i="7" s="1"/>
  <c r="G42" i="7"/>
  <c r="H42" i="7" s="1"/>
  <c r="AM40" i="7"/>
  <c r="AN40" i="7" s="1"/>
  <c r="AF40" i="7"/>
  <c r="AG40" i="7" s="1"/>
  <c r="Y40" i="7"/>
  <c r="Z40" i="7" s="1"/>
  <c r="R40" i="7"/>
  <c r="S40" i="7" s="1"/>
  <c r="K40" i="7"/>
  <c r="L40" i="7" s="1"/>
  <c r="G40" i="7"/>
  <c r="H40" i="7" s="1"/>
  <c r="AM38" i="7"/>
  <c r="AN38" i="7" s="1"/>
  <c r="AP38" i="7" s="1"/>
  <c r="AF38" i="7"/>
  <c r="AG38" i="7" s="1"/>
  <c r="AQ38" i="7" s="1"/>
  <c r="Y38" i="7"/>
  <c r="Z38" i="7" s="1"/>
  <c r="AJ38" i="7" s="1"/>
  <c r="R38" i="7"/>
  <c r="S38" i="7" s="1"/>
  <c r="K38" i="7"/>
  <c r="L38" i="7" s="1"/>
  <c r="V38" i="7" s="1"/>
  <c r="G38" i="7"/>
  <c r="H38" i="7" s="1"/>
  <c r="O38" i="7" s="1"/>
  <c r="AM37" i="7"/>
  <c r="AN37" i="7" s="1"/>
  <c r="AF37" i="7"/>
  <c r="AG37" i="7" s="1"/>
  <c r="Y37" i="7"/>
  <c r="Z37" i="7" s="1"/>
  <c r="AJ37" i="7" s="1"/>
  <c r="R37" i="7"/>
  <c r="S37" i="7" s="1"/>
  <c r="K37" i="7"/>
  <c r="L37" i="7" s="1"/>
  <c r="G37" i="7"/>
  <c r="H37" i="7" s="1"/>
  <c r="O37" i="7" s="1"/>
  <c r="AN36" i="7"/>
  <c r="AG36" i="7"/>
  <c r="Z36" i="7"/>
  <c r="S36" i="7"/>
  <c r="L36" i="7"/>
  <c r="H36" i="7"/>
  <c r="AM35" i="7"/>
  <c r="AN35" i="7" s="1"/>
  <c r="AF35" i="7"/>
  <c r="AG35" i="7" s="1"/>
  <c r="Y35" i="7"/>
  <c r="Z35" i="7" s="1"/>
  <c r="R35" i="7"/>
  <c r="S35" i="7" s="1"/>
  <c r="AC35" i="7" s="1"/>
  <c r="K35" i="7"/>
  <c r="L35" i="7" s="1"/>
  <c r="G35" i="7"/>
  <c r="H35" i="7" s="1"/>
  <c r="O35" i="7" s="1"/>
  <c r="AM34" i="7"/>
  <c r="AN34" i="7" s="1"/>
  <c r="AF34" i="7"/>
  <c r="AG34" i="7" s="1"/>
  <c r="Y34" i="7"/>
  <c r="Z34" i="7" s="1"/>
  <c r="AJ34" i="7" s="1"/>
  <c r="V34" i="7"/>
  <c r="R34" i="7"/>
  <c r="S34" i="7" s="1"/>
  <c r="AC34" i="7" s="1"/>
  <c r="K34" i="7"/>
  <c r="L34" i="7" s="1"/>
  <c r="G34" i="7"/>
  <c r="H34" i="7" s="1"/>
  <c r="O34" i="7" s="1"/>
  <c r="AM33" i="7"/>
  <c r="AN33" i="7" s="1"/>
  <c r="AF33" i="7"/>
  <c r="AG33" i="7" s="1"/>
  <c r="AQ33" i="7" s="1"/>
  <c r="Y33" i="7"/>
  <c r="Z33" i="7" s="1"/>
  <c r="R33" i="7"/>
  <c r="S33" i="7" s="1"/>
  <c r="K33" i="7"/>
  <c r="L33" i="7" s="1"/>
  <c r="V33" i="7" s="1"/>
  <c r="G33" i="7"/>
  <c r="H33" i="7" s="1"/>
  <c r="O33" i="7" s="1"/>
  <c r="AM32" i="7"/>
  <c r="AN32" i="7" s="1"/>
  <c r="AF32" i="7"/>
  <c r="AG32" i="7" s="1"/>
  <c r="AI32" i="7" s="1"/>
  <c r="Y32" i="7"/>
  <c r="Z32" i="7" s="1"/>
  <c r="AB32" i="7" s="1"/>
  <c r="R32" i="7"/>
  <c r="S32" i="7" s="1"/>
  <c r="K32" i="7"/>
  <c r="L32" i="7" s="1"/>
  <c r="V32" i="7" s="1"/>
  <c r="G32" i="7"/>
  <c r="H32" i="7" s="1"/>
  <c r="O32" i="7" s="1"/>
  <c r="AM31" i="7"/>
  <c r="AN31" i="7" s="1"/>
  <c r="AP31" i="7" s="1"/>
  <c r="AF31" i="7"/>
  <c r="AG31" i="7" s="1"/>
  <c r="AQ31" i="7" s="1"/>
  <c r="Y31" i="7"/>
  <c r="Z31" i="7" s="1"/>
  <c r="AJ31" i="7" s="1"/>
  <c r="R31" i="7"/>
  <c r="S31" i="7" s="1"/>
  <c r="K31" i="7"/>
  <c r="L31" i="7" s="1"/>
  <c r="G31" i="7"/>
  <c r="H31" i="7" s="1"/>
  <c r="O31" i="7" s="1"/>
  <c r="AM30" i="7"/>
  <c r="AN30" i="7" s="1"/>
  <c r="AJ30" i="7"/>
  <c r="AF30" i="7"/>
  <c r="AG30" i="7" s="1"/>
  <c r="AQ30" i="7" s="1"/>
  <c r="Y30" i="7"/>
  <c r="Z30" i="7" s="1"/>
  <c r="R30" i="7"/>
  <c r="S30" i="7" s="1"/>
  <c r="AC30" i="7" s="1"/>
  <c r="K30" i="7"/>
  <c r="L30" i="7" s="1"/>
  <c r="U30" i="7" s="1"/>
  <c r="G30" i="7"/>
  <c r="H30" i="7" s="1"/>
  <c r="O30" i="7" s="1"/>
  <c r="AM29" i="7"/>
  <c r="AN29" i="7" s="1"/>
  <c r="AF29" i="7"/>
  <c r="AG29" i="7" s="1"/>
  <c r="Y29" i="7"/>
  <c r="Z29" i="7" s="1"/>
  <c r="S29" i="7"/>
  <c r="R29" i="7"/>
  <c r="K29" i="7"/>
  <c r="L29" i="7" s="1"/>
  <c r="G29" i="7"/>
  <c r="H29" i="7" s="1"/>
  <c r="AN28" i="7"/>
  <c r="AG28" i="7"/>
  <c r="AP28" i="7" s="1"/>
  <c r="Z28" i="7"/>
  <c r="AJ28" i="7" s="1"/>
  <c r="S28" i="7"/>
  <c r="L28" i="7"/>
  <c r="V28" i="7" s="1"/>
  <c r="H28" i="7"/>
  <c r="AN24" i="7"/>
  <c r="AG24" i="7"/>
  <c r="Z24" i="7"/>
  <c r="AJ24" i="7" s="1"/>
  <c r="S24" i="7"/>
  <c r="O24" i="7"/>
  <c r="L24" i="7"/>
  <c r="V24" i="7" s="1"/>
  <c r="H24" i="7"/>
  <c r="AN23" i="7"/>
  <c r="AG23" i="7"/>
  <c r="Z23" i="7"/>
  <c r="S23" i="7"/>
  <c r="L23" i="7"/>
  <c r="H23" i="7"/>
  <c r="AP34" i="7" l="1"/>
  <c r="AP24" i="7"/>
  <c r="N24" i="7"/>
  <c r="AB30" i="7"/>
  <c r="AQ32" i="7"/>
  <c r="S45" i="7"/>
  <c r="AC45" i="7" s="1"/>
  <c r="R52" i="7"/>
  <c r="S52" i="7" s="1"/>
  <c r="U52" i="7" s="1"/>
  <c r="V52" i="7" s="1"/>
  <c r="R51" i="7"/>
  <c r="S51" i="7" s="1"/>
  <c r="U51" i="7" s="1"/>
  <c r="V51" i="7" s="1"/>
  <c r="R54" i="7"/>
  <c r="S54" i="7" s="1"/>
  <c r="U54" i="7" s="1"/>
  <c r="V54" i="7" s="1"/>
  <c r="N23" i="7"/>
  <c r="O23" i="7" s="1"/>
  <c r="AB37" i="7"/>
  <c r="AB38" i="7"/>
  <c r="AB28" i="7"/>
  <c r="AB24" i="7"/>
  <c r="N28" i="7"/>
  <c r="AP32" i="7"/>
  <c r="AP33" i="7"/>
  <c r="Y45" i="7"/>
  <c r="O28" i="7"/>
  <c r="AP30" i="7"/>
  <c r="AP42" i="7"/>
  <c r="AQ42" i="7" s="1"/>
  <c r="AI40" i="7"/>
  <c r="AP43" i="7"/>
  <c r="AQ43" i="7" s="1"/>
  <c r="AP36" i="7"/>
  <c r="AQ36" i="7" s="1"/>
  <c r="U36" i="7"/>
  <c r="V36" i="7" s="1"/>
  <c r="AI23" i="7"/>
  <c r="AJ23" i="7" s="1"/>
  <c r="AP29" i="7"/>
  <c r="AQ29" i="7" s="1"/>
  <c r="U31" i="7"/>
  <c r="V31" i="7" s="1"/>
  <c r="AB31" i="7"/>
  <c r="AC31" i="7" s="1"/>
  <c r="AJ33" i="7"/>
  <c r="AB33" i="7"/>
  <c r="AI33" i="7"/>
  <c r="N29" i="7"/>
  <c r="AQ37" i="7"/>
  <c r="AI37" i="7"/>
  <c r="U40" i="7"/>
  <c r="V40" i="7" s="1"/>
  <c r="N46" i="7"/>
  <c r="V46" i="7"/>
  <c r="AG39" i="7"/>
  <c r="AC24" i="7"/>
  <c r="U24" i="7"/>
  <c r="AQ24" i="7"/>
  <c r="AI24" i="7"/>
  <c r="AC28" i="7"/>
  <c r="U28" i="7"/>
  <c r="AI28" i="7"/>
  <c r="AQ28" i="7"/>
  <c r="U29" i="7"/>
  <c r="N30" i="7"/>
  <c r="V30" i="7"/>
  <c r="AJ32" i="7"/>
  <c r="N34" i="7"/>
  <c r="U35" i="7"/>
  <c r="AP35" i="7"/>
  <c r="AC37" i="7"/>
  <c r="U37" i="7"/>
  <c r="AP37" i="7"/>
  <c r="AC38" i="7"/>
  <c r="U38" i="7"/>
  <c r="AP40" i="7"/>
  <c r="AQ40" i="7" s="1"/>
  <c r="N42" i="7"/>
  <c r="O42" i="7" s="1"/>
  <c r="AI42" i="7"/>
  <c r="AJ42" i="7" s="1"/>
  <c r="U44" i="7"/>
  <c r="V44" i="7" s="1"/>
  <c r="AP44" i="7"/>
  <c r="AQ44" i="7" s="1"/>
  <c r="AI31" i="7"/>
  <c r="N33" i="7"/>
  <c r="AI34" i="7"/>
  <c r="AQ34" i="7"/>
  <c r="AJ35" i="7"/>
  <c r="AB35" i="7"/>
  <c r="AJ40" i="7"/>
  <c r="AB40" i="7"/>
  <c r="AC40" i="7" s="1"/>
  <c r="U42" i="7"/>
  <c r="V42" i="7" s="1"/>
  <c r="N43" i="7"/>
  <c r="AI43" i="7"/>
  <c r="AJ43" i="7" s="1"/>
  <c r="AB44" i="7"/>
  <c r="AC44" i="7" s="1"/>
  <c r="U46" i="7"/>
  <c r="AC46" i="7"/>
  <c r="L39" i="7"/>
  <c r="AB23" i="7"/>
  <c r="AC23" i="7" s="1"/>
  <c r="Z39" i="7"/>
  <c r="AI29" i="7"/>
  <c r="AC32" i="7"/>
  <c r="U32" i="7"/>
  <c r="AB29" i="7"/>
  <c r="N31" i="7"/>
  <c r="AC33" i="7"/>
  <c r="U33" i="7"/>
  <c r="V35" i="7"/>
  <c r="N35" i="7"/>
  <c r="AQ35" i="7"/>
  <c r="AI35" i="7"/>
  <c r="N36" i="7"/>
  <c r="O36" i="7" s="1"/>
  <c r="V37" i="7"/>
  <c r="N37" i="7"/>
  <c r="H39" i="7"/>
  <c r="N40" i="7"/>
  <c r="O40" i="7" s="1"/>
  <c r="AB42" i="7"/>
  <c r="AC42" i="7" s="1"/>
  <c r="N44" i="7"/>
  <c r="O44" i="7" s="1"/>
  <c r="AI44" i="7"/>
  <c r="AJ44" i="7" s="1"/>
  <c r="Z46" i="7"/>
  <c r="AN39" i="7"/>
  <c r="AI36" i="7"/>
  <c r="AJ36" i="7" s="1"/>
  <c r="U23" i="7"/>
  <c r="V23" i="7" s="1"/>
  <c r="AP23" i="7"/>
  <c r="AI30" i="7"/>
  <c r="N32" i="7"/>
  <c r="U34" i="7"/>
  <c r="AB36" i="7"/>
  <c r="AC36" i="7" s="1"/>
  <c r="AI38" i="7"/>
  <c r="S39" i="7"/>
  <c r="U43" i="7"/>
  <c r="V43" i="7" s="1"/>
  <c r="AB34" i="7"/>
  <c r="N38" i="7"/>
  <c r="AB43" i="7"/>
  <c r="AC43" i="7" s="1"/>
  <c r="D31" i="36" l="1"/>
  <c r="U45" i="7"/>
  <c r="I31" i="36"/>
  <c r="H31" i="36"/>
  <c r="G31" i="36"/>
  <c r="F31" i="36"/>
  <c r="E31" i="36"/>
  <c r="Z45" i="7"/>
  <c r="AJ45" i="7" s="1"/>
  <c r="Y54" i="7"/>
  <c r="Z54" i="7" s="1"/>
  <c r="AB54" i="7" s="1"/>
  <c r="AC54" i="7" s="1"/>
  <c r="Y52" i="7"/>
  <c r="Z52" i="7" s="1"/>
  <c r="Y51" i="7"/>
  <c r="Z51" i="7" s="1"/>
  <c r="AB51" i="7" s="1"/>
  <c r="AC51" i="7" s="1"/>
  <c r="AF45" i="7"/>
  <c r="AQ23" i="7"/>
  <c r="AJ29" i="7"/>
  <c r="AC29" i="7"/>
  <c r="V29" i="7"/>
  <c r="O29" i="7"/>
  <c r="AJ46" i="7"/>
  <c r="AB46" i="7"/>
  <c r="AG46" i="7"/>
  <c r="AN46" i="7"/>
  <c r="L47" i="7"/>
  <c r="N39" i="7"/>
  <c r="E32" i="36" s="1"/>
  <c r="E33" i="36" s="1"/>
  <c r="AI39" i="7"/>
  <c r="H32" i="36" s="1"/>
  <c r="U39" i="7"/>
  <c r="F32" i="36" s="1"/>
  <c r="S47" i="7"/>
  <c r="AP39" i="7"/>
  <c r="I32" i="36" s="1"/>
  <c r="H47" i="7"/>
  <c r="AB39" i="7"/>
  <c r="G32" i="36" s="1"/>
  <c r="Z47" i="7" l="1"/>
  <c r="Z50" i="7" s="1"/>
  <c r="F33" i="36"/>
  <c r="I33" i="36"/>
  <c r="AB45" i="7"/>
  <c r="G33" i="36"/>
  <c r="H33" i="36"/>
  <c r="AG45" i="7"/>
  <c r="AQ45" i="7" s="1"/>
  <c r="AF54" i="7"/>
  <c r="AG54" i="7" s="1"/>
  <c r="AI54" i="7" s="1"/>
  <c r="AJ54" i="7" s="1"/>
  <c r="AF52" i="7"/>
  <c r="AG52" i="7" s="1"/>
  <c r="AI52" i="7" s="1"/>
  <c r="AJ52" i="7" s="1"/>
  <c r="AF51" i="7"/>
  <c r="AG51" i="7" s="1"/>
  <c r="AI51" i="7" s="1"/>
  <c r="AJ51" i="7" s="1"/>
  <c r="AB52" i="7"/>
  <c r="AC52" i="7" s="1"/>
  <c r="AP46" i="7"/>
  <c r="AM45" i="7"/>
  <c r="AJ39" i="7"/>
  <c r="O39" i="7"/>
  <c r="AQ39" i="7"/>
  <c r="AC39" i="7"/>
  <c r="V39" i="7"/>
  <c r="H50" i="7"/>
  <c r="H66" i="7" s="1"/>
  <c r="U47" i="7"/>
  <c r="V47" i="7" s="1"/>
  <c r="S50" i="7"/>
  <c r="S66" i="7" s="1"/>
  <c r="AQ46" i="7"/>
  <c r="AI46" i="7"/>
  <c r="L50" i="7"/>
  <c r="L66" i="7" s="1"/>
  <c r="N47" i="7"/>
  <c r="O47" i="7" s="1"/>
  <c r="AB47" i="7" l="1"/>
  <c r="AC47" i="7" s="1"/>
  <c r="AG47" i="7"/>
  <c r="AI47" i="7" s="1"/>
  <c r="AJ47" i="7" s="1"/>
  <c r="AI45" i="7"/>
  <c r="AN45" i="7"/>
  <c r="AP45" i="7" s="1"/>
  <c r="AM51" i="7"/>
  <c r="AN51" i="7" s="1"/>
  <c r="AP51" i="7" s="1"/>
  <c r="AQ51" i="7" s="1"/>
  <c r="AM54" i="7"/>
  <c r="AN54" i="7" s="1"/>
  <c r="AP54" i="7" s="1"/>
  <c r="AQ54" i="7" s="1"/>
  <c r="AM52" i="7"/>
  <c r="AN52" i="7" s="1"/>
  <c r="AP52" i="7" s="1"/>
  <c r="AQ52" i="7" s="1"/>
  <c r="AN47" i="7"/>
  <c r="AN50" i="7" s="1"/>
  <c r="AN66" i="7" s="1"/>
  <c r="AN69" i="7" s="1"/>
  <c r="L67" i="7"/>
  <c r="L68" i="7" s="1"/>
  <c r="N66" i="7"/>
  <c r="O66" i="7" s="1"/>
  <c r="L69" i="7"/>
  <c r="H69" i="7"/>
  <c r="H67" i="7"/>
  <c r="H68" i="7" s="1"/>
  <c r="S69" i="7"/>
  <c r="S67" i="7"/>
  <c r="S68" i="7" s="1"/>
  <c r="U66" i="7"/>
  <c r="V66" i="7" s="1"/>
  <c r="Z60" i="7"/>
  <c r="Z61" i="7" s="1"/>
  <c r="Z62" i="7" s="1"/>
  <c r="Z66" i="7"/>
  <c r="AB50" i="7"/>
  <c r="AC50" i="7" s="1"/>
  <c r="N50" i="7"/>
  <c r="O50" i="7" s="1"/>
  <c r="L60" i="7"/>
  <c r="U50" i="7"/>
  <c r="V50" i="7" s="1"/>
  <c r="S60" i="7"/>
  <c r="H60" i="7"/>
  <c r="AG50" i="7" l="1"/>
  <c r="AG60" i="7" s="1"/>
  <c r="AN60" i="7"/>
  <c r="AN61" i="7" s="1"/>
  <c r="AN62" i="7" s="1"/>
  <c r="AP47" i="7"/>
  <c r="AQ47" i="7" s="1"/>
  <c r="AN67" i="7"/>
  <c r="AN68" i="7" s="1"/>
  <c r="N69" i="7"/>
  <c r="O69" i="7" s="1"/>
  <c r="U69" i="7"/>
  <c r="V69" i="7" s="1"/>
  <c r="L63" i="7"/>
  <c r="L70" i="7"/>
  <c r="N68" i="7"/>
  <c r="O68" i="7" s="1"/>
  <c r="H63" i="7"/>
  <c r="H70" i="7"/>
  <c r="AG66" i="7"/>
  <c r="AI66" i="7" s="1"/>
  <c r="AJ66" i="7" s="1"/>
  <c r="N67" i="7"/>
  <c r="O67" i="7" s="1"/>
  <c r="S63" i="7"/>
  <c r="Z69" i="7"/>
  <c r="AB66" i="7"/>
  <c r="AC66" i="7" s="1"/>
  <c r="Z67" i="7"/>
  <c r="Z68" i="7" s="1"/>
  <c r="U68" i="7"/>
  <c r="V68" i="7" s="1"/>
  <c r="S70" i="7"/>
  <c r="U67" i="7"/>
  <c r="V67" i="7" s="1"/>
  <c r="Z63" i="7"/>
  <c r="AB60" i="7"/>
  <c r="AC60" i="7" s="1"/>
  <c r="H61" i="7"/>
  <c r="H62" i="7" s="1"/>
  <c r="AI50" i="7"/>
  <c r="AJ50" i="7" s="1"/>
  <c r="S61" i="7"/>
  <c r="AB61" i="7" s="1"/>
  <c r="U60" i="7"/>
  <c r="V60" i="7" s="1"/>
  <c r="L61" i="7"/>
  <c r="L62" i="7" s="1"/>
  <c r="N60" i="7"/>
  <c r="O60" i="7" s="1"/>
  <c r="AP50" i="7" l="1"/>
  <c r="AQ50" i="7" s="1"/>
  <c r="AN63" i="7"/>
  <c r="N70" i="7"/>
  <c r="O70" i="7" s="1"/>
  <c r="L64" i="7"/>
  <c r="H64" i="7"/>
  <c r="AN64" i="7"/>
  <c r="AG63" i="7"/>
  <c r="N63" i="7"/>
  <c r="O63" i="7" s="1"/>
  <c r="AN70" i="7"/>
  <c r="U70" i="7"/>
  <c r="V70" i="7" s="1"/>
  <c r="AG67" i="7"/>
  <c r="AG69" i="7"/>
  <c r="AP66" i="7"/>
  <c r="AQ66" i="7" s="1"/>
  <c r="AB67" i="7"/>
  <c r="AC67" i="7" s="1"/>
  <c r="AB69" i="7"/>
  <c r="AC69" i="7" s="1"/>
  <c r="U63" i="7"/>
  <c r="V63" i="7" s="1"/>
  <c r="AB68" i="7"/>
  <c r="AC68" i="7" s="1"/>
  <c r="Z70" i="7"/>
  <c r="AB63" i="7"/>
  <c r="AC63" i="7" s="1"/>
  <c r="Z64" i="7"/>
  <c r="AG61" i="7"/>
  <c r="AG62" i="7" s="1"/>
  <c r="AI60" i="7"/>
  <c r="AJ60" i="7" s="1"/>
  <c r="AP60" i="7"/>
  <c r="AQ60" i="7" s="1"/>
  <c r="S62" i="7"/>
  <c r="N61" i="7"/>
  <c r="O61" i="7" s="1"/>
  <c r="U61" i="7"/>
  <c r="V61" i="7" s="1"/>
  <c r="AC61" i="7"/>
  <c r="N62" i="7"/>
  <c r="O62" i="7" s="1"/>
  <c r="AP63" i="7" l="1"/>
  <c r="N64" i="7"/>
  <c r="E34" i="36" s="1"/>
  <c r="AI63" i="7"/>
  <c r="AJ63" i="7" s="1"/>
  <c r="AI62" i="7"/>
  <c r="AJ62" i="7" s="1"/>
  <c r="AG64" i="7"/>
  <c r="AP69" i="7"/>
  <c r="AQ69" i="7" s="1"/>
  <c r="AI69" i="7"/>
  <c r="AJ69" i="7" s="1"/>
  <c r="AG68" i="7"/>
  <c r="AP67" i="7"/>
  <c r="AQ67" i="7" s="1"/>
  <c r="AQ63" i="7"/>
  <c r="AP62" i="7"/>
  <c r="AQ62" i="7" s="1"/>
  <c r="AI67" i="7"/>
  <c r="AJ67" i="7" s="1"/>
  <c r="AB62" i="7"/>
  <c r="AC62" i="7" s="1"/>
  <c r="S64" i="7"/>
  <c r="U64" i="7" s="1"/>
  <c r="F34" i="36" s="1"/>
  <c r="AB70" i="7"/>
  <c r="AC70" i="7" s="1"/>
  <c r="AI61" i="7"/>
  <c r="AJ61" i="7" s="1"/>
  <c r="AP61" i="7"/>
  <c r="AQ61" i="7" s="1"/>
  <c r="U62" i="7"/>
  <c r="V62" i="7" s="1"/>
  <c r="V64" i="7" l="1"/>
  <c r="O64" i="7"/>
  <c r="AG70" i="7"/>
  <c r="AI68" i="7"/>
  <c r="AJ68" i="7" s="1"/>
  <c r="AP68" i="7"/>
  <c r="AQ68" i="7" s="1"/>
  <c r="AP64" i="7"/>
  <c r="I34" i="36" s="1"/>
  <c r="AI64" i="7"/>
  <c r="H34" i="36" s="1"/>
  <c r="AB64" i="7"/>
  <c r="G34" i="36" s="1"/>
  <c r="E35" i="36" l="1"/>
  <c r="F35" i="36"/>
  <c r="AC64" i="7"/>
  <c r="G35" i="36" s="1"/>
  <c r="AJ64" i="7"/>
  <c r="H35" i="36" s="1"/>
  <c r="AQ64" i="7"/>
  <c r="I35" i="36" s="1"/>
  <c r="AP70" i="7"/>
  <c r="AQ70" i="7" s="1"/>
  <c r="AI70" i="7"/>
  <c r="AJ70" i="7" s="1"/>
  <c r="Q73" i="6" l="1"/>
  <c r="R45" i="6" s="1"/>
  <c r="R54" i="6" s="1"/>
  <c r="S54" i="6" s="1"/>
  <c r="U54" i="6" s="1"/>
  <c r="V54" i="6" s="1"/>
  <c r="AM38" i="6"/>
  <c r="AN38" i="6" s="1"/>
  <c r="AF38" i="6"/>
  <c r="AG38" i="6" s="1"/>
  <c r="AQ38" i="6" s="1"/>
  <c r="Y38" i="6"/>
  <c r="Z38" i="6" s="1"/>
  <c r="R38" i="6"/>
  <c r="S38" i="6" s="1"/>
  <c r="AC38" i="6" s="1"/>
  <c r="K38" i="6"/>
  <c r="L38" i="6" s="1"/>
  <c r="G38" i="6"/>
  <c r="H38" i="6" s="1"/>
  <c r="O38" i="6" s="1"/>
  <c r="AM37" i="6"/>
  <c r="AN37" i="6" s="1"/>
  <c r="AF37" i="6"/>
  <c r="AG37" i="6" s="1"/>
  <c r="AQ37" i="6" s="1"/>
  <c r="Y37" i="6"/>
  <c r="Z37" i="6" s="1"/>
  <c r="R37" i="6"/>
  <c r="S37" i="6" s="1"/>
  <c r="AC37" i="6" s="1"/>
  <c r="K37" i="6"/>
  <c r="L37" i="6" s="1"/>
  <c r="G37" i="6"/>
  <c r="H37" i="6" s="1"/>
  <c r="O37" i="6" s="1"/>
  <c r="AN36" i="6"/>
  <c r="AG36" i="6"/>
  <c r="Z36" i="6"/>
  <c r="S36" i="6"/>
  <c r="L36" i="6"/>
  <c r="H36" i="6"/>
  <c r="AM35" i="6"/>
  <c r="AN35" i="6" s="1"/>
  <c r="AG35" i="6"/>
  <c r="AF35" i="6"/>
  <c r="Y35" i="6"/>
  <c r="Z35" i="6" s="1"/>
  <c r="AJ35" i="6" s="1"/>
  <c r="S35" i="6"/>
  <c r="R35" i="6"/>
  <c r="K35" i="6"/>
  <c r="L35" i="6" s="1"/>
  <c r="V35" i="6" s="1"/>
  <c r="G35" i="6"/>
  <c r="H35" i="6" s="1"/>
  <c r="O35" i="6" s="1"/>
  <c r="AQ34" i="6"/>
  <c r="AM34" i="6"/>
  <c r="AN34" i="6" s="1"/>
  <c r="AF34" i="6"/>
  <c r="AG34" i="6" s="1"/>
  <c r="Y34" i="6"/>
  <c r="Z34" i="6" s="1"/>
  <c r="AI34" i="6" s="1"/>
  <c r="R34" i="6"/>
  <c r="S34" i="6" s="1"/>
  <c r="AC34" i="6" s="1"/>
  <c r="K34" i="6"/>
  <c r="L34" i="6" s="1"/>
  <c r="G34" i="6"/>
  <c r="H34" i="6" s="1"/>
  <c r="O34" i="6" s="1"/>
  <c r="AM33" i="6"/>
  <c r="AN33" i="6" s="1"/>
  <c r="AP33" i="6" s="1"/>
  <c r="AF33" i="6"/>
  <c r="AG33" i="6" s="1"/>
  <c r="AQ33" i="6" s="1"/>
  <c r="Y33" i="6"/>
  <c r="Z33" i="6" s="1"/>
  <c r="AI33" i="6" s="1"/>
  <c r="R33" i="6"/>
  <c r="S33" i="6" s="1"/>
  <c r="AC33" i="6" s="1"/>
  <c r="K33" i="6"/>
  <c r="L33" i="6" s="1"/>
  <c r="U33" i="6" s="1"/>
  <c r="G33" i="6"/>
  <c r="H33" i="6" s="1"/>
  <c r="O33" i="6" s="1"/>
  <c r="AM32" i="6"/>
  <c r="AN32" i="6" s="1"/>
  <c r="AF32" i="6"/>
  <c r="AG32" i="6" s="1"/>
  <c r="AQ32" i="6" s="1"/>
  <c r="Y32" i="6"/>
  <c r="Z32" i="6" s="1"/>
  <c r="AJ32" i="6" s="1"/>
  <c r="R32" i="6"/>
  <c r="S32" i="6" s="1"/>
  <c r="K32" i="6"/>
  <c r="L32" i="6" s="1"/>
  <c r="V32" i="6" s="1"/>
  <c r="G32" i="6"/>
  <c r="H32" i="6" s="1"/>
  <c r="AM31" i="6"/>
  <c r="AN31" i="6" s="1"/>
  <c r="AF31" i="6"/>
  <c r="AG31" i="6" s="1"/>
  <c r="AQ31" i="6" s="1"/>
  <c r="Y31" i="6"/>
  <c r="Z31" i="6" s="1"/>
  <c r="R31" i="6"/>
  <c r="S31" i="6" s="1"/>
  <c r="K31" i="6"/>
  <c r="L31" i="6" s="1"/>
  <c r="G31" i="6"/>
  <c r="H31" i="6" s="1"/>
  <c r="O31" i="6" s="1"/>
  <c r="AM30" i="6"/>
  <c r="AN30" i="6" s="1"/>
  <c r="AF30" i="6"/>
  <c r="AG30" i="6" s="1"/>
  <c r="AQ30" i="6" s="1"/>
  <c r="Y30" i="6"/>
  <c r="Z30" i="6" s="1"/>
  <c r="AJ30" i="6" s="1"/>
  <c r="R30" i="6"/>
  <c r="S30" i="6" s="1"/>
  <c r="AC30" i="6" s="1"/>
  <c r="K30" i="6"/>
  <c r="L30" i="6" s="1"/>
  <c r="G30" i="6"/>
  <c r="H30" i="6" s="1"/>
  <c r="O30" i="6" s="1"/>
  <c r="AN29" i="6"/>
  <c r="AM29" i="6"/>
  <c r="AF29" i="6"/>
  <c r="AG29" i="6" s="1"/>
  <c r="Y29" i="6"/>
  <c r="Z29" i="6" s="1"/>
  <c r="R29" i="6"/>
  <c r="S29" i="6" s="1"/>
  <c r="K29" i="6"/>
  <c r="L29" i="6" s="1"/>
  <c r="G29" i="6"/>
  <c r="H29" i="6" s="1"/>
  <c r="AN28" i="6"/>
  <c r="AG28" i="6"/>
  <c r="Z28" i="6"/>
  <c r="AJ28" i="6" s="1"/>
  <c r="S28" i="6"/>
  <c r="AC28" i="6" s="1"/>
  <c r="L28" i="6"/>
  <c r="H28" i="6"/>
  <c r="O28" i="6" s="1"/>
  <c r="AN24" i="6"/>
  <c r="AG24" i="6"/>
  <c r="Z24" i="6"/>
  <c r="AJ24" i="6" s="1"/>
  <c r="S24" i="6"/>
  <c r="AC24" i="6" s="1"/>
  <c r="L24" i="6"/>
  <c r="H24" i="6"/>
  <c r="O24" i="6" s="1"/>
  <c r="AN23" i="6"/>
  <c r="AG23" i="6"/>
  <c r="Z23" i="6"/>
  <c r="S23" i="6"/>
  <c r="L23" i="6"/>
  <c r="H23" i="6"/>
  <c r="AP35" i="6" l="1"/>
  <c r="AB32" i="6"/>
  <c r="S45" i="6"/>
  <c r="R51" i="6"/>
  <c r="S51" i="6" s="1"/>
  <c r="R52" i="6"/>
  <c r="S52" i="6" s="1"/>
  <c r="AC45" i="6"/>
  <c r="U45" i="6"/>
  <c r="N28" i="6"/>
  <c r="AI38" i="6"/>
  <c r="AP30" i="6"/>
  <c r="AP31" i="6"/>
  <c r="AI32" i="6"/>
  <c r="N35" i="6"/>
  <c r="AP38" i="6"/>
  <c r="AP24" i="6"/>
  <c r="U30" i="6"/>
  <c r="U38" i="6"/>
  <c r="N24" i="6"/>
  <c r="AP28" i="6"/>
  <c r="AI30" i="6"/>
  <c r="AP34" i="6"/>
  <c r="AB35" i="6"/>
  <c r="AB30" i="6"/>
  <c r="X73" i="6"/>
  <c r="Y45" i="6" s="1"/>
  <c r="Y54" i="6" s="1"/>
  <c r="Z54" i="6" s="1"/>
  <c r="AP36" i="6"/>
  <c r="AQ36" i="6" s="1"/>
  <c r="AB36" i="6"/>
  <c r="AC36" i="6" s="1"/>
  <c r="N36" i="6"/>
  <c r="O36" i="6" s="1"/>
  <c r="AP29" i="6"/>
  <c r="AQ29" i="6" s="1"/>
  <c r="N23" i="6"/>
  <c r="O23" i="6" s="1"/>
  <c r="AI29" i="6"/>
  <c r="AJ29" i="6" s="1"/>
  <c r="AG39" i="6"/>
  <c r="H26" i="36" s="1"/>
  <c r="AP23" i="6"/>
  <c r="AB23" i="6"/>
  <c r="U23" i="6"/>
  <c r="V23" i="6" s="1"/>
  <c r="AJ31" i="6"/>
  <c r="AB31" i="6"/>
  <c r="AC31" i="6" s="1"/>
  <c r="U31" i="6"/>
  <c r="V31" i="6" s="1"/>
  <c r="N32" i="6"/>
  <c r="O32" i="6"/>
  <c r="AB28" i="6"/>
  <c r="N29" i="6"/>
  <c r="V34" i="6"/>
  <c r="N34" i="6"/>
  <c r="V24" i="6"/>
  <c r="AQ24" i="6"/>
  <c r="AI24" i="6"/>
  <c r="V28" i="6"/>
  <c r="AQ28" i="6"/>
  <c r="AI28" i="6"/>
  <c r="AB29" i="6"/>
  <c r="AC29" i="6" s="1"/>
  <c r="V33" i="6"/>
  <c r="N33" i="6"/>
  <c r="AJ33" i="6"/>
  <c r="AB33" i="6"/>
  <c r="AC35" i="6"/>
  <c r="U35" i="6"/>
  <c r="AQ35" i="6"/>
  <c r="AI35" i="6"/>
  <c r="AN39" i="6"/>
  <c r="I26" i="36" s="1"/>
  <c r="U29" i="6"/>
  <c r="V29" i="6" s="1"/>
  <c r="N31" i="6"/>
  <c r="AI31" i="6"/>
  <c r="AC32" i="6"/>
  <c r="U32" i="6"/>
  <c r="AP32" i="6"/>
  <c r="U34" i="6"/>
  <c r="V37" i="6"/>
  <c r="N37" i="6"/>
  <c r="AJ37" i="6"/>
  <c r="AB37" i="6"/>
  <c r="AP37" i="6"/>
  <c r="H39" i="6"/>
  <c r="D26" i="36" s="1"/>
  <c r="AB24" i="6"/>
  <c r="AJ34" i="6"/>
  <c r="AB34" i="6"/>
  <c r="S39" i="6"/>
  <c r="F26" i="36" s="1"/>
  <c r="L39" i="6"/>
  <c r="E26" i="36" s="1"/>
  <c r="AI23" i="6"/>
  <c r="U24" i="6"/>
  <c r="U28" i="6"/>
  <c r="V30" i="6"/>
  <c r="N30" i="6"/>
  <c r="U36" i="6"/>
  <c r="V36" i="6" s="1"/>
  <c r="AI36" i="6"/>
  <c r="AJ36" i="6" s="1"/>
  <c r="U37" i="6"/>
  <c r="AI37" i="6"/>
  <c r="V38" i="6"/>
  <c r="N38" i="6"/>
  <c r="AJ38" i="6"/>
  <c r="AB38" i="6"/>
  <c r="Z39" i="6"/>
  <c r="G26" i="36" s="1"/>
  <c r="AB54" i="6" l="1"/>
  <c r="AC54" i="6" s="1"/>
  <c r="Z45" i="6"/>
  <c r="AB45" i="6" s="1"/>
  <c r="Y52" i="6"/>
  <c r="Z52" i="6" s="1"/>
  <c r="AB52" i="6" s="1"/>
  <c r="AC52" i="6" s="1"/>
  <c r="Y51" i="6"/>
  <c r="Z51" i="6" s="1"/>
  <c r="U51" i="6"/>
  <c r="V51" i="6" s="1"/>
  <c r="U52" i="6"/>
  <c r="V52" i="6" s="1"/>
  <c r="H47" i="6"/>
  <c r="H50" i="6" s="1"/>
  <c r="L47" i="6"/>
  <c r="S47" i="6"/>
  <c r="AE73" i="6"/>
  <c r="AF45" i="6" s="1"/>
  <c r="AF54" i="6" s="1"/>
  <c r="AG54" i="6" s="1"/>
  <c r="AQ23" i="6"/>
  <c r="AI39" i="6"/>
  <c r="H27" i="36" s="1"/>
  <c r="H28" i="36" s="1"/>
  <c r="O29" i="6"/>
  <c r="AJ23" i="6"/>
  <c r="AC23" i="6"/>
  <c r="AB39" i="6"/>
  <c r="G27" i="36" s="1"/>
  <c r="G28" i="36" s="1"/>
  <c r="U39" i="6"/>
  <c r="AP39" i="6"/>
  <c r="I27" i="36" s="1"/>
  <c r="I28" i="36" s="1"/>
  <c r="N39" i="6"/>
  <c r="E27" i="36" s="1"/>
  <c r="E28" i="36" s="1"/>
  <c r="Z47" i="6" l="1"/>
  <c r="AB47" i="6" s="1"/>
  <c r="AC47" i="6" s="1"/>
  <c r="AI54" i="6"/>
  <c r="AJ54" i="6" s="1"/>
  <c r="AJ45" i="6"/>
  <c r="F27" i="36"/>
  <c r="F28" i="36" s="1"/>
  <c r="AB51" i="6"/>
  <c r="AC51" i="6" s="1"/>
  <c r="AG45" i="6"/>
  <c r="AG47" i="6" s="1"/>
  <c r="AF52" i="6"/>
  <c r="AG52" i="6" s="1"/>
  <c r="AF51" i="6"/>
  <c r="AG51" i="6" s="1"/>
  <c r="H66" i="6"/>
  <c r="H60" i="6"/>
  <c r="U47" i="6"/>
  <c r="V47" i="6" s="1"/>
  <c r="S50" i="6"/>
  <c r="L50" i="6"/>
  <c r="N47" i="6"/>
  <c r="O47" i="6" s="1"/>
  <c r="AL73" i="6"/>
  <c r="AM45" i="6" s="1"/>
  <c r="AM54" i="6" s="1"/>
  <c r="AN54" i="6" s="1"/>
  <c r="AP54" i="6" s="1"/>
  <c r="AQ54" i="6" s="1"/>
  <c r="V39" i="6"/>
  <c r="O39" i="6"/>
  <c r="AQ39" i="6"/>
  <c r="AJ39" i="6"/>
  <c r="AC39" i="6"/>
  <c r="Z50" i="6" l="1"/>
  <c r="Z66" i="6" s="1"/>
  <c r="AQ45" i="6"/>
  <c r="AI45" i="6"/>
  <c r="AG50" i="6"/>
  <c r="AG60" i="6" s="1"/>
  <c r="AI47" i="6"/>
  <c r="AJ47" i="6" s="1"/>
  <c r="AI52" i="6"/>
  <c r="AJ52" i="6" s="1"/>
  <c r="AN45" i="6"/>
  <c r="AP45" i="6" s="1"/>
  <c r="AM52" i="6"/>
  <c r="AN52" i="6" s="1"/>
  <c r="AP52" i="6" s="1"/>
  <c r="AQ52" i="6" s="1"/>
  <c r="AM51" i="6"/>
  <c r="AN51" i="6" s="1"/>
  <c r="AP51" i="6" s="1"/>
  <c r="AQ51" i="6" s="1"/>
  <c r="AI51" i="6"/>
  <c r="AJ51" i="6" s="1"/>
  <c r="H61" i="6"/>
  <c r="H62" i="6" s="1"/>
  <c r="H63" i="6"/>
  <c r="O63" i="6" s="1"/>
  <c r="H69" i="6"/>
  <c r="O69" i="6" s="1"/>
  <c r="H67" i="6"/>
  <c r="H68" i="6" s="1"/>
  <c r="N50" i="6"/>
  <c r="O50" i="6" s="1"/>
  <c r="L66" i="6"/>
  <c r="L60" i="6"/>
  <c r="U50" i="6"/>
  <c r="V50" i="6" s="1"/>
  <c r="S66" i="6"/>
  <c r="S60" i="6"/>
  <c r="AB50" i="6" l="1"/>
  <c r="AC50" i="6" s="1"/>
  <c r="AI50" i="6"/>
  <c r="AJ50" i="6" s="1"/>
  <c r="Z60" i="6"/>
  <c r="Z61" i="6" s="1"/>
  <c r="Z62" i="6" s="1"/>
  <c r="AG66" i="6"/>
  <c r="AI66" i="6" s="1"/>
  <c r="AJ66" i="6" s="1"/>
  <c r="AN47" i="6"/>
  <c r="AN50" i="6" s="1"/>
  <c r="H70" i="6"/>
  <c r="H64" i="6"/>
  <c r="U66" i="6"/>
  <c r="V66" i="6" s="1"/>
  <c r="S69" i="6"/>
  <c r="S67" i="6"/>
  <c r="S68" i="6" s="1"/>
  <c r="S61" i="6"/>
  <c r="S63" i="6"/>
  <c r="U60" i="6"/>
  <c r="V60" i="6" s="1"/>
  <c r="N66" i="6"/>
  <c r="O66" i="6" s="1"/>
  <c r="L69" i="6"/>
  <c r="L67" i="6"/>
  <c r="N67" i="6" s="1"/>
  <c r="O67" i="6" s="1"/>
  <c r="N60" i="6"/>
  <c r="O60" i="6" s="1"/>
  <c r="L63" i="6"/>
  <c r="L61" i="6"/>
  <c r="N61" i="6" s="1"/>
  <c r="O61" i="6" s="1"/>
  <c r="AG61" i="6"/>
  <c r="AG62" i="6" s="1"/>
  <c r="AG63" i="6"/>
  <c r="Z69" i="6"/>
  <c r="Z67" i="6"/>
  <c r="AB66" i="6"/>
  <c r="AC66" i="6" s="1"/>
  <c r="AI60" i="6" l="1"/>
  <c r="AJ60" i="6" s="1"/>
  <c r="AB60" i="6"/>
  <c r="AC60" i="6" s="1"/>
  <c r="Z63" i="6"/>
  <c r="AG69" i="6"/>
  <c r="AI69" i="6" s="1"/>
  <c r="AG67" i="6"/>
  <c r="AG68" i="6" s="1"/>
  <c r="AP47" i="6"/>
  <c r="AQ47" i="6" s="1"/>
  <c r="AN66" i="6"/>
  <c r="AN60" i="6"/>
  <c r="AP50" i="6"/>
  <c r="AQ50" i="6" s="1"/>
  <c r="U61" i="6"/>
  <c r="V61" i="6" s="1"/>
  <c r="L62" i="6"/>
  <c r="L64" i="6" s="1"/>
  <c r="N64" i="6" s="1"/>
  <c r="E29" i="36" s="1"/>
  <c r="Z68" i="6"/>
  <c r="AB67" i="6"/>
  <c r="AC67" i="6" s="1"/>
  <c r="N63" i="6"/>
  <c r="V63" i="6"/>
  <c r="Z64" i="6"/>
  <c r="AJ69" i="6"/>
  <c r="AB69" i="6"/>
  <c r="AB63" i="6"/>
  <c r="AJ63" i="6"/>
  <c r="V69" i="6"/>
  <c r="N69" i="6"/>
  <c r="AB61" i="6"/>
  <c r="AC61" i="6" s="1"/>
  <c r="AI62" i="6"/>
  <c r="AJ62" i="6" s="1"/>
  <c r="AG64" i="6"/>
  <c r="AQ63" i="6"/>
  <c r="AI63" i="6"/>
  <c r="S62" i="6"/>
  <c r="S70" i="6"/>
  <c r="AI61" i="6"/>
  <c r="AJ61" i="6" s="1"/>
  <c r="AC63" i="6"/>
  <c r="U63" i="6"/>
  <c r="U67" i="6"/>
  <c r="V67" i="6" s="1"/>
  <c r="U69" i="6"/>
  <c r="AC69" i="6"/>
  <c r="L68" i="6"/>
  <c r="AQ69" i="6" l="1"/>
  <c r="AG70" i="6"/>
  <c r="AI67" i="6"/>
  <c r="AJ67" i="6" s="1"/>
  <c r="AI68" i="6"/>
  <c r="AJ68" i="6" s="1"/>
  <c r="N62" i="6"/>
  <c r="O62" i="6" s="1"/>
  <c r="O64" i="6"/>
  <c r="AN61" i="6"/>
  <c r="AP60" i="6"/>
  <c r="AQ60" i="6" s="1"/>
  <c r="AN63" i="6"/>
  <c r="AP63" i="6" s="1"/>
  <c r="AN69" i="6"/>
  <c r="AP69" i="6" s="1"/>
  <c r="AN67" i="6"/>
  <c r="AP66" i="6"/>
  <c r="AQ66" i="6" s="1"/>
  <c r="AI64" i="6"/>
  <c r="H29" i="36" s="1"/>
  <c r="S64" i="6"/>
  <c r="AB64" i="6" s="1"/>
  <c r="U62" i="6"/>
  <c r="V62" i="6" s="1"/>
  <c r="N68" i="6"/>
  <c r="O68" i="6" s="1"/>
  <c r="L70" i="6"/>
  <c r="N70" i="6" s="1"/>
  <c r="O70" i="6" s="1"/>
  <c r="Z70" i="6"/>
  <c r="AB70" i="6" s="1"/>
  <c r="AC70" i="6" s="1"/>
  <c r="AB68" i="6"/>
  <c r="AC68" i="6" s="1"/>
  <c r="U68" i="6"/>
  <c r="V68" i="6" s="1"/>
  <c r="AB62" i="6"/>
  <c r="AC62" i="6" s="1"/>
  <c r="G29" i="36" l="1"/>
  <c r="E30" i="36"/>
  <c r="AJ64" i="6"/>
  <c r="AN68" i="6"/>
  <c r="AP67" i="6"/>
  <c r="AQ67" i="6" s="1"/>
  <c r="AN62" i="6"/>
  <c r="AP61" i="6"/>
  <c r="AQ61" i="6" s="1"/>
  <c r="U70" i="6"/>
  <c r="V70" i="6" s="1"/>
  <c r="U64" i="6"/>
  <c r="F29" i="36" s="1"/>
  <c r="AC64" i="6"/>
  <c r="G30" i="36" s="1"/>
  <c r="AI70" i="6"/>
  <c r="AJ70" i="6" s="1"/>
  <c r="H30" i="36" l="1"/>
  <c r="V64" i="6"/>
  <c r="AP62" i="6"/>
  <c r="AQ62" i="6" s="1"/>
  <c r="AN64" i="6"/>
  <c r="AP64" i="6" s="1"/>
  <c r="I29" i="36" s="1"/>
  <c r="AN70" i="6"/>
  <c r="AP70" i="6" s="1"/>
  <c r="AQ70" i="6" s="1"/>
  <c r="AP68" i="6"/>
  <c r="AQ68" i="6" s="1"/>
  <c r="F30" i="36" l="1"/>
  <c r="AQ64" i="6"/>
  <c r="I30" i="36" l="1"/>
  <c r="Q73" i="5"/>
  <c r="R45" i="5" s="1"/>
  <c r="G38" i="5"/>
  <c r="H38" i="5" s="1"/>
  <c r="O38" i="5" s="1"/>
  <c r="G37" i="5"/>
  <c r="H37" i="5" s="1"/>
  <c r="O37" i="5" s="1"/>
  <c r="AF34" i="5"/>
  <c r="AG34" i="5" s="1"/>
  <c r="G33" i="5"/>
  <c r="H33" i="5" s="1"/>
  <c r="O33" i="5" s="1"/>
  <c r="AM31" i="5"/>
  <c r="AN31" i="5" s="1"/>
  <c r="AG31" i="5"/>
  <c r="AQ31" i="5" s="1"/>
  <c r="AF31" i="5"/>
  <c r="Y31" i="5"/>
  <c r="Z31" i="5" s="1"/>
  <c r="R31" i="5"/>
  <c r="S31" i="5" s="1"/>
  <c r="K31" i="5"/>
  <c r="L31" i="5" s="1"/>
  <c r="G31" i="5"/>
  <c r="H31" i="5" s="1"/>
  <c r="O31" i="5" s="1"/>
  <c r="Y30" i="5"/>
  <c r="Z30" i="5" s="1"/>
  <c r="AJ30" i="5" s="1"/>
  <c r="AM29" i="5"/>
  <c r="AN29" i="5" s="1"/>
  <c r="AF29" i="5"/>
  <c r="AG29" i="5" s="1"/>
  <c r="Y29" i="5"/>
  <c r="Z29" i="5" s="1"/>
  <c r="R29" i="5"/>
  <c r="S29" i="5" s="1"/>
  <c r="K29" i="5"/>
  <c r="L29" i="5" s="1"/>
  <c r="H29" i="5"/>
  <c r="G29" i="5"/>
  <c r="AN28" i="5"/>
  <c r="AP28" i="5" s="1"/>
  <c r="AG28" i="5"/>
  <c r="Z28" i="5"/>
  <c r="AJ28" i="5" s="1"/>
  <c r="S28" i="5"/>
  <c r="AB28" i="5" s="1"/>
  <c r="L28" i="5"/>
  <c r="V28" i="5" s="1"/>
  <c r="H28" i="5"/>
  <c r="O28" i="5" s="1"/>
  <c r="AN24" i="5"/>
  <c r="AG24" i="5"/>
  <c r="Z24" i="5"/>
  <c r="AJ24" i="5" s="1"/>
  <c r="S24" i="5"/>
  <c r="AC24" i="5" s="1"/>
  <c r="L24" i="5"/>
  <c r="V24" i="5" s="1"/>
  <c r="H24" i="5"/>
  <c r="O24" i="5" s="1"/>
  <c r="AN23" i="5"/>
  <c r="AG23" i="5"/>
  <c r="Z23" i="5"/>
  <c r="S23" i="5"/>
  <c r="L23" i="5"/>
  <c r="H23" i="5"/>
  <c r="F18" i="5"/>
  <c r="AF37" i="5" s="1"/>
  <c r="AG37" i="5" s="1"/>
  <c r="AQ37" i="5" s="1"/>
  <c r="S45" i="5" l="1"/>
  <c r="R54" i="5"/>
  <c r="S54" i="5" s="1"/>
  <c r="U54" i="5" s="1"/>
  <c r="V54" i="5" s="1"/>
  <c r="R52" i="5"/>
  <c r="S52" i="5" s="1"/>
  <c r="R51" i="5"/>
  <c r="S51" i="5" s="1"/>
  <c r="U45" i="5"/>
  <c r="AC45" i="5"/>
  <c r="N31" i="5"/>
  <c r="AP29" i="5"/>
  <c r="AQ29" i="5" s="1"/>
  <c r="AM30" i="5"/>
  <c r="AN30" i="5" s="1"/>
  <c r="R33" i="5"/>
  <c r="S33" i="5" s="1"/>
  <c r="AC33" i="5" s="1"/>
  <c r="AM34" i="5"/>
  <c r="AN34" i="5" s="1"/>
  <c r="AP34" i="5" s="1"/>
  <c r="K37" i="5"/>
  <c r="L37" i="5" s="1"/>
  <c r="K38" i="5"/>
  <c r="L38" i="5" s="1"/>
  <c r="G32" i="5"/>
  <c r="H32" i="5" s="1"/>
  <c r="O32" i="5" s="1"/>
  <c r="Y33" i="5"/>
  <c r="Z33" i="5" s="1"/>
  <c r="AI33" i="5" s="1"/>
  <c r="AQ34" i="5"/>
  <c r="AF33" i="5"/>
  <c r="AG33" i="5" s="1"/>
  <c r="K35" i="5"/>
  <c r="L35" i="5" s="1"/>
  <c r="V35" i="5" s="1"/>
  <c r="R37" i="5"/>
  <c r="S37" i="5" s="1"/>
  <c r="R38" i="5"/>
  <c r="S38" i="5" s="1"/>
  <c r="AC38" i="5" s="1"/>
  <c r="R32" i="5"/>
  <c r="S32" i="5" s="1"/>
  <c r="Y35" i="5"/>
  <c r="Z35" i="5" s="1"/>
  <c r="AJ35" i="5" s="1"/>
  <c r="Y38" i="5"/>
  <c r="Z38" i="5" s="1"/>
  <c r="G30" i="5"/>
  <c r="H30" i="5" s="1"/>
  <c r="O30" i="5" s="1"/>
  <c r="Y32" i="5"/>
  <c r="Z32" i="5" s="1"/>
  <c r="AJ32" i="5" s="1"/>
  <c r="G34" i="5"/>
  <c r="H34" i="5" s="1"/>
  <c r="O34" i="5" s="1"/>
  <c r="AF35" i="5"/>
  <c r="AG35" i="5" s="1"/>
  <c r="AI35" i="5" s="1"/>
  <c r="K30" i="5"/>
  <c r="L30" i="5" s="1"/>
  <c r="V30" i="5" s="1"/>
  <c r="AF32" i="5"/>
  <c r="AG32" i="5" s="1"/>
  <c r="K34" i="5"/>
  <c r="L34" i="5" s="1"/>
  <c r="V34" i="5" s="1"/>
  <c r="AM37" i="5"/>
  <c r="AN37" i="5" s="1"/>
  <c r="AP37" i="5" s="1"/>
  <c r="AM38" i="5"/>
  <c r="AN38" i="5" s="1"/>
  <c r="R30" i="5"/>
  <c r="S30" i="5" s="1"/>
  <c r="U30" i="5" s="1"/>
  <c r="Y34" i="5"/>
  <c r="Z34" i="5" s="1"/>
  <c r="AI34" i="5" s="1"/>
  <c r="AM35" i="5"/>
  <c r="AN35" i="5" s="1"/>
  <c r="AP35" i="5" s="1"/>
  <c r="X73" i="5"/>
  <c r="Y45" i="5" s="1"/>
  <c r="AI29" i="5"/>
  <c r="AJ29" i="5" s="1"/>
  <c r="AB29" i="5"/>
  <c r="AC29" i="5" s="1"/>
  <c r="AI31" i="5"/>
  <c r="AP24" i="5"/>
  <c r="AP31" i="5"/>
  <c r="N24" i="5"/>
  <c r="N28" i="5"/>
  <c r="AC30" i="5"/>
  <c r="AP23" i="5"/>
  <c r="AQ23" i="5" s="1"/>
  <c r="AJ31" i="5"/>
  <c r="AB31" i="5"/>
  <c r="AC31" i="5" s="1"/>
  <c r="AB30" i="5"/>
  <c r="AQ33" i="5"/>
  <c r="U29" i="5"/>
  <c r="V29" i="5" s="1"/>
  <c r="U23" i="5"/>
  <c r="V23" i="5" s="1"/>
  <c r="AB23" i="5"/>
  <c r="AC23" i="5" s="1"/>
  <c r="U31" i="5"/>
  <c r="V31" i="5" s="1"/>
  <c r="AB24" i="5"/>
  <c r="AI23" i="5"/>
  <c r="AJ23" i="5" s="1"/>
  <c r="U24" i="5"/>
  <c r="U28" i="5"/>
  <c r="AC28" i="5"/>
  <c r="N29" i="5"/>
  <c r="O29" i="5" s="1"/>
  <c r="AB32" i="5"/>
  <c r="N34" i="5"/>
  <c r="V37" i="5"/>
  <c r="N37" i="5"/>
  <c r="N23" i="5"/>
  <c r="O23" i="5" s="1"/>
  <c r="AQ24" i="5"/>
  <c r="AI24" i="5"/>
  <c r="AQ28" i="5"/>
  <c r="AI28" i="5"/>
  <c r="AC32" i="5"/>
  <c r="AQ35" i="5"/>
  <c r="V38" i="5"/>
  <c r="N38" i="5"/>
  <c r="AJ38" i="5"/>
  <c r="AB38" i="5"/>
  <c r="AF30" i="5"/>
  <c r="AG30" i="5" s="1"/>
  <c r="K32" i="5"/>
  <c r="L32" i="5" s="1"/>
  <c r="U32" i="5" s="1"/>
  <c r="AM32" i="5"/>
  <c r="AN32" i="5" s="1"/>
  <c r="AP32" i="5" s="1"/>
  <c r="K33" i="5"/>
  <c r="L33" i="5" s="1"/>
  <c r="AM33" i="5"/>
  <c r="AN33" i="5" s="1"/>
  <c r="AP33" i="5" s="1"/>
  <c r="R34" i="5"/>
  <c r="S34" i="5" s="1"/>
  <c r="G35" i="5"/>
  <c r="H35" i="5" s="1"/>
  <c r="O35" i="5" s="1"/>
  <c r="R35" i="5"/>
  <c r="S35" i="5" s="1"/>
  <c r="Y37" i="5"/>
  <c r="Z37" i="5" s="1"/>
  <c r="AF38" i="5"/>
  <c r="AG38" i="5" s="1"/>
  <c r="AP38" i="5" s="1"/>
  <c r="U51" i="5" l="1"/>
  <c r="V51" i="5" s="1"/>
  <c r="U52" i="5"/>
  <c r="V52" i="5" s="1"/>
  <c r="Z45" i="5"/>
  <c r="AB45" i="5" s="1"/>
  <c r="Y54" i="5"/>
  <c r="Z54" i="5" s="1"/>
  <c r="Y52" i="5"/>
  <c r="Z52" i="5" s="1"/>
  <c r="AB52" i="5" s="1"/>
  <c r="AC52" i="5" s="1"/>
  <c r="Y51" i="5"/>
  <c r="Z51" i="5" s="1"/>
  <c r="AB51" i="5" s="1"/>
  <c r="AC51" i="5" s="1"/>
  <c r="L39" i="5"/>
  <c r="L47" i="5" s="1"/>
  <c r="U38" i="5"/>
  <c r="AC37" i="5"/>
  <c r="U37" i="5"/>
  <c r="AB33" i="5"/>
  <c r="AJ33" i="5"/>
  <c r="S39" i="5"/>
  <c r="S47" i="5" s="1"/>
  <c r="AB34" i="5"/>
  <c r="N30" i="5"/>
  <c r="AJ34" i="5"/>
  <c r="AQ32" i="5"/>
  <c r="AI32" i="5"/>
  <c r="AE73" i="5"/>
  <c r="AF45" i="5" s="1"/>
  <c r="AI30" i="5"/>
  <c r="AQ30" i="5"/>
  <c r="AQ38" i="5"/>
  <c r="AI38" i="5"/>
  <c r="V33" i="5"/>
  <c r="N33" i="5"/>
  <c r="U33" i="5"/>
  <c r="AG39" i="5"/>
  <c r="H39" i="5"/>
  <c r="H47" i="5" s="1"/>
  <c r="H50" i="5" s="1"/>
  <c r="AJ37" i="5"/>
  <c r="AB37" i="5"/>
  <c r="AI37" i="5"/>
  <c r="AN39" i="5"/>
  <c r="AC35" i="5"/>
  <c r="U35" i="5"/>
  <c r="AC34" i="5"/>
  <c r="U34" i="5"/>
  <c r="N32" i="5"/>
  <c r="V32" i="5"/>
  <c r="Z39" i="5"/>
  <c r="N35" i="5"/>
  <c r="AB35" i="5"/>
  <c r="AP30" i="5"/>
  <c r="AB54" i="5" l="1"/>
  <c r="AC54" i="5" s="1"/>
  <c r="Z47" i="5"/>
  <c r="AG45" i="5"/>
  <c r="AG47" i="5" s="1"/>
  <c r="AF54" i="5"/>
  <c r="AG54" i="5" s="1"/>
  <c r="AF51" i="5"/>
  <c r="AG51" i="5" s="1"/>
  <c r="AF52" i="5"/>
  <c r="AG52" i="5" s="1"/>
  <c r="AJ45" i="5"/>
  <c r="H60" i="5"/>
  <c r="H66" i="5"/>
  <c r="N47" i="5"/>
  <c r="O47" i="5" s="1"/>
  <c r="L50" i="5"/>
  <c r="U47" i="5"/>
  <c r="V47" i="5" s="1"/>
  <c r="S50" i="5"/>
  <c r="AB47" i="5"/>
  <c r="AC47" i="5" s="1"/>
  <c r="Z50" i="5"/>
  <c r="N39" i="5"/>
  <c r="O39" i="5" s="1"/>
  <c r="U39" i="5"/>
  <c r="V39" i="5" s="1"/>
  <c r="AL73" i="5"/>
  <c r="AM45" i="5" s="1"/>
  <c r="AB39" i="5"/>
  <c r="AC39" i="5" s="1"/>
  <c r="AP39" i="5"/>
  <c r="AQ39" i="5" s="1"/>
  <c r="AI39" i="5"/>
  <c r="AJ39" i="5" s="1"/>
  <c r="AI47" i="5" l="1"/>
  <c r="AJ47" i="5" s="1"/>
  <c r="AG50" i="5"/>
  <c r="AI50" i="5" s="1"/>
  <c r="AJ50" i="5" s="1"/>
  <c r="AI52" i="5"/>
  <c r="AJ52" i="5" s="1"/>
  <c r="AQ52" i="5"/>
  <c r="AQ45" i="5"/>
  <c r="AN45" i="5"/>
  <c r="AP45" i="5" s="1"/>
  <c r="AM54" i="5"/>
  <c r="AN54" i="5" s="1"/>
  <c r="AP54" i="5" s="1"/>
  <c r="AQ54" i="5" s="1"/>
  <c r="AM51" i="5"/>
  <c r="AN51" i="5" s="1"/>
  <c r="AP51" i="5" s="1"/>
  <c r="AQ51" i="5" s="1"/>
  <c r="AM52" i="5"/>
  <c r="AN52" i="5" s="1"/>
  <c r="AP52" i="5" s="1"/>
  <c r="AI51" i="5"/>
  <c r="AJ51" i="5" s="1"/>
  <c r="AI54" i="5"/>
  <c r="AJ54" i="5" s="1"/>
  <c r="AI45" i="5"/>
  <c r="H67" i="5"/>
  <c r="H68" i="5" s="1"/>
  <c r="H69" i="5"/>
  <c r="O69" i="5" s="1"/>
  <c r="H63" i="5"/>
  <c r="O63" i="5" s="1"/>
  <c r="H61" i="5"/>
  <c r="H62" i="5" s="1"/>
  <c r="Z66" i="5"/>
  <c r="AB50" i="5"/>
  <c r="AC50" i="5" s="1"/>
  <c r="Z60" i="5"/>
  <c r="U50" i="5"/>
  <c r="V50" i="5" s="1"/>
  <c r="S66" i="5"/>
  <c r="S60" i="5"/>
  <c r="N50" i="5"/>
  <c r="O50" i="5" s="1"/>
  <c r="L66" i="5"/>
  <c r="L60" i="5"/>
  <c r="Q73" i="4"/>
  <c r="R45" i="4" s="1"/>
  <c r="R54" i="4" s="1"/>
  <c r="S54" i="4" s="1"/>
  <c r="U54" i="4" s="1"/>
  <c r="V54" i="4" s="1"/>
  <c r="AM38" i="4"/>
  <c r="AN38" i="4" s="1"/>
  <c r="AF38" i="4"/>
  <c r="AG38" i="4" s="1"/>
  <c r="Y38" i="4"/>
  <c r="Z38" i="4" s="1"/>
  <c r="AJ38" i="4" s="1"/>
  <c r="R38" i="4"/>
  <c r="S38" i="4" s="1"/>
  <c r="AC38" i="4" s="1"/>
  <c r="K38" i="4"/>
  <c r="L38" i="4" s="1"/>
  <c r="G38" i="4"/>
  <c r="H38" i="4" s="1"/>
  <c r="O38" i="4" s="1"/>
  <c r="AM37" i="4"/>
  <c r="AN37" i="4" s="1"/>
  <c r="AF37" i="4"/>
  <c r="AG37" i="4" s="1"/>
  <c r="AQ37" i="4" s="1"/>
  <c r="Y37" i="4"/>
  <c r="Z37" i="4" s="1"/>
  <c r="R37" i="4"/>
  <c r="S37" i="4" s="1"/>
  <c r="AC37" i="4" s="1"/>
  <c r="K37" i="4"/>
  <c r="L37" i="4" s="1"/>
  <c r="G37" i="4"/>
  <c r="H37" i="4" s="1"/>
  <c r="O37" i="4" s="1"/>
  <c r="AM35" i="4"/>
  <c r="AN35" i="4" s="1"/>
  <c r="AJ35" i="4"/>
  <c r="AF35" i="4"/>
  <c r="AG35" i="4" s="1"/>
  <c r="Y35" i="4"/>
  <c r="Z35" i="4" s="1"/>
  <c r="R35" i="4"/>
  <c r="S35" i="4" s="1"/>
  <c r="K35" i="4"/>
  <c r="L35" i="4" s="1"/>
  <c r="V35" i="4" s="1"/>
  <c r="G35" i="4"/>
  <c r="H35" i="4" s="1"/>
  <c r="O35" i="4" s="1"/>
  <c r="AM34" i="4"/>
  <c r="AN34" i="4" s="1"/>
  <c r="AF34" i="4"/>
  <c r="AG34" i="4" s="1"/>
  <c r="AQ34" i="4" s="1"/>
  <c r="Y34" i="4"/>
  <c r="Z34" i="4" s="1"/>
  <c r="R34" i="4"/>
  <c r="S34" i="4" s="1"/>
  <c r="K34" i="4"/>
  <c r="L34" i="4" s="1"/>
  <c r="V34" i="4" s="1"/>
  <c r="G34" i="4"/>
  <c r="H34" i="4" s="1"/>
  <c r="O34" i="4" s="1"/>
  <c r="AM33" i="4"/>
  <c r="AN33" i="4" s="1"/>
  <c r="AF33" i="4"/>
  <c r="AG33" i="4" s="1"/>
  <c r="AQ33" i="4" s="1"/>
  <c r="Y33" i="4"/>
  <c r="Z33" i="4" s="1"/>
  <c r="R33" i="4"/>
  <c r="S33" i="4" s="1"/>
  <c r="AC33" i="4" s="1"/>
  <c r="K33" i="4"/>
  <c r="L33" i="4" s="1"/>
  <c r="G33" i="4"/>
  <c r="H33" i="4" s="1"/>
  <c r="O33" i="4" s="1"/>
  <c r="AM32" i="4"/>
  <c r="AN32" i="4" s="1"/>
  <c r="AF32" i="4"/>
  <c r="AG32" i="4" s="1"/>
  <c r="Y32" i="4"/>
  <c r="Z32" i="4" s="1"/>
  <c r="AJ32" i="4" s="1"/>
  <c r="R32" i="4"/>
  <c r="S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S30" i="4"/>
  <c r="AC30" i="4" s="1"/>
  <c r="R30" i="4"/>
  <c r="K30" i="4"/>
  <c r="L30" i="4" s="1"/>
  <c r="G30" i="4"/>
  <c r="H30" i="4" s="1"/>
  <c r="O30" i="4" s="1"/>
  <c r="AM29" i="4"/>
  <c r="AN29" i="4" s="1"/>
  <c r="AF29" i="4"/>
  <c r="AG29" i="4" s="1"/>
  <c r="Y29" i="4"/>
  <c r="Z29" i="4" s="1"/>
  <c r="R29" i="4"/>
  <c r="S29" i="4" s="1"/>
  <c r="K29" i="4"/>
  <c r="L29" i="4" s="1"/>
  <c r="G29" i="4"/>
  <c r="H29" i="4" s="1"/>
  <c r="AN28" i="4"/>
  <c r="AG28" i="4"/>
  <c r="Z28" i="4"/>
  <c r="AJ28" i="4" s="1"/>
  <c r="S28" i="4"/>
  <c r="AC28" i="4" s="1"/>
  <c r="L28" i="4"/>
  <c r="H28" i="4"/>
  <c r="O28" i="4" s="1"/>
  <c r="AN24" i="4"/>
  <c r="AG24" i="4"/>
  <c r="AQ24" i="4" s="1"/>
  <c r="Z24" i="4"/>
  <c r="S24" i="4"/>
  <c r="L24" i="4"/>
  <c r="V24" i="4" s="1"/>
  <c r="H24" i="4"/>
  <c r="O24" i="4" s="1"/>
  <c r="AN23" i="4"/>
  <c r="AG23" i="4"/>
  <c r="Z23" i="4"/>
  <c r="S23" i="4"/>
  <c r="L23" i="4"/>
  <c r="H23" i="4"/>
  <c r="AG60" i="5" l="1"/>
  <c r="AI60" i="5" s="1"/>
  <c r="AJ60" i="5" s="1"/>
  <c r="AG66" i="5"/>
  <c r="AG67" i="5" s="1"/>
  <c r="AG68" i="5" s="1"/>
  <c r="AN47" i="5"/>
  <c r="AN50" i="5" s="1"/>
  <c r="AP33" i="4"/>
  <c r="S45" i="4"/>
  <c r="AC45" i="4" s="1"/>
  <c r="R52" i="4"/>
  <c r="S52" i="4" s="1"/>
  <c r="U52" i="4" s="1"/>
  <c r="V52" i="4" s="1"/>
  <c r="R51" i="4"/>
  <c r="S51" i="4" s="1"/>
  <c r="AP35" i="4"/>
  <c r="H64" i="5"/>
  <c r="H70" i="5"/>
  <c r="Z69" i="5"/>
  <c r="Z67" i="5"/>
  <c r="AB66" i="5"/>
  <c r="AC66" i="5" s="1"/>
  <c r="S67" i="5"/>
  <c r="U66" i="5"/>
  <c r="V66" i="5" s="1"/>
  <c r="S69" i="5"/>
  <c r="N60" i="5"/>
  <c r="O60" i="5" s="1"/>
  <c r="L63" i="5"/>
  <c r="L61" i="5"/>
  <c r="N66" i="5"/>
  <c r="O66" i="5" s="1"/>
  <c r="L69" i="5"/>
  <c r="L67" i="5"/>
  <c r="L68" i="5" s="1"/>
  <c r="Z61" i="5"/>
  <c r="Z62" i="5" s="1"/>
  <c r="AB60" i="5"/>
  <c r="AC60" i="5" s="1"/>
  <c r="Z63" i="5"/>
  <c r="U60" i="5"/>
  <c r="V60" i="5" s="1"/>
  <c r="S63" i="5"/>
  <c r="S61" i="5"/>
  <c r="AP34" i="4"/>
  <c r="AP28" i="4"/>
  <c r="AB32" i="4"/>
  <c r="AI33" i="4"/>
  <c r="AP24" i="4"/>
  <c r="AP23" i="4"/>
  <c r="AI24" i="4"/>
  <c r="AB23" i="4"/>
  <c r="AC23" i="4" s="1"/>
  <c r="AB24" i="4"/>
  <c r="AB38" i="4"/>
  <c r="AB28" i="4"/>
  <c r="U37" i="4"/>
  <c r="V37" i="4"/>
  <c r="AI37" i="4"/>
  <c r="U30" i="4"/>
  <c r="AJ24" i="4"/>
  <c r="U28" i="4"/>
  <c r="AP29" i="4"/>
  <c r="AQ29" i="4" s="1"/>
  <c r="AP32" i="4"/>
  <c r="AQ35" i="4"/>
  <c r="N37" i="4"/>
  <c r="AP37" i="4"/>
  <c r="N29" i="4"/>
  <c r="O29" i="4" s="1"/>
  <c r="AB31" i="4"/>
  <c r="AC31" i="4" s="1"/>
  <c r="AP31" i="4"/>
  <c r="U29" i="4"/>
  <c r="V29" i="4" s="1"/>
  <c r="U31" i="4"/>
  <c r="V31" i="4" s="1"/>
  <c r="AI29" i="4"/>
  <c r="AJ29" i="4" s="1"/>
  <c r="AP30" i="4"/>
  <c r="V32" i="4"/>
  <c r="N32" i="4"/>
  <c r="AI35" i="4"/>
  <c r="AB35" i="4"/>
  <c r="L39" i="4"/>
  <c r="E21" i="36" s="1"/>
  <c r="N28" i="4"/>
  <c r="V30" i="4"/>
  <c r="N30" i="4"/>
  <c r="AJ30" i="4"/>
  <c r="AB30" i="4"/>
  <c r="AJ33" i="4"/>
  <c r="AB33" i="4"/>
  <c r="AC34" i="4"/>
  <c r="U34" i="4"/>
  <c r="N35" i="4"/>
  <c r="AP38" i="4"/>
  <c r="N31" i="4"/>
  <c r="AQ38" i="4"/>
  <c r="AI38" i="4"/>
  <c r="H39" i="4"/>
  <c r="D21" i="36" s="1"/>
  <c r="U23" i="4"/>
  <c r="AC24" i="4"/>
  <c r="U24" i="4"/>
  <c r="AQ30" i="4"/>
  <c r="AI30" i="4"/>
  <c r="AC32" i="4"/>
  <c r="U32" i="4"/>
  <c r="AQ32" i="4"/>
  <c r="AI32" i="4"/>
  <c r="V33" i="4"/>
  <c r="N33" i="4"/>
  <c r="U33" i="4"/>
  <c r="AJ34" i="4"/>
  <c r="AB34" i="4"/>
  <c r="V38" i="4"/>
  <c r="N38" i="4"/>
  <c r="S39" i="4"/>
  <c r="F21" i="36" s="1"/>
  <c r="V28" i="4"/>
  <c r="AQ28" i="4"/>
  <c r="AI28" i="4"/>
  <c r="AJ37" i="4"/>
  <c r="AB37" i="4"/>
  <c r="AN39" i="4"/>
  <c r="I21" i="36" s="1"/>
  <c r="N23" i="4"/>
  <c r="AG39" i="4"/>
  <c r="H21" i="36" s="1"/>
  <c r="N24" i="4"/>
  <c r="AB29" i="4"/>
  <c r="AC29" i="4" s="1"/>
  <c r="AI31" i="4"/>
  <c r="N34" i="4"/>
  <c r="AI34" i="4"/>
  <c r="AC35" i="4"/>
  <c r="U35" i="4"/>
  <c r="U38" i="4"/>
  <c r="Z39" i="4"/>
  <c r="G21" i="36" s="1"/>
  <c r="AI23" i="4"/>
  <c r="X73" i="4"/>
  <c r="Y45" i="4" s="1"/>
  <c r="Y54" i="4" s="1"/>
  <c r="Z54" i="4" s="1"/>
  <c r="AB54" i="4" s="1"/>
  <c r="AC54" i="4" s="1"/>
  <c r="U45" i="4" l="1"/>
  <c r="AG61" i="5"/>
  <c r="AG62" i="5" s="1"/>
  <c r="AI62" i="5" s="1"/>
  <c r="AJ62" i="5" s="1"/>
  <c r="AG63" i="5"/>
  <c r="AI63" i="5" s="1"/>
  <c r="AG69" i="5"/>
  <c r="AQ69" i="5" s="1"/>
  <c r="AI66" i="5"/>
  <c r="AJ66" i="5" s="1"/>
  <c r="AP47" i="5"/>
  <c r="AQ47" i="5" s="1"/>
  <c r="U51" i="4"/>
  <c r="V51" i="4" s="1"/>
  <c r="Z45" i="4"/>
  <c r="AB45" i="4" s="1"/>
  <c r="Y52" i="4"/>
  <c r="Z52" i="4" s="1"/>
  <c r="AB52" i="4" s="1"/>
  <c r="AC52" i="4" s="1"/>
  <c r="Y51" i="4"/>
  <c r="Z51" i="4" s="1"/>
  <c r="AB51" i="4" s="1"/>
  <c r="AC51" i="4" s="1"/>
  <c r="AP50" i="5"/>
  <c r="AQ50" i="5" s="1"/>
  <c r="AN60" i="5"/>
  <c r="AN66" i="5"/>
  <c r="U61" i="5"/>
  <c r="V61" i="5" s="1"/>
  <c r="H47" i="4"/>
  <c r="H50" i="4" s="1"/>
  <c r="N68" i="5"/>
  <c r="O68" i="5" s="1"/>
  <c r="L70" i="5"/>
  <c r="N70" i="5" s="1"/>
  <c r="O70" i="5" s="1"/>
  <c r="U69" i="5"/>
  <c r="AC69" i="5"/>
  <c r="AJ63" i="5"/>
  <c r="AB63" i="5"/>
  <c r="N67" i="5"/>
  <c r="O67" i="5" s="1"/>
  <c r="Z64" i="5"/>
  <c r="L47" i="4"/>
  <c r="V69" i="5"/>
  <c r="N69" i="5"/>
  <c r="S68" i="5"/>
  <c r="U67" i="5"/>
  <c r="V67" i="5" s="1"/>
  <c r="S62" i="5"/>
  <c r="U63" i="5"/>
  <c r="AC63" i="5"/>
  <c r="AQ63" i="5"/>
  <c r="L62" i="5"/>
  <c r="N61" i="5"/>
  <c r="O61" i="5" s="1"/>
  <c r="AB67" i="5"/>
  <c r="AC67" i="5" s="1"/>
  <c r="S47" i="4"/>
  <c r="AI67" i="5"/>
  <c r="AJ67" i="5" s="1"/>
  <c r="AB61" i="5"/>
  <c r="AC61" i="5" s="1"/>
  <c r="V63" i="5"/>
  <c r="N63" i="5"/>
  <c r="Z68" i="5"/>
  <c r="AI68" i="5" s="1"/>
  <c r="AJ68" i="5" s="1"/>
  <c r="AJ69" i="5"/>
  <c r="AB69" i="5"/>
  <c r="AQ23" i="4"/>
  <c r="AJ23" i="4"/>
  <c r="V23" i="4"/>
  <c r="O23" i="4"/>
  <c r="AE73" i="4"/>
  <c r="AF45" i="4" s="1"/>
  <c r="AF54" i="4" s="1"/>
  <c r="AG54" i="4" s="1"/>
  <c r="AI39" i="4"/>
  <c r="H22" i="36" s="1"/>
  <c r="H23" i="36" s="1"/>
  <c r="N39" i="4"/>
  <c r="E22" i="36" s="1"/>
  <c r="E23" i="36" s="1"/>
  <c r="AP39" i="4"/>
  <c r="I22" i="36" s="1"/>
  <c r="I23" i="36" s="1"/>
  <c r="U39" i="4"/>
  <c r="F22" i="36" s="1"/>
  <c r="F23" i="36" s="1"/>
  <c r="AB39" i="4"/>
  <c r="G22" i="36" s="1"/>
  <c r="G23" i="36" s="1"/>
  <c r="AG64" i="5" l="1"/>
  <c r="AI64" i="5" s="1"/>
  <c r="AJ64" i="5" s="1"/>
  <c r="AI61" i="5"/>
  <c r="AJ61" i="5" s="1"/>
  <c r="AG70" i="5"/>
  <c r="AI69" i="5"/>
  <c r="Z47" i="4"/>
  <c r="AB47" i="4" s="1"/>
  <c r="AC47" i="4" s="1"/>
  <c r="AI54" i="4"/>
  <c r="AJ54" i="4" s="1"/>
  <c r="AG45" i="4"/>
  <c r="AQ45" i="4" s="1"/>
  <c r="AF52" i="4"/>
  <c r="AG52" i="4" s="1"/>
  <c r="AF51" i="4"/>
  <c r="AG51" i="4" s="1"/>
  <c r="AJ45" i="4"/>
  <c r="AN67" i="5"/>
  <c r="AP67" i="5" s="1"/>
  <c r="AQ67" i="5" s="1"/>
  <c r="AP66" i="5"/>
  <c r="AQ66" i="5" s="1"/>
  <c r="AN69" i="5"/>
  <c r="AP69" i="5" s="1"/>
  <c r="AP60" i="5"/>
  <c r="AQ60" i="5" s="1"/>
  <c r="AN63" i="5"/>
  <c r="AP63" i="5" s="1"/>
  <c r="AN61" i="5"/>
  <c r="H66" i="4"/>
  <c r="H60" i="4"/>
  <c r="S50" i="4"/>
  <c r="U47" i="4"/>
  <c r="V47" i="4" s="1"/>
  <c r="N47" i="4"/>
  <c r="O47" i="4" s="1"/>
  <c r="L50" i="4"/>
  <c r="Z70" i="5"/>
  <c r="AB68" i="5"/>
  <c r="AC68" i="5" s="1"/>
  <c r="U62" i="5"/>
  <c r="V62" i="5" s="1"/>
  <c r="S64" i="5"/>
  <c r="AB64" i="5" s="1"/>
  <c r="S70" i="5"/>
  <c r="U70" i="5" s="1"/>
  <c r="V70" i="5" s="1"/>
  <c r="AB62" i="5"/>
  <c r="AC62" i="5" s="1"/>
  <c r="U68" i="5"/>
  <c r="V68" i="5" s="1"/>
  <c r="L64" i="5"/>
  <c r="N64" i="5" s="1"/>
  <c r="O64" i="5" s="1"/>
  <c r="N62" i="5"/>
  <c r="O62" i="5" s="1"/>
  <c r="AQ39" i="4"/>
  <c r="AJ39" i="4"/>
  <c r="V39" i="4"/>
  <c r="O39" i="4"/>
  <c r="AC39" i="4"/>
  <c r="AL73" i="4"/>
  <c r="AM45" i="4" s="1"/>
  <c r="AM54" i="4" s="1"/>
  <c r="AN54" i="4" s="1"/>
  <c r="AP54" i="4" s="1"/>
  <c r="AQ54" i="4" s="1"/>
  <c r="AG47" i="4" l="1"/>
  <c r="AI45" i="4"/>
  <c r="AI47" i="4"/>
  <c r="AJ47" i="4" s="1"/>
  <c r="Z50" i="4"/>
  <c r="AB50" i="4" s="1"/>
  <c r="AC50" i="4" s="1"/>
  <c r="AI51" i="4"/>
  <c r="AJ51" i="4" s="1"/>
  <c r="AI52" i="4"/>
  <c r="AJ52" i="4" s="1"/>
  <c r="AN45" i="4"/>
  <c r="AP45" i="4" s="1"/>
  <c r="AM51" i="4"/>
  <c r="AN51" i="4" s="1"/>
  <c r="AP51" i="4" s="1"/>
  <c r="AQ51" i="4" s="1"/>
  <c r="AM52" i="4"/>
  <c r="AN52" i="4" s="1"/>
  <c r="AP52" i="4" s="1"/>
  <c r="AQ52" i="4" s="1"/>
  <c r="AN62" i="5"/>
  <c r="AP61" i="5"/>
  <c r="AQ61" i="5" s="1"/>
  <c r="AG50" i="4"/>
  <c r="AG60" i="4" s="1"/>
  <c r="AN68" i="5"/>
  <c r="AB70" i="5"/>
  <c r="AC70" i="5" s="1"/>
  <c r="H63" i="4"/>
  <c r="O63" i="4" s="1"/>
  <c r="H61" i="4"/>
  <c r="H62" i="4" s="1"/>
  <c r="H69" i="4"/>
  <c r="O69" i="4" s="1"/>
  <c r="H67" i="4"/>
  <c r="H68" i="4" s="1"/>
  <c r="U50" i="4"/>
  <c r="V50" i="4" s="1"/>
  <c r="L60" i="4"/>
  <c r="N50" i="4"/>
  <c r="O50" i="4" s="1"/>
  <c r="L66" i="4"/>
  <c r="U64" i="5"/>
  <c r="V64" i="5" s="1"/>
  <c r="AC64" i="5"/>
  <c r="AI70" i="5"/>
  <c r="AJ70" i="5" s="1"/>
  <c r="S66" i="4"/>
  <c r="S60" i="4"/>
  <c r="Z66" i="4" l="1"/>
  <c r="Z67" i="4" s="1"/>
  <c r="Z60" i="4"/>
  <c r="Z63" i="4" s="1"/>
  <c r="AN47" i="4"/>
  <c r="AP47" i="4" s="1"/>
  <c r="AQ47" i="4" s="1"/>
  <c r="AI50" i="4"/>
  <c r="AJ50" i="4" s="1"/>
  <c r="AG66" i="4"/>
  <c r="AG69" i="4" s="1"/>
  <c r="AN70" i="5"/>
  <c r="AP70" i="5" s="1"/>
  <c r="AQ70" i="5" s="1"/>
  <c r="AP68" i="5"/>
  <c r="AQ68" i="5" s="1"/>
  <c r="AN64" i="5"/>
  <c r="AP64" i="5" s="1"/>
  <c r="AQ64" i="5" s="1"/>
  <c r="AP62" i="5"/>
  <c r="AQ62" i="5" s="1"/>
  <c r="H70" i="4"/>
  <c r="H64" i="4"/>
  <c r="N60" i="4"/>
  <c r="O60" i="4" s="1"/>
  <c r="L63" i="4"/>
  <c r="L61" i="4"/>
  <c r="AG61" i="4"/>
  <c r="AG62" i="4" s="1"/>
  <c r="AG63" i="4"/>
  <c r="U60" i="4"/>
  <c r="V60" i="4" s="1"/>
  <c r="S63" i="4"/>
  <c r="S61" i="4"/>
  <c r="S62" i="4" s="1"/>
  <c r="S69" i="4"/>
  <c r="AC69" i="4" s="1"/>
  <c r="S67" i="4"/>
  <c r="S68" i="4" s="1"/>
  <c r="U66" i="4"/>
  <c r="V66" i="4" s="1"/>
  <c r="N66" i="4"/>
  <c r="O66" i="4" s="1"/>
  <c r="L69" i="4"/>
  <c r="L67" i="4"/>
  <c r="L68" i="4" s="1"/>
  <c r="Z61" i="4" l="1"/>
  <c r="Z62" i="4" s="1"/>
  <c r="AB60" i="4"/>
  <c r="AC60" i="4" s="1"/>
  <c r="AB66" i="4"/>
  <c r="AC66" i="4" s="1"/>
  <c r="Z69" i="4"/>
  <c r="AJ69" i="4" s="1"/>
  <c r="AI60" i="4"/>
  <c r="AJ60" i="4" s="1"/>
  <c r="AN50" i="4"/>
  <c r="AP50" i="4" s="1"/>
  <c r="AQ50" i="4" s="1"/>
  <c r="AI66" i="4"/>
  <c r="AJ66" i="4" s="1"/>
  <c r="AG67" i="4"/>
  <c r="AG68" i="4" s="1"/>
  <c r="AG70" i="4" s="1"/>
  <c r="AI61" i="4"/>
  <c r="AJ61" i="4" s="1"/>
  <c r="AB67" i="4"/>
  <c r="AC67" i="4" s="1"/>
  <c r="AI62" i="4"/>
  <c r="AJ62" i="4" s="1"/>
  <c r="AG64" i="4"/>
  <c r="AJ63" i="4"/>
  <c r="AB63" i="4"/>
  <c r="U67" i="4"/>
  <c r="V67" i="4" s="1"/>
  <c r="N67" i="4"/>
  <c r="O67" i="4" s="1"/>
  <c r="Z64" i="4"/>
  <c r="AB62" i="4"/>
  <c r="AC62" i="4" s="1"/>
  <c r="AB61" i="4"/>
  <c r="AC61" i="4" s="1"/>
  <c r="AI63" i="4"/>
  <c r="AQ63" i="4"/>
  <c r="L62" i="4"/>
  <c r="U62" i="4" s="1"/>
  <c r="V62" i="4" s="1"/>
  <c r="N61" i="4"/>
  <c r="O61" i="4" s="1"/>
  <c r="U61" i="4"/>
  <c r="V61" i="4" s="1"/>
  <c r="AC63" i="4"/>
  <c r="U63" i="4"/>
  <c r="Z68" i="4"/>
  <c r="N68" i="4"/>
  <c r="O68" i="4" s="1"/>
  <c r="L70" i="4"/>
  <c r="U69" i="4"/>
  <c r="N69" i="4"/>
  <c r="V69" i="4"/>
  <c r="S64" i="4"/>
  <c r="AQ69" i="4"/>
  <c r="S70" i="4"/>
  <c r="U68" i="4"/>
  <c r="V68" i="4" s="1"/>
  <c r="V63" i="4"/>
  <c r="N63" i="4"/>
  <c r="AI67" i="4" l="1"/>
  <c r="AJ67" i="4" s="1"/>
  <c r="AI69" i="4"/>
  <c r="AB69" i="4"/>
  <c r="AN66" i="4"/>
  <c r="AN67" i="4" s="1"/>
  <c r="AN60" i="4"/>
  <c r="AN63" i="4" s="1"/>
  <c r="AP63" i="4" s="1"/>
  <c r="U70" i="4"/>
  <c r="V70" i="4" s="1"/>
  <c r="AB68" i="4"/>
  <c r="AC68" i="4" s="1"/>
  <c r="Z70" i="4"/>
  <c r="AB70" i="4" s="1"/>
  <c r="AC70" i="4" s="1"/>
  <c r="AI68" i="4"/>
  <c r="AJ68" i="4" s="1"/>
  <c r="AI64" i="4"/>
  <c r="H24" i="36" s="1"/>
  <c r="N70" i="4"/>
  <c r="O70" i="4" s="1"/>
  <c r="AB64" i="4"/>
  <c r="G24" i="36" s="1"/>
  <c r="N62" i="4"/>
  <c r="O62" i="4" s="1"/>
  <c r="L64" i="4"/>
  <c r="N64" i="4" s="1"/>
  <c r="E24" i="36" s="1"/>
  <c r="AP66" i="4" l="1"/>
  <c r="AQ66" i="4" s="1"/>
  <c r="AN69" i="4"/>
  <c r="AP69" i="4" s="1"/>
  <c r="AP60" i="4"/>
  <c r="AQ60" i="4" s="1"/>
  <c r="AN61" i="4"/>
  <c r="AP61" i="4" s="1"/>
  <c r="AQ61" i="4" s="1"/>
  <c r="AI70" i="4"/>
  <c r="AJ70" i="4" s="1"/>
  <c r="AJ64" i="4"/>
  <c r="AC64" i="4"/>
  <c r="O64" i="4"/>
  <c r="AN68" i="4"/>
  <c r="AP67" i="4"/>
  <c r="AQ67" i="4" s="1"/>
  <c r="U64" i="4"/>
  <c r="F24" i="36" s="1"/>
  <c r="AN62" i="4" l="1"/>
  <c r="AP62" i="4" s="1"/>
  <c r="AQ62" i="4" s="1"/>
  <c r="H25" i="36"/>
  <c r="G25" i="36"/>
  <c r="E25" i="36"/>
  <c r="V64" i="4"/>
  <c r="AP68" i="4"/>
  <c r="AQ68" i="4" s="1"/>
  <c r="AN70" i="4"/>
  <c r="AP70" i="4" s="1"/>
  <c r="AQ70" i="4" s="1"/>
  <c r="AN64" i="4" l="1"/>
  <c r="AP64" i="4" s="1"/>
  <c r="I24" i="36" s="1"/>
  <c r="F25" i="36"/>
  <c r="AQ64" i="4" l="1"/>
  <c r="I25" i="36" s="1"/>
  <c r="Q73" i="3" l="1"/>
  <c r="R45" i="3" s="1"/>
  <c r="L46" i="3"/>
  <c r="H46" i="3"/>
  <c r="O46" i="3" s="1"/>
  <c r="AM44" i="3"/>
  <c r="AN44" i="3" s="1"/>
  <c r="Y44" i="3"/>
  <c r="Z44" i="3" s="1"/>
  <c r="K44" i="3"/>
  <c r="L44" i="3" s="1"/>
  <c r="H43" i="3"/>
  <c r="AM40" i="3"/>
  <c r="AN40" i="3" s="1"/>
  <c r="Y40" i="3"/>
  <c r="Z40" i="3" s="1"/>
  <c r="K40" i="3"/>
  <c r="L40" i="3" s="1"/>
  <c r="AM31" i="3"/>
  <c r="AN31" i="3" s="1"/>
  <c r="R31" i="3"/>
  <c r="S31" i="3" s="1"/>
  <c r="K31" i="3"/>
  <c r="L31" i="3" s="1"/>
  <c r="AM29" i="3"/>
  <c r="AN29" i="3" s="1"/>
  <c r="AF29" i="3"/>
  <c r="AG29" i="3" s="1"/>
  <c r="K29" i="3"/>
  <c r="L29" i="3" s="1"/>
  <c r="AN28" i="3"/>
  <c r="AP28" i="3" s="1"/>
  <c r="AG28" i="3"/>
  <c r="AQ28" i="3" s="1"/>
  <c r="Z28" i="3"/>
  <c r="S28" i="3"/>
  <c r="AC28" i="3" s="1"/>
  <c r="L28" i="3"/>
  <c r="U28" i="3" s="1"/>
  <c r="H28" i="3"/>
  <c r="O28" i="3" s="1"/>
  <c r="AG24" i="3"/>
  <c r="AQ24" i="3" s="1"/>
  <c r="Z24" i="3"/>
  <c r="S24" i="3"/>
  <c r="AC24" i="3" s="1"/>
  <c r="L24" i="3"/>
  <c r="V24" i="3" s="1"/>
  <c r="H24" i="3"/>
  <c r="O24" i="3" s="1"/>
  <c r="AN23" i="3"/>
  <c r="AG23" i="3"/>
  <c r="Z23" i="3"/>
  <c r="S23" i="3"/>
  <c r="L23" i="3"/>
  <c r="H23" i="3"/>
  <c r="AM37" i="3"/>
  <c r="AN37" i="3" s="1"/>
  <c r="S45" i="3" l="1"/>
  <c r="U45" i="3" s="1"/>
  <c r="V45" i="3" s="1"/>
  <c r="R54" i="3"/>
  <c r="S54" i="3" s="1"/>
  <c r="R52" i="3"/>
  <c r="S52" i="3" s="1"/>
  <c r="U52" i="3" s="1"/>
  <c r="V52" i="3" s="1"/>
  <c r="R51" i="3"/>
  <c r="S51" i="3" s="1"/>
  <c r="AP24" i="3"/>
  <c r="Y33" i="3"/>
  <c r="Z33" i="3" s="1"/>
  <c r="AJ33" i="3" s="1"/>
  <c r="AF42" i="3"/>
  <c r="AG42" i="3" s="1"/>
  <c r="AF35" i="3"/>
  <c r="AG35" i="3" s="1"/>
  <c r="AQ35" i="3" s="1"/>
  <c r="K37" i="3"/>
  <c r="L37" i="3" s="1"/>
  <c r="V37" i="3" s="1"/>
  <c r="N23" i="3"/>
  <c r="O23" i="3" s="1"/>
  <c r="G32" i="3"/>
  <c r="H32" i="3" s="1"/>
  <c r="O32" i="3" s="1"/>
  <c r="R42" i="3"/>
  <c r="S42" i="3" s="1"/>
  <c r="X73" i="3"/>
  <c r="Y45" i="3" s="1"/>
  <c r="AP23" i="3"/>
  <c r="AQ23" i="3" s="1"/>
  <c r="AI23" i="3"/>
  <c r="AJ23" i="3" s="1"/>
  <c r="AP29" i="3"/>
  <c r="AQ29" i="3" s="1"/>
  <c r="U31" i="3"/>
  <c r="V31" i="3" s="1"/>
  <c r="U23" i="3"/>
  <c r="V23" i="3" s="1"/>
  <c r="AJ28" i="3"/>
  <c r="AB28" i="3"/>
  <c r="G34" i="3"/>
  <c r="H34" i="3" s="1"/>
  <c r="O34" i="3" s="1"/>
  <c r="Y35" i="3"/>
  <c r="Z35" i="3" s="1"/>
  <c r="AI35" i="3" s="1"/>
  <c r="AF37" i="3"/>
  <c r="AG37" i="3" s="1"/>
  <c r="G44" i="3"/>
  <c r="H44" i="3" s="1"/>
  <c r="G40" i="3"/>
  <c r="H40" i="3" s="1"/>
  <c r="G31" i="3"/>
  <c r="H31" i="3" s="1"/>
  <c r="O31" i="3" s="1"/>
  <c r="G29" i="3"/>
  <c r="H29" i="3" s="1"/>
  <c r="N29" i="3" s="1"/>
  <c r="AB23" i="3"/>
  <c r="AC23" i="3" s="1"/>
  <c r="U24" i="3"/>
  <c r="Y29" i="3"/>
  <c r="Z29" i="3" s="1"/>
  <c r="AF31" i="3"/>
  <c r="AG31" i="3" s="1"/>
  <c r="K33" i="3"/>
  <c r="L33" i="3" s="1"/>
  <c r="AM33" i="3"/>
  <c r="AN33" i="3" s="1"/>
  <c r="R35" i="3"/>
  <c r="S35" i="3" s="1"/>
  <c r="Y37" i="3"/>
  <c r="Z37" i="3" s="1"/>
  <c r="N24" i="3"/>
  <c r="AI24" i="3"/>
  <c r="N28" i="3"/>
  <c r="V28" i="3"/>
  <c r="AI28" i="3"/>
  <c r="R29" i="3"/>
  <c r="S29" i="3" s="1"/>
  <c r="G30" i="3"/>
  <c r="H30" i="3" s="1"/>
  <c r="O30" i="3" s="1"/>
  <c r="Y31" i="3"/>
  <c r="Z31" i="3" s="1"/>
  <c r="AF33" i="3"/>
  <c r="AG33" i="3" s="1"/>
  <c r="K35" i="3"/>
  <c r="L35" i="3" s="1"/>
  <c r="AM35" i="3"/>
  <c r="AN35" i="3" s="1"/>
  <c r="R37" i="3"/>
  <c r="S37" i="3" s="1"/>
  <c r="G38" i="3"/>
  <c r="H38" i="3" s="1"/>
  <c r="O38" i="3" s="1"/>
  <c r="Q46" i="3"/>
  <c r="X46" i="3" s="1"/>
  <c r="AE46" i="3" s="1"/>
  <c r="AL46" i="3" s="1"/>
  <c r="AJ24" i="3"/>
  <c r="AB24" i="3"/>
  <c r="AN43" i="3"/>
  <c r="AG43" i="3"/>
  <c r="Z43" i="3"/>
  <c r="S43" i="3"/>
  <c r="L43" i="3"/>
  <c r="G42" i="3"/>
  <c r="H42" i="3" s="1"/>
  <c r="AM38" i="3"/>
  <c r="AN38" i="3" s="1"/>
  <c r="AF38" i="3"/>
  <c r="AG38" i="3" s="1"/>
  <c r="Y38" i="3"/>
  <c r="Z38" i="3" s="1"/>
  <c r="R38" i="3"/>
  <c r="S38" i="3" s="1"/>
  <c r="K38" i="3"/>
  <c r="L38" i="3" s="1"/>
  <c r="G37" i="3"/>
  <c r="H37" i="3" s="1"/>
  <c r="O37" i="3" s="1"/>
  <c r="G35" i="3"/>
  <c r="H35" i="3" s="1"/>
  <c r="O35" i="3" s="1"/>
  <c r="AM34" i="3"/>
  <c r="AN34" i="3" s="1"/>
  <c r="AF34" i="3"/>
  <c r="AG34" i="3" s="1"/>
  <c r="Y34" i="3"/>
  <c r="Z34" i="3" s="1"/>
  <c r="R34" i="3"/>
  <c r="S34" i="3" s="1"/>
  <c r="K34" i="3"/>
  <c r="L34" i="3" s="1"/>
  <c r="G33" i="3"/>
  <c r="H33" i="3" s="1"/>
  <c r="O33" i="3" s="1"/>
  <c r="AM32" i="3"/>
  <c r="AN32" i="3" s="1"/>
  <c r="AF32" i="3"/>
  <c r="AG32" i="3" s="1"/>
  <c r="Y32" i="3"/>
  <c r="Z32" i="3" s="1"/>
  <c r="R32" i="3"/>
  <c r="S32" i="3" s="1"/>
  <c r="K32" i="3"/>
  <c r="L32" i="3" s="1"/>
  <c r="AM30" i="3"/>
  <c r="AN30" i="3" s="1"/>
  <c r="AF30" i="3"/>
  <c r="AG30" i="3" s="1"/>
  <c r="Y30" i="3"/>
  <c r="Z30" i="3" s="1"/>
  <c r="R30" i="3"/>
  <c r="S30" i="3" s="1"/>
  <c r="K30" i="3"/>
  <c r="L30" i="3" s="1"/>
  <c r="R33" i="3"/>
  <c r="S33" i="3" s="1"/>
  <c r="AB33" i="3" s="1"/>
  <c r="R40" i="3"/>
  <c r="S40" i="3" s="1"/>
  <c r="AB40" i="3" s="1"/>
  <c r="AF40" i="3"/>
  <c r="AG40" i="3" s="1"/>
  <c r="AP40" i="3" s="1"/>
  <c r="K42" i="3"/>
  <c r="L42" i="3" s="1"/>
  <c r="Y42" i="3"/>
  <c r="Z42" i="3" s="1"/>
  <c r="AM42" i="3"/>
  <c r="AN42" i="3" s="1"/>
  <c r="R44" i="3"/>
  <c r="S44" i="3" s="1"/>
  <c r="AF44" i="3"/>
  <c r="AG44" i="3" s="1"/>
  <c r="AP44" i="3" s="1"/>
  <c r="N46" i="3"/>
  <c r="V46" i="3"/>
  <c r="Z45" i="3" l="1"/>
  <c r="AB45" i="3" s="1"/>
  <c r="AC45" i="3" s="1"/>
  <c r="Y54" i="3"/>
  <c r="Z54" i="3" s="1"/>
  <c r="Y52" i="3"/>
  <c r="Z52" i="3" s="1"/>
  <c r="Y51" i="3"/>
  <c r="Z51" i="3" s="1"/>
  <c r="AB51" i="3" s="1"/>
  <c r="AC51" i="3" s="1"/>
  <c r="U51" i="3"/>
  <c r="V51" i="3" s="1"/>
  <c r="U54" i="3"/>
  <c r="V54" i="3" s="1"/>
  <c r="AP42" i="3"/>
  <c r="AQ42" i="3" s="1"/>
  <c r="AP35" i="3"/>
  <c r="AP32" i="3"/>
  <c r="AG39" i="3"/>
  <c r="S39" i="3"/>
  <c r="AE73" i="3"/>
  <c r="AF45" i="3" s="1"/>
  <c r="AP43" i="3"/>
  <c r="AQ43" i="3" s="1"/>
  <c r="N40" i="3"/>
  <c r="O40" i="3" s="1"/>
  <c r="U44" i="3"/>
  <c r="V44" i="3" s="1"/>
  <c r="AC30" i="3"/>
  <c r="U30" i="3"/>
  <c r="V32" i="3"/>
  <c r="N32" i="3"/>
  <c r="AB34" i="3"/>
  <c r="AJ34" i="3"/>
  <c r="S46" i="3"/>
  <c r="AI31" i="3"/>
  <c r="AQ31" i="3"/>
  <c r="AN39" i="3"/>
  <c r="AI40" i="3"/>
  <c r="AJ40" i="3" s="1"/>
  <c r="AQ40" i="3"/>
  <c r="AJ30" i="3"/>
  <c r="AB30" i="3"/>
  <c r="AC32" i="3"/>
  <c r="U32" i="3"/>
  <c r="AI34" i="3"/>
  <c r="AQ34" i="3"/>
  <c r="AQ38" i="3"/>
  <c r="AI38" i="3"/>
  <c r="L39" i="3"/>
  <c r="N35" i="3"/>
  <c r="V35" i="3"/>
  <c r="AB29" i="3"/>
  <c r="AC29" i="3" s="1"/>
  <c r="AI37" i="3"/>
  <c r="AQ37" i="3"/>
  <c r="AB44" i="3"/>
  <c r="AC44" i="3" s="1"/>
  <c r="N37" i="3"/>
  <c r="AI44" i="3"/>
  <c r="AJ44" i="3" s="1"/>
  <c r="AQ44" i="3"/>
  <c r="N42" i="3"/>
  <c r="O42" i="3" s="1"/>
  <c r="N30" i="3"/>
  <c r="V30" i="3"/>
  <c r="AP30" i="3"/>
  <c r="AI32" i="3"/>
  <c r="AQ32" i="3"/>
  <c r="AC34" i="3"/>
  <c r="U34" i="3"/>
  <c r="AC38" i="3"/>
  <c r="U38" i="3"/>
  <c r="AI43" i="3"/>
  <c r="AJ43" i="3" s="1"/>
  <c r="U37" i="3"/>
  <c r="AC37" i="3"/>
  <c r="AB31" i="3"/>
  <c r="AC31" i="3" s="1"/>
  <c r="AJ31" i="3"/>
  <c r="AB37" i="3"/>
  <c r="AJ37" i="3"/>
  <c r="N33" i="3"/>
  <c r="V33" i="3"/>
  <c r="U42" i="3"/>
  <c r="V42" i="3" s="1"/>
  <c r="AI29" i="3"/>
  <c r="AJ29" i="3" s="1"/>
  <c r="AP37" i="3"/>
  <c r="AJ38" i="3"/>
  <c r="AB38" i="3"/>
  <c r="N43" i="3"/>
  <c r="O43" i="3" s="1"/>
  <c r="Z39" i="3"/>
  <c r="U33" i="3"/>
  <c r="AC33" i="3"/>
  <c r="U43" i="3"/>
  <c r="V43" i="3" s="1"/>
  <c r="U29" i="3"/>
  <c r="V29" i="3" s="1"/>
  <c r="U35" i="3"/>
  <c r="AC35" i="3"/>
  <c r="O29" i="3"/>
  <c r="AB42" i="3"/>
  <c r="AC42" i="3" s="1"/>
  <c r="U40" i="3"/>
  <c r="V40" i="3" s="1"/>
  <c r="AC40" i="3"/>
  <c r="AQ30" i="3"/>
  <c r="AI30" i="3"/>
  <c r="AJ32" i="3"/>
  <c r="AB32" i="3"/>
  <c r="V34" i="3"/>
  <c r="N34" i="3"/>
  <c r="AP34" i="3"/>
  <c r="V38" i="3"/>
  <c r="N38" i="3"/>
  <c r="AP38" i="3"/>
  <c r="AB43" i="3"/>
  <c r="AC43" i="3" s="1"/>
  <c r="N44" i="3"/>
  <c r="O44" i="3" s="1"/>
  <c r="AI33" i="3"/>
  <c r="AQ33" i="3"/>
  <c r="H39" i="3"/>
  <c r="AP33" i="3"/>
  <c r="AB35" i="3"/>
  <c r="AJ35" i="3"/>
  <c r="AI42" i="3"/>
  <c r="AJ42" i="3" s="1"/>
  <c r="N31" i="3"/>
  <c r="AP31" i="3"/>
  <c r="AJ45" i="3" l="1"/>
  <c r="AG45" i="3"/>
  <c r="AQ45" i="3" s="1"/>
  <c r="AF54" i="3"/>
  <c r="AG54" i="3" s="1"/>
  <c r="AI54" i="3" s="1"/>
  <c r="AF51" i="3"/>
  <c r="AG51" i="3" s="1"/>
  <c r="AF52" i="3"/>
  <c r="AG52" i="3" s="1"/>
  <c r="AB52" i="3"/>
  <c r="AC52" i="3" s="1"/>
  <c r="AB54" i="3"/>
  <c r="AC54" i="3" s="1"/>
  <c r="AJ54" i="3"/>
  <c r="H51" i="3"/>
  <c r="N51" i="3" s="1"/>
  <c r="O51" i="3" s="1"/>
  <c r="H52" i="3"/>
  <c r="N52" i="3" s="1"/>
  <c r="O52" i="3" s="1"/>
  <c r="AL73" i="3"/>
  <c r="AM45" i="3" s="1"/>
  <c r="Z46" i="3"/>
  <c r="Z47" i="3" s="1"/>
  <c r="AB39" i="3"/>
  <c r="AC39" i="3" s="1"/>
  <c r="L47" i="3"/>
  <c r="N39" i="3"/>
  <c r="O39" i="3" s="1"/>
  <c r="U39" i="3"/>
  <c r="V39" i="3" s="1"/>
  <c r="H47" i="3"/>
  <c r="AP39" i="3"/>
  <c r="AQ39" i="3" s="1"/>
  <c r="U46" i="3"/>
  <c r="AC46" i="3"/>
  <c r="AI39" i="3"/>
  <c r="AJ39" i="3" s="1"/>
  <c r="S47" i="3"/>
  <c r="AI45" i="3" l="1"/>
  <c r="AN45" i="3"/>
  <c r="AP45" i="3" s="1"/>
  <c r="AM54" i="3"/>
  <c r="AN54" i="3" s="1"/>
  <c r="AP54" i="3" s="1"/>
  <c r="AQ54" i="3" s="1"/>
  <c r="AM52" i="3"/>
  <c r="AN52" i="3" s="1"/>
  <c r="AP52" i="3" s="1"/>
  <c r="AQ52" i="3" s="1"/>
  <c r="AM51" i="3"/>
  <c r="AN51" i="3" s="1"/>
  <c r="AP51" i="3" s="1"/>
  <c r="AQ51" i="3" s="1"/>
  <c r="AI52" i="3"/>
  <c r="AJ52" i="3" s="1"/>
  <c r="AI51" i="3"/>
  <c r="AJ51" i="3" s="1"/>
  <c r="Z50" i="3"/>
  <c r="AB47" i="3"/>
  <c r="AC47" i="3" s="1"/>
  <c r="S50" i="3"/>
  <c r="S66" i="3" s="1"/>
  <c r="U47" i="3"/>
  <c r="V47" i="3" s="1"/>
  <c r="N47" i="3"/>
  <c r="O47" i="3" s="1"/>
  <c r="L50" i="3"/>
  <c r="L66" i="3" s="1"/>
  <c r="AG46" i="3"/>
  <c r="AN46" i="3"/>
  <c r="H50" i="3"/>
  <c r="H66" i="3" s="1"/>
  <c r="AB46" i="3"/>
  <c r="AJ46" i="3"/>
  <c r="H67" i="3" l="1"/>
  <c r="H68" i="3" s="1"/>
  <c r="H69" i="3"/>
  <c r="L69" i="3"/>
  <c r="L67" i="3"/>
  <c r="L68" i="3" s="1"/>
  <c r="N66" i="3"/>
  <c r="O66" i="3" s="1"/>
  <c r="Z60" i="3"/>
  <c r="Z63" i="3" s="1"/>
  <c r="Z66" i="3"/>
  <c r="U66" i="3"/>
  <c r="V66" i="3" s="1"/>
  <c r="S67" i="3"/>
  <c r="S69" i="3"/>
  <c r="N50" i="3"/>
  <c r="O50" i="3" s="1"/>
  <c r="L60" i="3"/>
  <c r="L63" i="3" s="1"/>
  <c r="H60" i="3"/>
  <c r="H63" i="3" s="1"/>
  <c r="AP46" i="3"/>
  <c r="AN47" i="3"/>
  <c r="AB50" i="3"/>
  <c r="AC50" i="3" s="1"/>
  <c r="AI46" i="3"/>
  <c r="AQ46" i="3"/>
  <c r="AG47" i="3"/>
  <c r="U50" i="3"/>
  <c r="V50" i="3" s="1"/>
  <c r="S60" i="3"/>
  <c r="S63" i="3" s="1"/>
  <c r="AB63" i="3" l="1"/>
  <c r="N63" i="3"/>
  <c r="O63" i="3" s="1"/>
  <c r="AC63" i="3"/>
  <c r="U63" i="3"/>
  <c r="V63" i="3" s="1"/>
  <c r="N67" i="3"/>
  <c r="O67" i="3" s="1"/>
  <c r="N69" i="3"/>
  <c r="O69" i="3" s="1"/>
  <c r="L70" i="3"/>
  <c r="N68" i="3"/>
  <c r="O68" i="3" s="1"/>
  <c r="H70" i="3"/>
  <c r="Z61" i="3"/>
  <c r="Z62" i="3" s="1"/>
  <c r="Z64" i="3" s="1"/>
  <c r="U69" i="3"/>
  <c r="V69" i="3" s="1"/>
  <c r="U67" i="3"/>
  <c r="V67" i="3" s="1"/>
  <c r="AB60" i="3"/>
  <c r="AC60" i="3" s="1"/>
  <c r="Z69" i="3"/>
  <c r="Z67" i="3"/>
  <c r="AB66" i="3"/>
  <c r="AC66" i="3" s="1"/>
  <c r="S68" i="3"/>
  <c r="AG50" i="3"/>
  <c r="AG66" i="3" s="1"/>
  <c r="AI47" i="3"/>
  <c r="AJ47" i="3" s="1"/>
  <c r="H61" i="3"/>
  <c r="H62" i="3" s="1"/>
  <c r="H64" i="3" s="1"/>
  <c r="N60" i="3"/>
  <c r="O60" i="3" s="1"/>
  <c r="L61" i="3"/>
  <c r="L62" i="3" s="1"/>
  <c r="L64" i="3" s="1"/>
  <c r="S61" i="3"/>
  <c r="U60" i="3"/>
  <c r="V60" i="3" s="1"/>
  <c r="AP47" i="3"/>
  <c r="AQ47" i="3" s="1"/>
  <c r="AN50" i="3"/>
  <c r="AN66" i="3" s="1"/>
  <c r="AP66" i="3" l="1"/>
  <c r="AQ66" i="3" s="1"/>
  <c r="AN69" i="3"/>
  <c r="AN67" i="3"/>
  <c r="N70" i="3"/>
  <c r="O70" i="3" s="1"/>
  <c r="AG69" i="3"/>
  <c r="AG67" i="3"/>
  <c r="AI67" i="3" s="1"/>
  <c r="AJ67" i="3" s="1"/>
  <c r="AB61" i="3"/>
  <c r="AC61" i="3" s="1"/>
  <c r="N64" i="3"/>
  <c r="O64" i="3" s="1"/>
  <c r="AI66" i="3"/>
  <c r="AJ66" i="3" s="1"/>
  <c r="AB69" i="3"/>
  <c r="AC69" i="3" s="1"/>
  <c r="Z68" i="3"/>
  <c r="AB67" i="3"/>
  <c r="AC67" i="3" s="1"/>
  <c r="U68" i="3"/>
  <c r="V68" i="3" s="1"/>
  <c r="S70" i="3"/>
  <c r="U70" i="3" s="1"/>
  <c r="V70" i="3" s="1"/>
  <c r="AI50" i="3"/>
  <c r="AJ50" i="3" s="1"/>
  <c r="AG60" i="3"/>
  <c r="AG63" i="3" s="1"/>
  <c r="N61" i="3"/>
  <c r="O61" i="3" s="1"/>
  <c r="U61" i="3"/>
  <c r="V61" i="3" s="1"/>
  <c r="S62" i="3"/>
  <c r="S64" i="3" s="1"/>
  <c r="AB64" i="3" s="1"/>
  <c r="AP50" i="3"/>
  <c r="AQ50" i="3" s="1"/>
  <c r="AN60" i="3"/>
  <c r="AN63" i="3" s="1"/>
  <c r="N62" i="3"/>
  <c r="O62" i="3" s="1"/>
  <c r="AP63" i="3" l="1"/>
  <c r="AI63" i="3"/>
  <c r="AJ63" i="3" s="1"/>
  <c r="AQ63" i="3"/>
  <c r="AG68" i="3"/>
  <c r="AI68" i="3" s="1"/>
  <c r="AJ68" i="3" s="1"/>
  <c r="AP67" i="3"/>
  <c r="AQ67" i="3" s="1"/>
  <c r="AP69" i="3"/>
  <c r="AN68" i="3"/>
  <c r="AQ69" i="3"/>
  <c r="AI69" i="3"/>
  <c r="AJ69" i="3" s="1"/>
  <c r="AB68" i="3"/>
  <c r="AC68" i="3" s="1"/>
  <c r="Z70" i="3"/>
  <c r="U64" i="3"/>
  <c r="V64" i="3" s="1"/>
  <c r="AC64" i="3"/>
  <c r="AN61" i="3"/>
  <c r="AN62" i="3" s="1"/>
  <c r="AN64" i="3" s="1"/>
  <c r="AP60" i="3"/>
  <c r="AQ60" i="3" s="1"/>
  <c r="U62" i="3"/>
  <c r="V62" i="3" s="1"/>
  <c r="AB62" i="3"/>
  <c r="AC62" i="3" s="1"/>
  <c r="AG61" i="3"/>
  <c r="AI60" i="3"/>
  <c r="AJ60" i="3" s="1"/>
  <c r="AG70" i="3" l="1"/>
  <c r="AI70" i="3" s="1"/>
  <c r="AJ70" i="3" s="1"/>
  <c r="AP68" i="3"/>
  <c r="AQ68" i="3" s="1"/>
  <c r="AN70" i="3"/>
  <c r="AB70" i="3"/>
  <c r="AC70" i="3" s="1"/>
  <c r="AI61" i="3"/>
  <c r="AJ61" i="3" s="1"/>
  <c r="AG62" i="3"/>
  <c r="AG64" i="3" s="1"/>
  <c r="AP61" i="3"/>
  <c r="AQ61" i="3" s="1"/>
  <c r="AP70" i="3" l="1"/>
  <c r="AQ70" i="3" s="1"/>
  <c r="AI64" i="3"/>
  <c r="AJ64" i="3" s="1"/>
  <c r="AP64" i="3"/>
  <c r="AQ64" i="3" s="1"/>
  <c r="AI62" i="3"/>
  <c r="AJ62" i="3" s="1"/>
  <c r="AP62" i="3"/>
  <c r="AQ62" i="3" s="1"/>
  <c r="Q73" i="2" l="1"/>
  <c r="R48" i="2" s="1"/>
  <c r="R49" i="2" s="1"/>
  <c r="K48" i="2"/>
  <c r="K49" i="2" s="1"/>
  <c r="G48" i="2"/>
  <c r="AN38" i="2"/>
  <c r="AM38" i="2"/>
  <c r="AF38" i="2"/>
  <c r="AG38" i="2" s="1"/>
  <c r="Z38" i="2"/>
  <c r="Y38" i="2"/>
  <c r="R38" i="2"/>
  <c r="S38" i="2" s="1"/>
  <c r="K38" i="2"/>
  <c r="L38" i="2" s="1"/>
  <c r="V38" i="2" s="1"/>
  <c r="G38" i="2"/>
  <c r="H38" i="2" s="1"/>
  <c r="O38" i="2" s="1"/>
  <c r="AM37" i="2"/>
  <c r="AN37" i="2" s="1"/>
  <c r="AF37" i="2"/>
  <c r="AG37" i="2" s="1"/>
  <c r="Y37" i="2"/>
  <c r="Z37" i="2" s="1"/>
  <c r="R37" i="2"/>
  <c r="S37" i="2" s="1"/>
  <c r="K37" i="2"/>
  <c r="L37" i="2" s="1"/>
  <c r="G37" i="2"/>
  <c r="H37" i="2" s="1"/>
  <c r="O37" i="2" s="1"/>
  <c r="AM35" i="2"/>
  <c r="AN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F33" i="2"/>
  <c r="AG33" i="2" s="1"/>
  <c r="Y33" i="2"/>
  <c r="Z33" i="2" s="1"/>
  <c r="R33" i="2"/>
  <c r="S33" i="2" s="1"/>
  <c r="L33" i="2"/>
  <c r="K33" i="2"/>
  <c r="G33" i="2"/>
  <c r="H33" i="2" s="1"/>
  <c r="O33" i="2" s="1"/>
  <c r="AM32" i="2"/>
  <c r="AN32" i="2" s="1"/>
  <c r="AF32" i="2"/>
  <c r="AG32" i="2" s="1"/>
  <c r="Z32" i="2"/>
  <c r="Y32" i="2"/>
  <c r="R32" i="2"/>
  <c r="S32" i="2" s="1"/>
  <c r="K32" i="2"/>
  <c r="L32" i="2" s="1"/>
  <c r="G32" i="2"/>
  <c r="H32" i="2" s="1"/>
  <c r="O32" i="2" s="1"/>
  <c r="AM31" i="2"/>
  <c r="AN31" i="2" s="1"/>
  <c r="AF31" i="2"/>
  <c r="AG31" i="2" s="1"/>
  <c r="Y31" i="2"/>
  <c r="Z31" i="2" s="1"/>
  <c r="R31" i="2"/>
  <c r="S31" i="2" s="1"/>
  <c r="K31" i="2"/>
  <c r="L31" i="2" s="1"/>
  <c r="G31" i="2"/>
  <c r="H31" i="2" s="1"/>
  <c r="O31" i="2" s="1"/>
  <c r="AM30" i="2"/>
  <c r="AN30" i="2" s="1"/>
  <c r="AF30" i="2"/>
  <c r="AG30" i="2" s="1"/>
  <c r="Y30" i="2"/>
  <c r="Z30" i="2" s="1"/>
  <c r="R30" i="2"/>
  <c r="S30" i="2" s="1"/>
  <c r="K30" i="2"/>
  <c r="L30" i="2" s="1"/>
  <c r="G30" i="2"/>
  <c r="H30" i="2" s="1"/>
  <c r="O30" i="2" s="1"/>
  <c r="AM29" i="2"/>
  <c r="AN29" i="2" s="1"/>
  <c r="AF29" i="2"/>
  <c r="AG29" i="2" s="1"/>
  <c r="Y29" i="2"/>
  <c r="Z29" i="2" s="1"/>
  <c r="R29" i="2"/>
  <c r="S29" i="2" s="1"/>
  <c r="K29" i="2"/>
  <c r="L29" i="2" s="1"/>
  <c r="G29" i="2"/>
  <c r="H29" i="2" s="1"/>
  <c r="AQ28" i="2"/>
  <c r="AN28" i="2"/>
  <c r="AP28" i="2" s="1"/>
  <c r="AG28" i="2"/>
  <c r="Z28" i="2"/>
  <c r="AI28" i="2" s="1"/>
  <c r="S28" i="2"/>
  <c r="AC28" i="2" s="1"/>
  <c r="L28" i="2"/>
  <c r="U28" i="2" s="1"/>
  <c r="H28" i="2"/>
  <c r="O28" i="2" s="1"/>
  <c r="AQ24" i="2"/>
  <c r="AN24" i="2"/>
  <c r="AP24" i="2" s="1"/>
  <c r="AG24" i="2"/>
  <c r="AI24" i="2" s="1"/>
  <c r="Z24" i="2"/>
  <c r="S24" i="2"/>
  <c r="U24" i="2" s="1"/>
  <c r="O24" i="2"/>
  <c r="L24" i="2"/>
  <c r="H24" i="2"/>
  <c r="AN23" i="2"/>
  <c r="AG23" i="2"/>
  <c r="Z23" i="2"/>
  <c r="S23" i="2"/>
  <c r="L23" i="2"/>
  <c r="H23" i="2"/>
  <c r="AB31" i="2" l="1"/>
  <c r="N30" i="2"/>
  <c r="AC24" i="2"/>
  <c r="AP30" i="2"/>
  <c r="AP33" i="2"/>
  <c r="AB32" i="2"/>
  <c r="N33" i="2"/>
  <c r="AP35" i="2"/>
  <c r="R52" i="2"/>
  <c r="S52" i="2" s="1"/>
  <c r="R51" i="2"/>
  <c r="S51" i="2" s="1"/>
  <c r="K51" i="2"/>
  <c r="L51" i="2" s="1"/>
  <c r="K52" i="2"/>
  <c r="L52" i="2" s="1"/>
  <c r="X73" i="2"/>
  <c r="R45" i="2"/>
  <c r="S45" i="2" s="1"/>
  <c r="R44" i="2"/>
  <c r="S44" i="2" s="1"/>
  <c r="U44" i="2" s="1"/>
  <c r="V44" i="2" s="1"/>
  <c r="AB29" i="2"/>
  <c r="AC29" i="2" s="1"/>
  <c r="AB23" i="2"/>
  <c r="AC23" i="2" s="1"/>
  <c r="AI38" i="2"/>
  <c r="AQ38" i="2"/>
  <c r="AI29" i="2"/>
  <c r="AJ29" i="2" s="1"/>
  <c r="N29" i="2"/>
  <c r="O29" i="2" s="1"/>
  <c r="AP29" i="2"/>
  <c r="AQ29" i="2" s="1"/>
  <c r="N34" i="2"/>
  <c r="AP34" i="2"/>
  <c r="AI30" i="2"/>
  <c r="U31" i="2"/>
  <c r="V31" i="2" s="1"/>
  <c r="AI33" i="2"/>
  <c r="U34" i="2"/>
  <c r="U30" i="2"/>
  <c r="U35" i="2"/>
  <c r="U38" i="2"/>
  <c r="AC38" i="2"/>
  <c r="AI32" i="2"/>
  <c r="AB38" i="2"/>
  <c r="AJ38" i="2"/>
  <c r="AP38" i="2"/>
  <c r="AC34" i="2"/>
  <c r="AB35" i="2"/>
  <c r="AJ35" i="2"/>
  <c r="U37" i="2"/>
  <c r="AC37" i="2"/>
  <c r="S39" i="2"/>
  <c r="V30" i="2"/>
  <c r="AJ32" i="2"/>
  <c r="AQ33" i="2"/>
  <c r="H39" i="2"/>
  <c r="U23" i="2"/>
  <c r="V23" i="2" s="1"/>
  <c r="AG39" i="2"/>
  <c r="AQ30" i="2"/>
  <c r="N31" i="2"/>
  <c r="AP31" i="2"/>
  <c r="U32" i="2"/>
  <c r="AC32" i="2"/>
  <c r="AB33" i="2"/>
  <c r="AJ33" i="2"/>
  <c r="AI34" i="2"/>
  <c r="AQ34" i="2"/>
  <c r="N35" i="2"/>
  <c r="V35" i="2"/>
  <c r="N37" i="2"/>
  <c r="V37" i="2"/>
  <c r="AB37" i="2"/>
  <c r="AJ37" i="2"/>
  <c r="AP37" i="2"/>
  <c r="N38" i="2"/>
  <c r="S49" i="2"/>
  <c r="AP23" i="2"/>
  <c r="AQ23" i="2" s="1"/>
  <c r="AN39" i="2"/>
  <c r="AC30" i="2"/>
  <c r="AJ31" i="2"/>
  <c r="AQ32" i="2"/>
  <c r="V33" i="2"/>
  <c r="AI37" i="2"/>
  <c r="AQ37" i="2"/>
  <c r="AC31" i="2"/>
  <c r="V34" i="2"/>
  <c r="AC35" i="2"/>
  <c r="Z39" i="2"/>
  <c r="H48" i="2"/>
  <c r="G49" i="2"/>
  <c r="N23" i="2"/>
  <c r="O23" i="2" s="1"/>
  <c r="L39" i="2"/>
  <c r="AI23" i="2"/>
  <c r="AJ23" i="2" s="1"/>
  <c r="V24" i="2"/>
  <c r="N24" i="2"/>
  <c r="AJ24" i="2"/>
  <c r="AB24" i="2"/>
  <c r="V28" i="2"/>
  <c r="N28" i="2"/>
  <c r="AJ28" i="2"/>
  <c r="AB28" i="2"/>
  <c r="U29" i="2"/>
  <c r="V29" i="2" s="1"/>
  <c r="AB30" i="2"/>
  <c r="AJ30" i="2"/>
  <c r="AI31" i="2"/>
  <c r="AQ31" i="2"/>
  <c r="N32" i="2"/>
  <c r="V32" i="2"/>
  <c r="AP32" i="2"/>
  <c r="U33" i="2"/>
  <c r="AC33" i="2"/>
  <c r="AB34" i="2"/>
  <c r="AJ34" i="2"/>
  <c r="AI35" i="2"/>
  <c r="AQ35" i="2"/>
  <c r="L49" i="2"/>
  <c r="L48" i="2"/>
  <c r="S48" i="2"/>
  <c r="G51" i="2" l="1"/>
  <c r="H51" i="2" s="1"/>
  <c r="N51" i="2" s="1"/>
  <c r="O51" i="2" s="1"/>
  <c r="G52" i="2"/>
  <c r="H52" i="2" s="1"/>
  <c r="N52" i="2" s="1"/>
  <c r="O52" i="2" s="1"/>
  <c r="AE73" i="2"/>
  <c r="Y45" i="2"/>
  <c r="Z45" i="2" s="1"/>
  <c r="Y44" i="2"/>
  <c r="Z44" i="2" s="1"/>
  <c r="Y48" i="2"/>
  <c r="U45" i="2"/>
  <c r="V45" i="2" s="1"/>
  <c r="U51" i="2"/>
  <c r="V51" i="2" s="1"/>
  <c r="U52" i="2"/>
  <c r="V52" i="2" s="1"/>
  <c r="U48" i="2"/>
  <c r="V48" i="2" s="1"/>
  <c r="H49" i="2"/>
  <c r="AB39" i="2"/>
  <c r="AC39" i="2" s="1"/>
  <c r="AP39" i="2"/>
  <c r="AQ39" i="2" s="1"/>
  <c r="S47" i="2"/>
  <c r="U39" i="2"/>
  <c r="V39" i="2" s="1"/>
  <c r="U49" i="2"/>
  <c r="V49" i="2" s="1"/>
  <c r="H47" i="2"/>
  <c r="N48" i="2"/>
  <c r="O48" i="2" s="1"/>
  <c r="L47" i="2"/>
  <c r="N39" i="2"/>
  <c r="O39" i="2" s="1"/>
  <c r="AI39" i="2"/>
  <c r="AJ39" i="2" s="1"/>
  <c r="Z47" i="2" l="1"/>
  <c r="AB47" i="2" s="1"/>
  <c r="AC47" i="2" s="1"/>
  <c r="Y49" i="2"/>
  <c r="Z48" i="2"/>
  <c r="AB48" i="2" s="1"/>
  <c r="AC48" i="2" s="1"/>
  <c r="AB44" i="2"/>
  <c r="AC44" i="2" s="1"/>
  <c r="AB45" i="2"/>
  <c r="AC45" i="2" s="1"/>
  <c r="AF45" i="2"/>
  <c r="AG45" i="2" s="1"/>
  <c r="AF44" i="2"/>
  <c r="AG44" i="2" s="1"/>
  <c r="AL73" i="2"/>
  <c r="AF48" i="2"/>
  <c r="H50" i="2"/>
  <c r="S50" i="2"/>
  <c r="S66" i="2" s="1"/>
  <c r="U47" i="2"/>
  <c r="V47" i="2" s="1"/>
  <c r="N49" i="2"/>
  <c r="O49" i="2" s="1"/>
  <c r="N47" i="2"/>
  <c r="O47" i="2" s="1"/>
  <c r="L50" i="2"/>
  <c r="L66" i="2" s="1"/>
  <c r="L69" i="2" l="1"/>
  <c r="L67" i="2"/>
  <c r="H60" i="2"/>
  <c r="H63" i="2" s="1"/>
  <c r="H66" i="2"/>
  <c r="N66" i="2" s="1"/>
  <c r="O66" i="2" s="1"/>
  <c r="S69" i="2"/>
  <c r="U66" i="2"/>
  <c r="V66" i="2" s="1"/>
  <c r="S67" i="2"/>
  <c r="AI45" i="2"/>
  <c r="AJ45" i="2" s="1"/>
  <c r="AF49" i="2"/>
  <c r="AG48" i="2"/>
  <c r="AI48" i="2" s="1"/>
  <c r="AJ48" i="2" s="1"/>
  <c r="AI44" i="2"/>
  <c r="AJ44" i="2" s="1"/>
  <c r="AG47" i="2"/>
  <c r="AI47" i="2" s="1"/>
  <c r="AJ47" i="2" s="1"/>
  <c r="AM45" i="2"/>
  <c r="AN45" i="2" s="1"/>
  <c r="AP45" i="2" s="1"/>
  <c r="AQ45" i="2" s="1"/>
  <c r="AM44" i="2"/>
  <c r="AN44" i="2" s="1"/>
  <c r="AM48" i="2"/>
  <c r="Y52" i="2"/>
  <c r="Z52" i="2" s="1"/>
  <c r="Y51" i="2"/>
  <c r="Z51" i="2" s="1"/>
  <c r="Z49" i="2"/>
  <c r="N50" i="2"/>
  <c r="O50" i="2" s="1"/>
  <c r="L60" i="2"/>
  <c r="L63" i="2" s="1"/>
  <c r="U50" i="2"/>
  <c r="V50" i="2" s="1"/>
  <c r="S60" i="2"/>
  <c r="S63" i="2" s="1"/>
  <c r="H61" i="2" l="1"/>
  <c r="H62" i="2" s="1"/>
  <c r="H64" i="2" s="1"/>
  <c r="N63" i="2"/>
  <c r="O63" i="2" s="1"/>
  <c r="H67" i="2"/>
  <c r="H68" i="2" s="1"/>
  <c r="H69" i="2"/>
  <c r="U63" i="2"/>
  <c r="V63" i="2" s="1"/>
  <c r="L68" i="2"/>
  <c r="S68" i="2"/>
  <c r="U67" i="2"/>
  <c r="V67" i="2" s="1"/>
  <c r="U69" i="2"/>
  <c r="V69" i="2" s="1"/>
  <c r="AP44" i="2"/>
  <c r="AQ44" i="2" s="1"/>
  <c r="AN47" i="2"/>
  <c r="AP47" i="2" s="1"/>
  <c r="AQ47" i="2" s="1"/>
  <c r="AB51" i="2"/>
  <c r="AC51" i="2" s="1"/>
  <c r="AF51" i="2"/>
  <c r="AG51" i="2" s="1"/>
  <c r="AI51" i="2" s="1"/>
  <c r="AJ51" i="2" s="1"/>
  <c r="AF52" i="2"/>
  <c r="AG52" i="2" s="1"/>
  <c r="AI52" i="2" s="1"/>
  <c r="AJ52" i="2" s="1"/>
  <c r="AG49" i="2"/>
  <c r="AI49" i="2" s="1"/>
  <c r="AJ49" i="2" s="1"/>
  <c r="AB49" i="2"/>
  <c r="AC49" i="2" s="1"/>
  <c r="Z50" i="2"/>
  <c r="Z66" i="2" s="1"/>
  <c r="AB52" i="2"/>
  <c r="AC52" i="2" s="1"/>
  <c r="AM49" i="2"/>
  <c r="AN48" i="2"/>
  <c r="AP48" i="2" s="1"/>
  <c r="AQ48" i="2" s="1"/>
  <c r="L61" i="2"/>
  <c r="L62" i="2" s="1"/>
  <c r="L64" i="2" s="1"/>
  <c r="N60" i="2"/>
  <c r="O60" i="2" s="1"/>
  <c r="U60" i="2"/>
  <c r="V60" i="2" s="1"/>
  <c r="S61" i="2"/>
  <c r="N64" i="2" l="1"/>
  <c r="O64" i="2" s="1"/>
  <c r="H70" i="2"/>
  <c r="N69" i="2"/>
  <c r="O69" i="2" s="1"/>
  <c r="L70" i="2"/>
  <c r="N70" i="2" s="1"/>
  <c r="O70" i="2" s="1"/>
  <c r="N68" i="2"/>
  <c r="O68" i="2" s="1"/>
  <c r="N67" i="2"/>
  <c r="O67" i="2" s="1"/>
  <c r="Z69" i="2"/>
  <c r="AB66" i="2"/>
  <c r="AC66" i="2" s="1"/>
  <c r="Z67" i="2"/>
  <c r="Z68" i="2" s="1"/>
  <c r="Z60" i="2"/>
  <c r="AB60" i="2" s="1"/>
  <c r="AC60" i="2" s="1"/>
  <c r="U68" i="2"/>
  <c r="V68" i="2" s="1"/>
  <c r="S70" i="2"/>
  <c r="AM52" i="2"/>
  <c r="AN52" i="2" s="1"/>
  <c r="AP52" i="2" s="1"/>
  <c r="AQ52" i="2" s="1"/>
  <c r="AM51" i="2"/>
  <c r="AN51" i="2" s="1"/>
  <c r="AP51" i="2" s="1"/>
  <c r="AQ51" i="2" s="1"/>
  <c r="AN49" i="2"/>
  <c r="AG50" i="2"/>
  <c r="AG66" i="2" s="1"/>
  <c r="AI66" i="2" s="1"/>
  <c r="AJ66" i="2" s="1"/>
  <c r="AB50" i="2"/>
  <c r="AC50" i="2" s="1"/>
  <c r="N62" i="2"/>
  <c r="O62" i="2" s="1"/>
  <c r="U61" i="2"/>
  <c r="V61" i="2" s="1"/>
  <c r="S62" i="2"/>
  <c r="N61" i="2"/>
  <c r="O61" i="2" s="1"/>
  <c r="U70" i="2" l="1"/>
  <c r="V70" i="2" s="1"/>
  <c r="AG60" i="2"/>
  <c r="AG61" i="2" s="1"/>
  <c r="AG62" i="2" s="1"/>
  <c r="AG67" i="2"/>
  <c r="AI67" i="2" s="1"/>
  <c r="AJ67" i="2" s="1"/>
  <c r="AG69" i="2"/>
  <c r="Z61" i="2"/>
  <c r="Z63" i="2"/>
  <c r="AB68" i="2"/>
  <c r="AC68" i="2" s="1"/>
  <c r="Z70" i="2"/>
  <c r="AB69" i="2"/>
  <c r="AC69" i="2" s="1"/>
  <c r="AB67" i="2"/>
  <c r="AC67" i="2" s="1"/>
  <c r="S64" i="2"/>
  <c r="U64" i="2" s="1"/>
  <c r="V64" i="2" s="1"/>
  <c r="AP49" i="2"/>
  <c r="AQ49" i="2" s="1"/>
  <c r="AN50" i="2"/>
  <c r="AN66" i="2" s="1"/>
  <c r="AI50" i="2"/>
  <c r="AJ50" i="2" s="1"/>
  <c r="U62" i="2"/>
  <c r="V62" i="2" s="1"/>
  <c r="AG68" i="2" l="1"/>
  <c r="AG70" i="2" s="1"/>
  <c r="AI70" i="2" s="1"/>
  <c r="AJ70" i="2" s="1"/>
  <c r="AI60" i="2"/>
  <c r="AJ60" i="2" s="1"/>
  <c r="AG63" i="2"/>
  <c r="AG64" i="2" s="1"/>
  <c r="AI61" i="2"/>
  <c r="AJ61" i="2" s="1"/>
  <c r="AP66" i="2"/>
  <c r="AQ66" i="2" s="1"/>
  <c r="AN67" i="2"/>
  <c r="AP67" i="2" s="1"/>
  <c r="AQ67" i="2" s="1"/>
  <c r="AN69" i="2"/>
  <c r="AP69" i="2" s="1"/>
  <c r="AQ69" i="2" s="1"/>
  <c r="AI69" i="2"/>
  <c r="AJ69" i="2" s="1"/>
  <c r="AB63" i="2"/>
  <c r="AC63" i="2" s="1"/>
  <c r="AB70" i="2"/>
  <c r="AC70" i="2" s="1"/>
  <c r="Z62" i="2"/>
  <c r="AB61" i="2"/>
  <c r="AC61" i="2" s="1"/>
  <c r="AN60" i="2"/>
  <c r="AN63" i="2" s="1"/>
  <c r="AP50" i="2"/>
  <c r="AQ50" i="2" s="1"/>
  <c r="AI68" i="2" l="1"/>
  <c r="AJ68" i="2" s="1"/>
  <c r="AI63" i="2"/>
  <c r="AJ63" i="2" s="1"/>
  <c r="AP63" i="2"/>
  <c r="AQ63" i="2" s="1"/>
  <c r="AN68" i="2"/>
  <c r="AP68" i="2" s="1"/>
  <c r="AQ68" i="2" s="1"/>
  <c r="Z64" i="2"/>
  <c r="AB62" i="2"/>
  <c r="AC62" i="2" s="1"/>
  <c r="AI62" i="2"/>
  <c r="AJ62" i="2" s="1"/>
  <c r="AP60" i="2"/>
  <c r="AQ60" i="2" s="1"/>
  <c r="AN61" i="2"/>
  <c r="AP61" i="2" s="1"/>
  <c r="AQ61" i="2" s="1"/>
  <c r="AN70" i="2" l="1"/>
  <c r="AP70" i="2" s="1"/>
  <c r="AQ70" i="2" s="1"/>
  <c r="AB64" i="2"/>
  <c r="AC64" i="2" s="1"/>
  <c r="AI64" i="2"/>
  <c r="AJ64" i="2" s="1"/>
  <c r="AN62" i="2"/>
  <c r="AN64" i="2" s="1"/>
  <c r="AP64" i="2" s="1"/>
  <c r="AQ64" i="2" s="1"/>
  <c r="Q73" i="1"/>
  <c r="AM38" i="1"/>
  <c r="AN38" i="1" s="1"/>
  <c r="AF38" i="1"/>
  <c r="AG38" i="1" s="1"/>
  <c r="Y38" i="1"/>
  <c r="Z38" i="1" s="1"/>
  <c r="R38" i="1"/>
  <c r="S38" i="1" s="1"/>
  <c r="K38" i="1"/>
  <c r="L38" i="1" s="1"/>
  <c r="G38" i="1"/>
  <c r="H38" i="1" s="1"/>
  <c r="O38" i="1" s="1"/>
  <c r="AM37" i="1"/>
  <c r="AN37" i="1" s="1"/>
  <c r="AF37" i="1"/>
  <c r="AG37" i="1" s="1"/>
  <c r="AQ37" i="1" s="1"/>
  <c r="Y37" i="1"/>
  <c r="Z37" i="1" s="1"/>
  <c r="AJ37" i="1" s="1"/>
  <c r="R37" i="1"/>
  <c r="S37" i="1" s="1"/>
  <c r="AC37" i="1" s="1"/>
  <c r="K37" i="1"/>
  <c r="L37" i="1" s="1"/>
  <c r="V37" i="1" s="1"/>
  <c r="G37" i="1"/>
  <c r="H37" i="1" s="1"/>
  <c r="O37" i="1" s="1"/>
  <c r="AM35" i="1"/>
  <c r="AN35" i="1" s="1"/>
  <c r="AF35" i="1"/>
  <c r="AG35" i="1" s="1"/>
  <c r="AQ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M33" i="1"/>
  <c r="AN33" i="1" s="1"/>
  <c r="AF33" i="1"/>
  <c r="AG33" i="1" s="1"/>
  <c r="AQ33" i="1" s="1"/>
  <c r="Y33" i="1"/>
  <c r="Z33" i="1" s="1"/>
  <c r="AJ33" i="1" s="1"/>
  <c r="R33" i="1"/>
  <c r="S33" i="1" s="1"/>
  <c r="AC33" i="1" s="1"/>
  <c r="K33" i="1"/>
  <c r="L33" i="1" s="1"/>
  <c r="V33" i="1" s="1"/>
  <c r="G33" i="1"/>
  <c r="H33" i="1" s="1"/>
  <c r="O33" i="1" s="1"/>
  <c r="AM32" i="1"/>
  <c r="AN32" i="1" s="1"/>
  <c r="AF32" i="1"/>
  <c r="AG32" i="1" s="1"/>
  <c r="Y32" i="1"/>
  <c r="Z32" i="1" s="1"/>
  <c r="R32" i="1"/>
  <c r="S32" i="1" s="1"/>
  <c r="K32" i="1"/>
  <c r="L32" i="1" s="1"/>
  <c r="G32" i="1"/>
  <c r="H32" i="1" s="1"/>
  <c r="O32" i="1" s="1"/>
  <c r="AM31" i="1"/>
  <c r="AN31" i="1" s="1"/>
  <c r="AF31" i="1"/>
  <c r="AG31" i="1" s="1"/>
  <c r="AQ31" i="1" s="1"/>
  <c r="Y31" i="1"/>
  <c r="Z31" i="1" s="1"/>
  <c r="AJ31" i="1" s="1"/>
  <c r="R31" i="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Z28" i="1"/>
  <c r="AJ28" i="1" s="1"/>
  <c r="S28" i="1"/>
  <c r="AC28" i="1" s="1"/>
  <c r="L28" i="1"/>
  <c r="H28" i="1"/>
  <c r="O28" i="1" s="1"/>
  <c r="AN24" i="1"/>
  <c r="AG24" i="1"/>
  <c r="AQ24" i="1" s="1"/>
  <c r="Z24" i="1"/>
  <c r="AJ24" i="1" s="1"/>
  <c r="S24" i="1"/>
  <c r="AC24" i="1" s="1"/>
  <c r="L24" i="1"/>
  <c r="V24" i="1" s="1"/>
  <c r="H24" i="1"/>
  <c r="O24" i="1" s="1"/>
  <c r="AN23" i="1"/>
  <c r="AG23" i="1"/>
  <c r="Z23" i="1"/>
  <c r="S23" i="1"/>
  <c r="L23" i="1"/>
  <c r="H23" i="1"/>
  <c r="N28" i="1" l="1"/>
  <c r="X73" i="1"/>
  <c r="R45" i="1"/>
  <c r="S45" i="1" s="1"/>
  <c r="U45" i="1" s="1"/>
  <c r="V45" i="1" s="1"/>
  <c r="R44" i="1"/>
  <c r="S44" i="1" s="1"/>
  <c r="R48" i="1"/>
  <c r="AP62" i="2"/>
  <c r="AQ62" i="2" s="1"/>
  <c r="AP37" i="1"/>
  <c r="AP32" i="1"/>
  <c r="AP33" i="1"/>
  <c r="AP35" i="1"/>
  <c r="AP29" i="1"/>
  <c r="AQ29" i="1" s="1"/>
  <c r="AP31" i="1"/>
  <c r="AI29" i="1"/>
  <c r="AJ29" i="1" s="1"/>
  <c r="AB28" i="1"/>
  <c r="S39" i="1"/>
  <c r="L39" i="1"/>
  <c r="N24" i="1"/>
  <c r="U28" i="1"/>
  <c r="N23" i="1"/>
  <c r="O23" i="1" s="1"/>
  <c r="AJ32" i="1"/>
  <c r="AB32" i="1"/>
  <c r="AC30" i="1"/>
  <c r="U30" i="1"/>
  <c r="V32" i="1"/>
  <c r="N32" i="1"/>
  <c r="AQ34" i="1"/>
  <c r="AI34" i="1"/>
  <c r="AC38" i="1"/>
  <c r="U38" i="1"/>
  <c r="AN39" i="1"/>
  <c r="AJ30" i="1"/>
  <c r="AB30" i="1"/>
  <c r="AC32" i="1"/>
  <c r="U32" i="1"/>
  <c r="V34" i="1"/>
  <c r="N34" i="1"/>
  <c r="AP34" i="1"/>
  <c r="AJ38" i="1"/>
  <c r="AB38" i="1"/>
  <c r="AQ30" i="1"/>
  <c r="AI30" i="1"/>
  <c r="AC34" i="1"/>
  <c r="U34" i="1"/>
  <c r="AQ38" i="1"/>
  <c r="AI38" i="1"/>
  <c r="V30" i="1"/>
  <c r="N30" i="1"/>
  <c r="AP30" i="1"/>
  <c r="AQ32" i="1"/>
  <c r="AI32" i="1"/>
  <c r="AJ34" i="1"/>
  <c r="AB34" i="1"/>
  <c r="V38" i="1"/>
  <c r="N38" i="1"/>
  <c r="AP38" i="1"/>
  <c r="AI35" i="1"/>
  <c r="AI37" i="1"/>
  <c r="U23" i="1"/>
  <c r="U24" i="1"/>
  <c r="AP28" i="1"/>
  <c r="N29" i="1"/>
  <c r="O29" i="1" s="1"/>
  <c r="N31" i="1"/>
  <c r="O31" i="1" s="1"/>
  <c r="N33" i="1"/>
  <c r="N35" i="1"/>
  <c r="N37" i="1"/>
  <c r="AP24" i="1"/>
  <c r="AI31" i="1"/>
  <c r="AI33" i="1"/>
  <c r="V28" i="1"/>
  <c r="AQ28" i="1"/>
  <c r="AI28" i="1"/>
  <c r="AB29" i="1"/>
  <c r="AC29" i="1" s="1"/>
  <c r="AB31" i="1"/>
  <c r="AC31" i="1" s="1"/>
  <c r="AB33" i="1"/>
  <c r="AB35" i="1"/>
  <c r="AB37" i="1"/>
  <c r="AG39" i="1"/>
  <c r="AP23" i="1"/>
  <c r="H39" i="1"/>
  <c r="Z39" i="1"/>
  <c r="AI23" i="1"/>
  <c r="AJ23" i="1" s="1"/>
  <c r="AI24" i="1"/>
  <c r="AB23" i="1"/>
  <c r="AB24" i="1"/>
  <c r="U29" i="1"/>
  <c r="V29" i="1" s="1"/>
  <c r="U31" i="1"/>
  <c r="V31" i="1" s="1"/>
  <c r="U33" i="1"/>
  <c r="U35" i="1"/>
  <c r="U37" i="1"/>
  <c r="I6" i="36" l="1"/>
  <c r="H6" i="36"/>
  <c r="D6" i="36"/>
  <c r="F6" i="36"/>
  <c r="G6" i="36"/>
  <c r="E6" i="36"/>
  <c r="S48" i="1"/>
  <c r="R49" i="1"/>
  <c r="U44" i="1"/>
  <c r="V44" i="1" s="1"/>
  <c r="AE73" i="1"/>
  <c r="Y45" i="1"/>
  <c r="Z45" i="1" s="1"/>
  <c r="AB45" i="1" s="1"/>
  <c r="AC45" i="1" s="1"/>
  <c r="Y44" i="1"/>
  <c r="Z44" i="1" s="1"/>
  <c r="Y48" i="1"/>
  <c r="L47" i="1"/>
  <c r="L50" i="1" s="1"/>
  <c r="L66" i="1" s="1"/>
  <c r="U39" i="1"/>
  <c r="F7" i="36" s="1"/>
  <c r="F8" i="36" s="1"/>
  <c r="AQ23" i="1"/>
  <c r="AC23" i="1"/>
  <c r="V23" i="1"/>
  <c r="AI39" i="1"/>
  <c r="H7" i="36" s="1"/>
  <c r="H47" i="1"/>
  <c r="AB39" i="1"/>
  <c r="G7" i="36" s="1"/>
  <c r="AP39" i="1"/>
  <c r="I7" i="36" s="1"/>
  <c r="N39" i="1"/>
  <c r="E7" i="36" s="1"/>
  <c r="E8" i="36" s="1"/>
  <c r="S47" i="1"/>
  <c r="G8" i="36" l="1"/>
  <c r="I8" i="36"/>
  <c r="H8" i="36"/>
  <c r="L67" i="1"/>
  <c r="L69" i="1"/>
  <c r="L60" i="1"/>
  <c r="AB44" i="1"/>
  <c r="AC44" i="1" s="1"/>
  <c r="AL73" i="1"/>
  <c r="AF45" i="1"/>
  <c r="AG45" i="1" s="1"/>
  <c r="AF44" i="1"/>
  <c r="AG44" i="1" s="1"/>
  <c r="AF48" i="1"/>
  <c r="R52" i="1"/>
  <c r="S52" i="1" s="1"/>
  <c r="R51" i="1"/>
  <c r="S51" i="1" s="1"/>
  <c r="S49" i="1"/>
  <c r="S50" i="1" s="1"/>
  <c r="Z47" i="1"/>
  <c r="AB47" i="1" s="1"/>
  <c r="AC47" i="1" s="1"/>
  <c r="Y49" i="1"/>
  <c r="Z48" i="1"/>
  <c r="U48" i="1"/>
  <c r="V48" i="1" s="1"/>
  <c r="V39" i="1"/>
  <c r="AC39" i="1"/>
  <c r="O39" i="1"/>
  <c r="AQ39" i="1"/>
  <c r="AJ39" i="1"/>
  <c r="N47" i="1"/>
  <c r="O47" i="1" s="1"/>
  <c r="U47" i="1"/>
  <c r="V47" i="1" s="1"/>
  <c r="H50" i="1"/>
  <c r="H66" i="1" s="1"/>
  <c r="S66" i="1" l="1"/>
  <c r="S67" i="1" s="1"/>
  <c r="S68" i="1" s="1"/>
  <c r="H69" i="1"/>
  <c r="N69" i="1" s="1"/>
  <c r="O69" i="1" s="1"/>
  <c r="H67" i="1"/>
  <c r="H68" i="1" s="1"/>
  <c r="N66" i="1"/>
  <c r="O66" i="1" s="1"/>
  <c r="L61" i="1"/>
  <c r="L62" i="1" s="1"/>
  <c r="L63" i="1"/>
  <c r="L68" i="1"/>
  <c r="S69" i="1"/>
  <c r="U69" i="1" s="1"/>
  <c r="V69" i="1" s="1"/>
  <c r="U52" i="1"/>
  <c r="V52" i="1" s="1"/>
  <c r="AF49" i="1"/>
  <c r="AG48" i="1"/>
  <c r="Y52" i="1"/>
  <c r="Z52" i="1" s="1"/>
  <c r="Y51" i="1"/>
  <c r="Z51" i="1" s="1"/>
  <c r="Z49" i="1"/>
  <c r="AM45" i="1"/>
  <c r="AN45" i="1" s="1"/>
  <c r="AP45" i="1" s="1"/>
  <c r="AQ45" i="1" s="1"/>
  <c r="AM44" i="1"/>
  <c r="AN44" i="1" s="1"/>
  <c r="AM48" i="1"/>
  <c r="U51" i="1"/>
  <c r="V51" i="1" s="1"/>
  <c r="AI44" i="1"/>
  <c r="AJ44" i="1" s="1"/>
  <c r="AG47" i="1"/>
  <c r="AB48" i="1"/>
  <c r="AC48" i="1" s="1"/>
  <c r="AI45" i="1"/>
  <c r="AJ45" i="1" s="1"/>
  <c r="U49" i="1"/>
  <c r="V49" i="1" s="1"/>
  <c r="H60" i="1"/>
  <c r="H63" i="1" s="1"/>
  <c r="U50" i="1"/>
  <c r="V50" i="1" s="1"/>
  <c r="N50" i="1"/>
  <c r="O50" i="1" s="1"/>
  <c r="S60" i="1"/>
  <c r="S63" i="1" s="1"/>
  <c r="U66" i="1" l="1"/>
  <c r="V66" i="1" s="1"/>
  <c r="N67" i="1"/>
  <c r="O67" i="1" s="1"/>
  <c r="H70" i="1"/>
  <c r="L70" i="1"/>
  <c r="N68" i="1"/>
  <c r="O68" i="1" s="1"/>
  <c r="U63" i="1"/>
  <c r="V63" i="1" s="1"/>
  <c r="S70" i="1"/>
  <c r="U68" i="1"/>
  <c r="V68" i="1" s="1"/>
  <c r="N63" i="1"/>
  <c r="O63" i="1" s="1"/>
  <c r="U67" i="1"/>
  <c r="V67" i="1" s="1"/>
  <c r="L64" i="1"/>
  <c r="AB49" i="1"/>
  <c r="AC49" i="1" s="1"/>
  <c r="Z50" i="1"/>
  <c r="Z66" i="1" s="1"/>
  <c r="AI48" i="1"/>
  <c r="AJ48" i="1" s="1"/>
  <c r="AB52" i="1"/>
  <c r="AC52" i="1" s="1"/>
  <c r="AM49" i="1"/>
  <c r="AN48" i="1"/>
  <c r="AP48" i="1" s="1"/>
  <c r="AQ48" i="1" s="1"/>
  <c r="AG49" i="1"/>
  <c r="AI49" i="1" s="1"/>
  <c r="AJ49" i="1" s="1"/>
  <c r="AF51" i="1"/>
  <c r="AG51" i="1" s="1"/>
  <c r="AF52" i="1"/>
  <c r="AG52" i="1" s="1"/>
  <c r="AI47" i="1"/>
  <c r="AJ47" i="1" s="1"/>
  <c r="AP44" i="1"/>
  <c r="AQ44" i="1" s="1"/>
  <c r="AN47" i="1"/>
  <c r="AB51" i="1"/>
  <c r="AC51" i="1" s="1"/>
  <c r="H61" i="1"/>
  <c r="H62" i="1" s="1"/>
  <c r="H64" i="1" s="1"/>
  <c r="N60" i="1"/>
  <c r="O60" i="1" s="1"/>
  <c r="S61" i="1"/>
  <c r="S62" i="1" s="1"/>
  <c r="S64" i="1" s="1"/>
  <c r="U60" i="1"/>
  <c r="V60" i="1" s="1"/>
  <c r="U70" i="1" l="1"/>
  <c r="V70" i="1" s="1"/>
  <c r="U64" i="1"/>
  <c r="N64" i="1"/>
  <c r="E9" i="36" s="1"/>
  <c r="N70" i="1"/>
  <c r="O70" i="1" s="1"/>
  <c r="AB66" i="1"/>
  <c r="AC66" i="1" s="1"/>
  <c r="Z69" i="1"/>
  <c r="AB69" i="1" s="1"/>
  <c r="AC69" i="1" s="1"/>
  <c r="Z67" i="1"/>
  <c r="AG50" i="1"/>
  <c r="AG66" i="1" s="1"/>
  <c r="AI51" i="1"/>
  <c r="AJ51" i="1" s="1"/>
  <c r="AB50" i="1"/>
  <c r="AC50" i="1" s="1"/>
  <c r="AI52" i="1"/>
  <c r="AJ52" i="1" s="1"/>
  <c r="AP47" i="1"/>
  <c r="AQ47" i="1" s="1"/>
  <c r="AN49" i="1"/>
  <c r="AP49" i="1" s="1"/>
  <c r="AQ49" i="1" s="1"/>
  <c r="AM51" i="1"/>
  <c r="AN51" i="1" s="1"/>
  <c r="AP51" i="1" s="1"/>
  <c r="AQ51" i="1" s="1"/>
  <c r="AM52" i="1"/>
  <c r="AN52" i="1" s="1"/>
  <c r="AP52" i="1" s="1"/>
  <c r="AQ52" i="1" s="1"/>
  <c r="Z60" i="1"/>
  <c r="Z63" i="1" s="1"/>
  <c r="N62" i="1"/>
  <c r="O62" i="1" s="1"/>
  <c r="U62" i="1"/>
  <c r="V62" i="1" s="1"/>
  <c r="N61" i="1"/>
  <c r="O61" i="1" s="1"/>
  <c r="U61" i="1"/>
  <c r="V61" i="1" s="1"/>
  <c r="F9" i="36" l="1"/>
  <c r="V64" i="1"/>
  <c r="O64" i="1"/>
  <c r="AG67" i="1"/>
  <c r="AI67" i="1" s="1"/>
  <c r="AJ67" i="1" s="1"/>
  <c r="AI66" i="1"/>
  <c r="AJ66" i="1" s="1"/>
  <c r="AG69" i="1"/>
  <c r="AB63" i="1"/>
  <c r="AC63" i="1" s="1"/>
  <c r="Z68" i="1"/>
  <c r="AB67" i="1"/>
  <c r="AC67" i="1" s="1"/>
  <c r="AI50" i="1"/>
  <c r="AJ50" i="1" s="1"/>
  <c r="AG60" i="1"/>
  <c r="AG63" i="1" s="1"/>
  <c r="Z61" i="1"/>
  <c r="AB61" i="1" s="1"/>
  <c r="AC61" i="1" s="1"/>
  <c r="AB60" i="1"/>
  <c r="AC60" i="1" s="1"/>
  <c r="AN50" i="1"/>
  <c r="AN66" i="1" s="1"/>
  <c r="AG68" i="1" l="1"/>
  <c r="AI68" i="1" s="1"/>
  <c r="AJ68" i="1" s="1"/>
  <c r="E10" i="36"/>
  <c r="F10" i="36"/>
  <c r="Z70" i="1"/>
  <c r="AB68" i="1"/>
  <c r="AC68" i="1" s="1"/>
  <c r="AN69" i="1"/>
  <c r="AP69" i="1" s="1"/>
  <c r="AQ69" i="1" s="1"/>
  <c r="AN67" i="1"/>
  <c r="AP67" i="1" s="1"/>
  <c r="AQ67" i="1" s="1"/>
  <c r="AP66" i="1"/>
  <c r="AQ66" i="1" s="1"/>
  <c r="AI63" i="1"/>
  <c r="AJ63" i="1" s="1"/>
  <c r="AI69" i="1"/>
  <c r="AJ69" i="1" s="1"/>
  <c r="AI60" i="1"/>
  <c r="AJ60" i="1" s="1"/>
  <c r="Z62" i="1"/>
  <c r="Z64" i="1" s="1"/>
  <c r="AB64" i="1" s="1"/>
  <c r="G9" i="36" s="1"/>
  <c r="AG61" i="1"/>
  <c r="AG62" i="1" s="1"/>
  <c r="AG64" i="1" s="1"/>
  <c r="AN60" i="1"/>
  <c r="AN63" i="1" s="1"/>
  <c r="AP63" i="1" s="1"/>
  <c r="AQ63" i="1" s="1"/>
  <c r="AP50" i="1"/>
  <c r="AQ50" i="1" s="1"/>
  <c r="AG70" i="1" l="1"/>
  <c r="AI64" i="1"/>
  <c r="AN68" i="1"/>
  <c r="AN70" i="1" s="1"/>
  <c r="AC64" i="1"/>
  <c r="AI70" i="1"/>
  <c r="AJ70" i="1" s="1"/>
  <c r="AB62" i="1"/>
  <c r="AC62" i="1" s="1"/>
  <c r="AB70" i="1"/>
  <c r="AC70" i="1" s="1"/>
  <c r="AI61" i="1"/>
  <c r="AJ61" i="1" s="1"/>
  <c r="AI62" i="1"/>
  <c r="AJ62" i="1" s="1"/>
  <c r="AN61" i="1"/>
  <c r="AP60" i="1"/>
  <c r="AQ60" i="1" s="1"/>
  <c r="AP70" i="1" l="1"/>
  <c r="AQ70" i="1" s="1"/>
  <c r="G10" i="36"/>
  <c r="AJ64" i="1"/>
  <c r="H10" i="36" s="1"/>
  <c r="H9" i="36"/>
  <c r="AP68" i="1"/>
  <c r="AQ68" i="1" s="1"/>
  <c r="AN62" i="1"/>
  <c r="AN64" i="1" s="1"/>
  <c r="AP64" i="1" s="1"/>
  <c r="I9" i="36" s="1"/>
  <c r="AP61" i="1"/>
  <c r="AQ61" i="1" s="1"/>
  <c r="AQ64" i="1" l="1"/>
  <c r="AP62" i="1"/>
  <c r="AQ62" i="1" s="1"/>
  <c r="I10" i="36" l="1"/>
</calcChain>
</file>

<file path=xl/sharedStrings.xml><?xml version="1.0" encoding="utf-8"?>
<sst xmlns="http://schemas.openxmlformats.org/spreadsheetml/2006/main" count="5473" uniqueCount="282">
  <si>
    <t>Appendix 2-W</t>
  </si>
  <si>
    <t>Bill Impacts</t>
  </si>
  <si>
    <t>Customer Class:</t>
  </si>
  <si>
    <t>Residential</t>
  </si>
  <si>
    <t>TOU / non-TOU:</t>
  </si>
  <si>
    <t>TOU</t>
  </si>
  <si>
    <t>Consumption</t>
  </si>
  <si>
    <t xml:space="preserve"> kWh</t>
  </si>
  <si>
    <t>Current Board-Approved</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</si>
  <si>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</si>
  <si>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</si>
  <si>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</si>
  <si>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</si>
  <si>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</si>
  <si>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</si>
  <si>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</si>
  <si>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</si>
  <si>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</si>
  <si>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</si>
  <si>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</si>
  <si>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</si>
  <si>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</si>
  <si>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</si>
  <si>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</si>
  <si>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</si>
  <si>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</si>
  <si>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</si>
  <si>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</si>
  <si>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</si>
  <si>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</si>
  <si>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</si>
  <si>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</si>
  <si>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</si>
  <si>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</si>
  <si>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</si>
  <si>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</si>
  <si>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</si>
  <si>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</si>
  <si>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</si>
  <si>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</si>
  <si>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</si>
  <si>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</si>
  <si>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t>Total Bill on RPP (before Taxes)</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</si>
  <si>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</si>
  <si>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</si>
  <si>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</si>
  <si>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</si>
  <si>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</si>
  <si>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</si>
  <si>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</si>
  <si>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</si>
  <si>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</si>
  <si>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</si>
  <si>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</si>
  <si>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</si>
  <si>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</si>
  <si>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</si>
  <si>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</si>
  <si>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</si>
  <si>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</si>
  <si>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</si>
  <si>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</si>
  <si>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</si>
  <si>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</si>
  <si>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</si>
  <si>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</si>
  <si>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</si>
  <si>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Distribution Charge</t>
  </si>
  <si>
    <t>Change in Distribution Charge</t>
  </si>
  <si>
    <t>% Distribution Increase</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</si>
  <si>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</si>
  <si>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</si>
  <si>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</si>
  <si>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</si>
  <si>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</si>
  <si>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</si>
  <si>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</si>
  <si>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</si>
  <si>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</si>
  <si>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</si>
  <si>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</si>
  <si>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</si>
  <si>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</si>
  <si>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</si>
  <si>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</si>
  <si>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</si>
  <si>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</si>
  <si>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</si>
  <si>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</si>
  <si>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</si>
  <si>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</si>
  <si>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</si>
  <si>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</si>
  <si>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</si>
  <si>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</si>
  <si>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</si>
  <si>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</si>
  <si>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</si>
  <si>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</si>
  <si>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</si>
  <si>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</si>
  <si>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</si>
  <si>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</si>
  <si>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</si>
  <si>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 Rider Calculation for Deferral / Variance Accounts Balances (excluding Global Adj.) - NON-WMP</t>
  </si>
  <si>
    <t>1580 and 1588</t>
  </si>
  <si>
    <t>Deferral / Variance Accounts Balances (excluding Global Adj.) - NON-WMP</t>
  </si>
  <si>
    <t>2020 Approved</t>
  </si>
  <si>
    <t>2021 Proposed</t>
  </si>
  <si>
    <t>2022 Proposed</t>
  </si>
  <si>
    <t>2023 Proposed</t>
  </si>
  <si>
    <t>2024 Proposed</t>
  </si>
  <si>
    <t>2025 Proposed</t>
  </si>
  <si>
    <t>Impact 2021 vs 2020</t>
  </si>
  <si>
    <t>Impact 2022 vs 2021</t>
  </si>
  <si>
    <t>Impact 2023 vs 2022</t>
  </si>
  <si>
    <t>Impact 2024 vs 2023</t>
  </si>
  <si>
    <t>Impact 2025 vs 2024</t>
  </si>
  <si>
    <t>Low Voltage</t>
  </si>
  <si>
    <t>SME</t>
  </si>
  <si>
    <t>8% Provincial Rebate</t>
  </si>
  <si>
    <t>Total Bill on TOU (incl 8% Prov. Rebate)</t>
  </si>
  <si>
    <t>Total Bill on RPP (incl 8% Prov. Rebate)</t>
  </si>
  <si>
    <t>Total Bill (including HST)</t>
  </si>
  <si>
    <t>Average IESO Wholesale Market Price</t>
  </si>
  <si>
    <t>Current (2020)</t>
  </si>
  <si>
    <t>Total Bill on TOU (incl Prov. Rebate)</t>
  </si>
  <si>
    <t>Provincial Rebate</t>
  </si>
  <si>
    <t>Total Bill on RPP (incl Prov. Rebate)</t>
  </si>
  <si>
    <t>Provincial Government Rebate</t>
  </si>
  <si>
    <t>RPP Rates</t>
  </si>
  <si>
    <t>Rate Rider Calculation for Gain and Loss</t>
  </si>
  <si>
    <t>Rate Rider Calculation for PILs</t>
  </si>
  <si>
    <t>Rate Rider Calculation for Generic</t>
  </si>
  <si>
    <t>Residential
 (750 kWh)</t>
  </si>
  <si>
    <t>Change in Total Bill</t>
  </si>
  <si>
    <t>LRAM Rate Rider</t>
  </si>
  <si>
    <t>Rates Summary 2020-2025</t>
  </si>
  <si>
    <t>Hydro Ottawa Limited</t>
  </si>
  <si>
    <t>TARIFF OF RATES AND CHARGES</t>
  </si>
  <si>
    <t>Effective and Implementation Date January 1, 2022</t>
  </si>
  <si>
    <t>This schedule supersedes and replaces all previously</t>
  </si>
  <si>
    <t>approved schedules of Rates, Charges and Loss Factors</t>
  </si>
  <si>
    <t>EB-2019-0261</t>
  </si>
  <si>
    <t>RESIDENTIAL SERVICE CLASSIFICATION</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</si>
  <si>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</si>
  <si>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</si>
  <si>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</si>
  <si>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</si>
  <si>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</si>
  <si>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</si>
  <si>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MONTHLY RATES AND CHARGES - Delivery Component</t>
  </si>
  <si>
    <t>Service Charge</t>
  </si>
  <si>
    <t>$</t>
  </si>
  <si>
    <t>Rate Rider for Group 2 Accounts - effective until December 31, 2022</t>
  </si>
  <si>
    <t>Smart Metering Entity Charge - effective until December 31, 2022</t>
  </si>
  <si>
    <t>Low Voltage Service Rate</t>
  </si>
  <si>
    <t>Retail Transmission Rate - Network Service Rate</t>
  </si>
  <si>
    <t>Retail Transmission Rate - Line and Transformation Connection Service Rate</t>
  </si>
  <si>
    <t>MONTHLY RATES AND CHARGES - Regulatory Component</t>
  </si>
  <si>
    <t>Wholesale Market Service Rate (WMS) - not including CBR</t>
  </si>
  <si>
    <t xml:space="preserve">Capacity Based Recovery (CBR) - Applicable for Class B Customers </t>
  </si>
  <si>
    <t>Rural or Remote Electricity Rate Protection Charge (RRRP)</t>
  </si>
  <si>
    <t>Standard Supply Service - Administrative Charge (if applicable)</t>
  </si>
  <si>
    <t>GENERAL SERVICE LESS THAN 50 KW SERVICE CLASSIFICATION</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</si>
  <si>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</si>
  <si>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</si>
  <si>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GENERAL SERVICE 50 TO 1,499 KW SERVICE CLASSIFICATION</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</si>
  <si>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</si>
  <si>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</si>
  <si>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</si>
  <si>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</si>
  <si>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</si>
  <si>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</si>
  <si>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</si>
  <si>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LARGE USE SERVICE CLASSIFICATION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</si>
  <si>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</si>
  <si>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</si>
  <si>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UNMETERED SCATTERED LOAD SERVICE CLASSIFICATION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</si>
  <si>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</si>
  <si>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Service Charge (per connection)</t>
  </si>
  <si>
    <t>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</si>
  <si>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</si>
  <si>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t>
  </si>
  <si>
    <t>It should be noted that this schedule does not list any charges, assessments or credits that are required by law to be invoiced by a distributor and that are not subject to Ontario Energy Board approval, such asthe Global Adjustment and the HST.</t>
  </si>
  <si>
    <t>MONTHLY RATES AND CHARGES - Delivery Component - Approved on an Interim Basis</t>
  </si>
  <si>
    <t>General Service 50 TO 1,499 kW customer</t>
  </si>
  <si>
    <t>General Service 1,500 TO 4,999 kW customer</t>
  </si>
  <si>
    <t>General Service Large User kW customer</t>
  </si>
  <si>
    <t>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</si>
  <si>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</si>
  <si>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STREET LIGHTING SERVICE CLASSIFICATION</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</si>
  <si>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</si>
  <si>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</si>
  <si>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NET-METERING SERVICE CLASSIFICATION</t>
  </si>
  <si>
    <t>This classification applies to an eligible electricity generation facility as defined in O. Reg. 541/05 .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</si>
  <si>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</si>
  <si>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</si>
  <si>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</si>
  <si>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FIT SERVICE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</si>
  <si>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</si>
  <si>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</si>
  <si>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</si>
  <si>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ALLOWANCES</t>
  </si>
  <si>
    <t>Transformer Allowance for Ownership - per kW of billing demand/month</t>
  </si>
  <si>
    <t>Primary Metering Allowance for Transformer Losses - applied to measured demand &amp; energy</t>
  </si>
  <si>
    <t>%</t>
  </si>
  <si>
    <t>SPECIFIC SERVICE CHARGES</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</si>
  <si>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</si>
  <si>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</si>
  <si>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Arrears Certificate</t>
  </si>
  <si>
    <t>Easement Certificate for Unregistered Easements</t>
  </si>
  <si>
    <t>Duplicate invoices for previous billing</t>
  </si>
  <si>
    <t>Special billing service per hour (min 1 hour, 15 min incremental billing thereafter)</t>
  </si>
  <si>
    <t>Credit reference/credit check (plus credit agency costs)</t>
  </si>
  <si>
    <t>Unprocessed payment charge (plus bank charges)</t>
  </si>
  <si>
    <t>Account set up charge/change of occupancy charge (plus credit agency costs if applicable)</t>
  </si>
  <si>
    <t>Disconnect/reconnect at meter - regular hours (new account)</t>
  </si>
  <si>
    <t>Disconnect/reconnect at meter - after regular hours (new account)</t>
  </si>
  <si>
    <t>Interval meter - field reading</t>
  </si>
  <si>
    <t>High bill investigation - if billing is correct</t>
  </si>
  <si>
    <t>Non-Payment of Account</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</si>
  <si>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</si>
  <si>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</si>
  <si>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</si>
  <si>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</si>
  <si>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</si>
  <si>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</si>
  <si>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Temporary service - install &amp; remove - overhead - no transformer</t>
  </si>
  <si>
    <t>Temporary service - install &amp; remove - underground - no transformer</t>
  </si>
  <si>
    <t>Temporary service - install &amp; remove - overhead - with transformer</t>
  </si>
  <si>
    <t>Specific charge for access to the power poles - $/pole/year
(with the exception of wireless attachments)</t>
  </si>
  <si>
    <t>Dry core transformer distribution charge</t>
  </si>
  <si>
    <t>Per Attached Table</t>
  </si>
  <si>
    <t>Energy resource facility administration charge (account set-up charge separately if applicable)</t>
  </si>
  <si>
    <t>RETAIL SERVICE CHARGES (if applicable)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</si>
  <si>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</si>
  <si>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Retail Service Charges refer to services provided by a distributor to retailers or customers related to the supply of competitive electricity.</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</si>
  <si>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</si>
  <si>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</si>
  <si>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</si>
  <si>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</si>
  <si>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</si>
  <si>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</si>
  <si>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</si>
  <si>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</si>
  <si>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</si>
  <si>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</si>
  <si>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</si>
  <si>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</si>
  <si>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</si>
  <si>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</si>
  <si>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</si>
  <si>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Notice of switch letter charge, per letter (unless the distributor has opted out of applying the charge as per the</t>
  </si>
  <si>
    <t>Ontario Energy Board's Decision and Order EB-2015-0304, issued on February 14, 2019)</t>
  </si>
  <si>
    <t>LOSS FACTORS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</si>
  <si>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</si>
  <si>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</si>
  <si>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</si>
  <si>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</si>
  <si>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</si>
  <si>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Effective and Implementation Date January 1, 2023</t>
  </si>
  <si>
    <t>Smart Metering Entity Charge - held constant</t>
  </si>
  <si>
    <t>Effective and Implementation Date January 1, 2024</t>
  </si>
  <si>
    <t>Effective and Implementation Date January 1, 2025</t>
  </si>
  <si>
    <t>MICROFIT CLASSIFICATION</t>
  </si>
  <si>
    <t>Effective and Implementation Date January 1, 2021</t>
  </si>
  <si>
    <t>Loss Factor (Bill Impacts)</t>
  </si>
  <si>
    <t>Loss Factor (Rate Order)</t>
  </si>
  <si>
    <t>Misc. Service Charges</t>
  </si>
  <si>
    <t>Net-Metering</t>
  </si>
  <si>
    <t>Microfit</t>
  </si>
  <si>
    <t>Fit</t>
  </si>
  <si>
    <t>Rate Rider for Disposition of Deferral/Variance Accounts - effective until December 31, 2021</t>
  </si>
  <si>
    <t>Rate Rider for RSVA Global Adjustment - effective until December 31, 2021</t>
  </si>
  <si>
    <t>Rate Rider for Lost Revenue Adjustment Mechanism (LRAM) Recovery - effective until December 31, 2021</t>
  </si>
  <si>
    <t>Rate Rider for Group 2 Accounts - effective until December 31, 2021</t>
  </si>
  <si>
    <t>Rate Rider for Disposition of Deferral/Variance Accounts - effective until December 31, 2022</t>
  </si>
  <si>
    <t>Rate Rider for Disposition of Deferral/Variance Accounts (exlcuding Global Adj.) NON-WMP  - effective until December 31, 2021</t>
  </si>
  <si>
    <t>Rate Rider for Lost Revenue Adjustment Mechanism (LRAM) Recovery - effective until December 31, 2022</t>
  </si>
  <si>
    <t>EB-2019-0261
Settlement Conference
Attachment 21
September xx, 2020</t>
  </si>
  <si>
    <t>Transformer Allowance for Ownership - per kW of billing demand/month (effective until October 31,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</si>
</sst>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_-;\-* #,##0_-;_-* &quot;-&quot;??_-;_-@_-"/>
    <numFmt numFmtId="173" formatCode="_-&quot;$&quot;* #,##0.0000_-;\-&quot;$&quot;* #,##0.0000_-;_-&quot;$&quot;* &quot;-&quot;??_-;_-@_-"/>
    <numFmt numFmtId="174" formatCode="_-&quot;$&quot;* #,##0.00000_-;\-&quot;$&quot;* #,##0.00000_-;_-&quot;$&quot;* &quot;-&quot;??_-;_-@_-"/>
    <numFmt numFmtId="175" formatCode="0.0000%"/>
    <numFmt numFmtId="176" formatCode="_(* #,##0.0_);_(* \(#,##0.0\);_(* &quot;-&quot;??_);_(@_)"/>
    <numFmt numFmtId="177" formatCode="#,##0.0"/>
    <numFmt numFmtId="178" formatCode="mm/dd/yyyy"/>
    <numFmt numFmtId="179" formatCode="0\-0"/>
    <numFmt numFmtId="180" formatCode="_-* #,##0.0_-;\-* #,##0.0_-;_-* &quot;-&quot;??_-;_-@_-"/>
    <numFmt numFmtId="181" formatCode="_(&quot;$&quot;* #,##0_);_(&quot;$&quot;* \(#,##0\);_(&quot;$&quot;* &quot;-&quot;??_);_(@_)"/>
    <numFmt numFmtId="182" formatCode="_(* #,##0_);_(* \(#,##0\);_(* &quot;-&quot;??_);_(@_)"/>
    <numFmt numFmtId="183" formatCode="##\-#"/>
    <numFmt numFmtId="184" formatCode="&quot;£ &quot;#,##0.00;[Red]\-&quot;£ &quot;#,##0.00"/>
    <numFmt numFmtId="185" formatCode="_-* #,##0.00000_-;\-* #,##0.00000_-;_-* &quot;-&quot;??_-;_-@_-"/>
    <numFmt numFmtId="186" formatCode="0.0"/>
    <numFmt numFmtId="187" formatCode="_-* #,##0.0000_-;\-* #,##0.0000_-;_-* &quot;-&quot;??_-;_-@_-"/>
    <numFmt numFmtId="188" formatCode="0.00000"/>
    <numFmt numFmtId="189" formatCode="0.000000"/>
    <numFmt numFmtId="190" formatCode="0.000"/>
    <numFmt numFmtId="191" formatCode="0.0%"/>
    <numFmt numFmtId="192" formatCode="0.0000"/>
    <numFmt numFmtId="193" formatCode="#,##0.00;[Red]\(#,##0.00\)"/>
    <numFmt numFmtId="194" formatCode="#,##0.0000;[Red]\(#,##0.0000\)"/>
    <numFmt numFmtId="195" formatCode="[$-409]mmmm\ d\,\ yyyy;@"/>
    <numFmt numFmtId="196" formatCode="&quot;$&quot;#,##0.00000_);[Red]\(&quot;$&quot;#,##0.00000\)"/>
  </numFmts>
  <fonts count="9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sz val="10"/>
      <color rgb="FFFF0000"/>
      <name val="Arial"/>
      <family val="2"/>
    </font>
    <font>
      <vertAlign val="superscript"/>
      <sz val="10"/>
      <name val="Arial"/>
      <family val="2"/>
    </font>
    <font>
      <i/>
      <sz val="10"/>
      <name val="Arial"/>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b/>
      <sz val="11"/>
      <color theme="1"/>
      <name val="Helvetica"/>
      <family val="2"/>
    </font>
    <font>
      <sz val="11"/>
      <name val="Calibri"/>
      <family val="2"/>
      <scheme val="minor"/>
    </font>
    <font>
      <u/>
      <sz val="8"/>
      <color rgb="FF0000FF"/>
      <name val="Calibri"/>
      <family val="2"/>
      <scheme val="minor"/>
    </font>
    <font>
      <u/>
      <sz val="8"/>
      <color rgb="FF800080"/>
      <name val="Calibri"/>
      <family val="2"/>
      <scheme val="minor"/>
    </font>
    <font>
      <b/>
      <sz val="18"/>
      <color theme="1"/>
      <name val="Arial"/>
      <family val="2"/>
    </font>
    <font>
      <b/>
      <sz val="14"/>
      <color theme="1"/>
      <name val="Arial"/>
      <family val="2"/>
    </font>
    <font>
      <b/>
      <sz val="12"/>
      <color theme="1"/>
      <name val="Arial"/>
      <family val="2"/>
    </font>
    <font>
      <b/>
      <sz val="8"/>
      <color theme="1"/>
      <name val="Arial"/>
      <family val="2"/>
    </font>
    <font>
      <sz val="9"/>
      <color theme="1"/>
      <name val="Arial"/>
      <family val="2"/>
    </font>
    <font>
      <sz val="9"/>
      <name val="Arial"/>
      <family val="2"/>
    </font>
    <font>
      <sz val="8"/>
      <color theme="1"/>
      <name val="Arial"/>
      <family val="2"/>
    </font>
    <font>
      <sz val="14"/>
      <color theme="1"/>
      <name val="Calibri"/>
      <family val="2"/>
      <scheme val="minor"/>
    </font>
    <font>
      <i/>
      <sz val="9"/>
      <name val="Arial"/>
      <family val="2"/>
    </font>
    <font>
      <b/>
      <sz val="9"/>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rgb="FFFFFF00"/>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861">
    <xf numFmtId="0" fontId="0" fillId="0" borderId="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28" fillId="0" borderId="0"/>
    <xf numFmtId="176" fontId="28" fillId="0" borderId="0"/>
    <xf numFmtId="176" fontId="28" fillId="0" borderId="0"/>
    <xf numFmtId="176" fontId="28" fillId="0" borderId="0"/>
    <xf numFmtId="176" fontId="28" fillId="0" borderId="0"/>
    <xf numFmtId="177" fontId="28" fillId="0" borderId="0"/>
    <xf numFmtId="177" fontId="28" fillId="0" borderId="0"/>
    <xf numFmtId="177" fontId="28" fillId="0" borderId="0"/>
    <xf numFmtId="177" fontId="28" fillId="0" borderId="0"/>
    <xf numFmtId="176" fontId="28" fillId="0" borderId="0"/>
    <xf numFmtId="176" fontId="28" fillId="0" borderId="0"/>
    <xf numFmtId="176" fontId="28" fillId="0" borderId="0"/>
    <xf numFmtId="176" fontId="28" fillId="0" borderId="0"/>
    <xf numFmtId="178" fontId="28" fillId="0" borderId="0"/>
    <xf numFmtId="178" fontId="28" fillId="0" borderId="0"/>
    <xf numFmtId="178" fontId="28" fillId="0" borderId="0"/>
    <xf numFmtId="178" fontId="28" fillId="0" borderId="0"/>
    <xf numFmtId="179" fontId="28" fillId="0" borderId="0"/>
    <xf numFmtId="179" fontId="28" fillId="0" borderId="0"/>
    <xf numFmtId="179" fontId="28" fillId="0" borderId="0"/>
    <xf numFmtId="179" fontId="28" fillId="0" borderId="0"/>
    <xf numFmtId="178" fontId="28" fillId="0" borderId="0"/>
    <xf numFmtId="0" fontId="10" fillId="1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10" fillId="10" borderId="0" applyNumberFormat="0" applyBorder="0" applyAlignment="0" applyProtection="0"/>
    <xf numFmtId="0" fontId="40" fillId="41" borderId="0" applyNumberFormat="0" applyBorder="0" applyAlignment="0" applyProtection="0"/>
    <xf numFmtId="0" fontId="10" fillId="1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1" fillId="41" borderId="0" applyNumberFormat="0" applyBorder="0" applyAlignment="0" applyProtection="0"/>
    <xf numFmtId="0" fontId="10" fillId="14"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10" fillId="14" borderId="0" applyNumberFormat="0" applyBorder="0" applyAlignment="0" applyProtection="0"/>
    <xf numFmtId="0" fontId="40" fillId="42" borderId="0" applyNumberFormat="0" applyBorder="0" applyAlignment="0" applyProtection="0"/>
    <xf numFmtId="0" fontId="10" fillId="14"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1" fillId="42" borderId="0" applyNumberFormat="0" applyBorder="0" applyAlignment="0" applyProtection="0"/>
    <xf numFmtId="0" fontId="10" fillId="18"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10" fillId="18" borderId="0" applyNumberFormat="0" applyBorder="0" applyAlignment="0" applyProtection="0"/>
    <xf numFmtId="0" fontId="40" fillId="43" borderId="0" applyNumberFormat="0" applyBorder="0" applyAlignment="0" applyProtection="0"/>
    <xf numFmtId="0" fontId="10" fillId="18"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1" fillId="43" borderId="0" applyNumberFormat="0" applyBorder="0" applyAlignment="0" applyProtection="0"/>
    <xf numFmtId="0" fontId="10" fillId="2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0" fillId="22" borderId="0" applyNumberFormat="0" applyBorder="0" applyAlignment="0" applyProtection="0"/>
    <xf numFmtId="0" fontId="40" fillId="44" borderId="0" applyNumberFormat="0" applyBorder="0" applyAlignment="0" applyProtection="0"/>
    <xf numFmtId="0" fontId="10" fillId="2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1" fillId="44"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41" fillId="4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10" fillId="30" borderId="0" applyNumberFormat="0" applyBorder="0" applyAlignment="0" applyProtection="0"/>
    <xf numFmtId="0" fontId="40" fillId="46" borderId="0" applyNumberFormat="0" applyBorder="0" applyAlignment="0" applyProtection="0"/>
    <xf numFmtId="0" fontId="10" fillId="3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1" fillId="46" borderId="0" applyNumberFormat="0" applyBorder="0" applyAlignment="0" applyProtection="0"/>
    <xf numFmtId="0" fontId="10" fillId="1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0" fillId="11" borderId="0" applyNumberFormat="0" applyBorder="0" applyAlignment="0" applyProtection="0"/>
    <xf numFmtId="0" fontId="40" fillId="47" borderId="0" applyNumberFormat="0" applyBorder="0" applyAlignment="0" applyProtection="0"/>
    <xf numFmtId="0" fontId="10" fillId="1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1" fillId="47"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41" fillId="4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0" fillId="19" borderId="0" applyNumberFormat="0" applyBorder="0" applyAlignment="0" applyProtection="0"/>
    <xf numFmtId="0" fontId="40" fillId="49" borderId="0" applyNumberFormat="0" applyBorder="0" applyAlignment="0" applyProtection="0"/>
    <xf numFmtId="0" fontId="10" fillId="1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1" fillId="49" borderId="0" applyNumberFormat="0" applyBorder="0" applyAlignment="0" applyProtection="0"/>
    <xf numFmtId="0" fontId="10" fillId="2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0" fillId="23" borderId="0" applyNumberFormat="0" applyBorder="0" applyAlignment="0" applyProtection="0"/>
    <xf numFmtId="0" fontId="40" fillId="44" borderId="0" applyNumberFormat="0" applyBorder="0" applyAlignment="0" applyProtection="0"/>
    <xf numFmtId="0" fontId="10" fillId="2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1" fillId="44" borderId="0" applyNumberFormat="0" applyBorder="0" applyAlignment="0" applyProtection="0"/>
    <xf numFmtId="0" fontId="10" fillId="2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0" fillId="27" borderId="0" applyNumberFormat="0" applyBorder="0" applyAlignment="0" applyProtection="0"/>
    <xf numFmtId="0" fontId="40" fillId="47" borderId="0" applyNumberFormat="0" applyBorder="0" applyAlignment="0" applyProtection="0"/>
    <xf numFmtId="0" fontId="10" fillId="2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1" fillId="47" borderId="0" applyNumberFormat="0" applyBorder="0" applyAlignment="0" applyProtection="0"/>
    <xf numFmtId="0" fontId="10" fillId="31"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0" fillId="31" borderId="0" applyNumberFormat="0" applyBorder="0" applyAlignment="0" applyProtection="0"/>
    <xf numFmtId="0" fontId="40" fillId="50" borderId="0" applyNumberFormat="0" applyBorder="0" applyAlignment="0" applyProtection="0"/>
    <xf numFmtId="0" fontId="10" fillId="31"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1" fillId="5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3" fillId="5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3" fillId="48"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3" fillId="49"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3" fillId="52"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3" fillId="53"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3" fillId="54"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3" fillId="55"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3" fillId="5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3" fillId="57"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3" fillId="52"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3" fillId="53"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3" fillId="58" borderId="0" applyNumberFormat="0" applyBorder="0" applyAlignment="0" applyProtection="0"/>
    <xf numFmtId="0" fontId="16" fillId="3" borderId="0" applyNumberFormat="0" applyBorder="0" applyAlignment="0" applyProtection="0"/>
    <xf numFmtId="0" fontId="44" fillId="42" borderId="0" applyNumberFormat="0" applyBorder="0" applyAlignment="0" applyProtection="0"/>
    <xf numFmtId="0" fontId="16" fillId="3"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4" fillId="42"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20" fillId="6"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7" fillId="59" borderId="30" applyNumberFormat="0" applyAlignment="0" applyProtection="0"/>
    <xf numFmtId="0" fontId="47" fillId="59" borderId="30" applyNumberFormat="0" applyAlignment="0" applyProtection="0"/>
    <xf numFmtId="0" fontId="20" fillId="6"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7" fillId="59" borderId="30" applyNumberFormat="0" applyAlignment="0" applyProtection="0"/>
    <xf numFmtId="0" fontId="47" fillId="59" borderId="30" applyNumberFormat="0" applyAlignment="0" applyProtection="0"/>
    <xf numFmtId="0" fontId="47" fillId="59" borderId="30" applyNumberFormat="0" applyAlignment="0" applyProtection="0"/>
    <xf numFmtId="0" fontId="22" fillId="7" borderId="7" applyNumberFormat="0" applyAlignment="0" applyProtection="0"/>
    <xf numFmtId="0" fontId="22" fillId="7" borderId="7" applyNumberFormat="0" applyAlignment="0" applyProtection="0"/>
    <xf numFmtId="0" fontId="48" fillId="60" borderId="31" applyNumberFormat="0" applyAlignment="0" applyProtection="0"/>
    <xf numFmtId="41" fontId="28" fillId="0" borderId="0">
      <alignment vertical="center"/>
    </xf>
    <xf numFmtId="41" fontId="28" fillId="0" borderId="0">
      <alignment vertical="center"/>
    </xf>
    <xf numFmtId="41" fontId="28" fillId="0" borderId="0">
      <alignment vertical="center"/>
    </xf>
    <xf numFmtId="169" fontId="28" fillId="0" borderId="0">
      <alignment vertical="center"/>
    </xf>
    <xf numFmtId="169"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1" fontId="28" fillId="0" borderId="0">
      <alignment vertical="center"/>
    </xf>
    <xf numFmtId="41"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1" fontId="28" fillId="0" borderId="0">
      <alignment vertical="center"/>
    </xf>
    <xf numFmtId="41"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8" fillId="0" borderId="0">
      <alignment vertical="center"/>
    </xf>
    <xf numFmtId="169"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41" fontId="28" fillId="0" borderId="0">
      <alignment vertical="center"/>
    </xf>
    <xf numFmtId="169" fontId="28" fillId="0" borderId="0">
      <alignment vertical="center"/>
    </xf>
    <xf numFmtId="169" fontId="28" fillId="0" borderId="0">
      <alignment vertical="center"/>
    </xf>
    <xf numFmtId="169" fontId="49" fillId="0" borderId="0" applyFont="0" applyFill="0" applyBorder="0" applyAlignment="0" applyProtection="0"/>
    <xf numFmtId="169" fontId="49"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1" fontId="28" fillId="0" borderId="0">
      <alignment vertical="center"/>
    </xf>
    <xf numFmtId="41" fontId="28" fillId="0" borderId="0">
      <alignment vertical="center"/>
    </xf>
    <xf numFmtId="169" fontId="28" fillId="0" borderId="0">
      <alignment vertical="center"/>
    </xf>
    <xf numFmtId="169" fontId="28" fillId="0" borderId="0">
      <alignment vertical="center"/>
    </xf>
    <xf numFmtId="41" fontId="28" fillId="0" borderId="0">
      <alignment vertical="center"/>
    </xf>
    <xf numFmtId="41" fontId="28" fillId="0" borderId="0">
      <alignment vertical="center"/>
    </xf>
    <xf numFmtId="169" fontId="28" fillId="0" borderId="0">
      <alignment vertical="center"/>
    </xf>
    <xf numFmtId="41" fontId="28" fillId="0" borderId="0">
      <alignment vertical="center"/>
    </xf>
    <xf numFmtId="41" fontId="28" fillId="0" borderId="0">
      <alignment vertical="center"/>
    </xf>
    <xf numFmtId="41" fontId="28" fillId="0" borderId="0">
      <alignment vertical="center"/>
    </xf>
    <xf numFmtId="41"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41" fontId="28" fillId="0" borderId="0">
      <alignment vertical="center"/>
    </xf>
    <xf numFmtId="41" fontId="28" fillId="0" borderId="0">
      <alignment vertical="center"/>
    </xf>
    <xf numFmtId="169" fontId="28" fillId="0" borderId="0">
      <alignment vertical="center"/>
    </xf>
    <xf numFmtId="41" fontId="28" fillId="0" borderId="0">
      <alignment vertical="center"/>
    </xf>
    <xf numFmtId="41"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71"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171"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40"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49" fontId="51" fillId="61" borderId="32" applyAlignment="0" applyProtection="0"/>
    <xf numFmtId="43" fontId="49" fillId="0" borderId="0" applyFont="0" applyFill="0" applyBorder="0" applyAlignment="0" applyProtection="0"/>
    <xf numFmtId="49" fontId="51" fillId="61" borderId="32"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6"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41"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9" fontId="51" fillId="61" borderId="32"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6"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49"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lignment vertical="center"/>
    </xf>
    <xf numFmtId="43" fontId="28" fillId="0" borderId="0">
      <alignment vertical="center"/>
    </xf>
    <xf numFmtId="43" fontId="28" fillId="0" borderId="0" applyFont="0" applyFill="0" applyBorder="0" applyAlignment="0" applyProtection="0"/>
    <xf numFmtId="43" fontId="28" fillId="0" borderId="0" applyFont="0" applyFill="0" applyBorder="0" applyAlignment="0" applyProtection="0"/>
    <xf numFmtId="171" fontId="52" fillId="0" borderId="0" applyFont="0" applyFill="0" applyBorder="0" applyAlignment="0" applyProtection="0"/>
    <xf numFmtId="43" fontId="49" fillId="0" borderId="0" applyFont="0" applyFill="0" applyBorder="0" applyAlignment="0" applyProtection="0"/>
    <xf numFmtId="171" fontId="52" fillId="0" borderId="0" applyFont="0" applyFill="0" applyBorder="0" applyAlignment="0" applyProtection="0"/>
    <xf numFmtId="43" fontId="49" fillId="0" borderId="0" applyFont="0" applyFill="0" applyBorder="0" applyAlignment="0" applyProtection="0"/>
    <xf numFmtId="171" fontId="28" fillId="0" borderId="0">
      <alignment vertical="center"/>
    </xf>
    <xf numFmtId="43"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40"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49"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171" fontId="28" fillId="0" borderId="0">
      <alignment vertical="center"/>
    </xf>
    <xf numFmtId="171" fontId="28" fillId="0" borderId="0">
      <alignment vertical="center"/>
    </xf>
    <xf numFmtId="43" fontId="10" fillId="0" borderId="0" applyFont="0" applyFill="0" applyBorder="0" applyAlignment="0" applyProtection="0"/>
    <xf numFmtId="171" fontId="28" fillId="0" borderId="0">
      <alignment vertical="center"/>
    </xf>
    <xf numFmtId="171" fontId="28" fillId="0" borderId="0">
      <alignment vertical="center"/>
    </xf>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7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171" fontId="50" fillId="0" borderId="0" applyFont="0" applyFill="0" applyBorder="0" applyAlignment="0" applyProtection="0"/>
    <xf numFmtId="171" fontId="28" fillId="0" borderId="0">
      <alignment vertical="center"/>
    </xf>
    <xf numFmtId="171" fontId="28" fillId="0" borderId="0">
      <alignment vertical="center"/>
    </xf>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28" fillId="0" borderId="0">
      <alignment vertical="center"/>
    </xf>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28" fillId="0" borderId="0" applyFont="0" applyFill="0" applyBorder="0" applyAlignment="0" applyProtection="0"/>
    <xf numFmtId="43" fontId="10"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28" fillId="0" borderId="0">
      <alignment vertical="center"/>
    </xf>
    <xf numFmtId="180" fontId="28" fillId="0" borderId="0" applyFont="0" applyFill="0" applyBorder="0" applyAlignment="0" applyProtection="0"/>
    <xf numFmtId="43" fontId="28" fillId="0" borderId="0">
      <alignment vertical="center"/>
    </xf>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43" fontId="28"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49" fillId="0" borderId="0" applyFont="0" applyFill="0" applyBorder="0" applyAlignment="0" applyProtection="0"/>
    <xf numFmtId="171" fontId="28" fillId="0" borderId="0">
      <alignment vertical="center"/>
    </xf>
    <xf numFmtId="171" fontId="28" fillId="0" borderId="0">
      <alignment vertical="center"/>
    </xf>
    <xf numFmtId="43" fontId="53"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lignment vertical="center"/>
    </xf>
    <xf numFmtId="43" fontId="10"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171"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28" fillId="0" borderId="0">
      <alignment vertical="center"/>
    </xf>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5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9"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lignment vertical="center"/>
    </xf>
    <xf numFmtId="167"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167"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6" fontId="4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176" fontId="40" fillId="0" borderId="0" applyFont="0" applyFill="0" applyBorder="0" applyAlignment="0" applyProtection="0"/>
    <xf numFmtId="171" fontId="40" fillId="0" borderId="0" applyFont="0" applyFill="0" applyBorder="0" applyAlignment="0" applyProtection="0"/>
    <xf numFmtId="171" fontId="49" fillId="0" borderId="0" applyFont="0" applyFill="0" applyBorder="0" applyAlignment="0" applyProtection="0"/>
    <xf numFmtId="171" fontId="28" fillId="0" borderId="0">
      <alignment vertical="center"/>
    </xf>
    <xf numFmtId="171" fontId="28" fillId="0" borderId="0">
      <alignment vertical="center"/>
    </xf>
    <xf numFmtId="171" fontId="40" fillId="0" borderId="0" applyFont="0" applyFill="0" applyBorder="0" applyAlignment="0" applyProtection="0"/>
    <xf numFmtId="171" fontId="28" fillId="0" borderId="0">
      <alignment vertical="center"/>
    </xf>
    <xf numFmtId="171" fontId="49" fillId="0" borderId="0" applyFont="0" applyFill="0" applyBorder="0" applyAlignment="0" applyProtection="0"/>
    <xf numFmtId="171" fontId="40" fillId="0" borderId="0" applyFont="0" applyFill="0" applyBorder="0" applyAlignment="0" applyProtection="0"/>
    <xf numFmtId="171" fontId="49"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9"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67" fontId="28" fillId="0" borderId="0" applyFont="0" applyFill="0" applyBorder="0" applyAlignment="0" applyProtection="0"/>
    <xf numFmtId="43" fontId="28" fillId="0" borderId="0">
      <alignment vertical="center"/>
    </xf>
    <xf numFmtId="43" fontId="28" fillId="0" borderId="0">
      <alignment vertical="center"/>
    </xf>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28" fillId="0" borderId="0">
      <alignment vertical="center"/>
    </xf>
    <xf numFmtId="43"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67" fontId="28" fillId="0" borderId="0" applyFont="0" applyFill="0" applyBorder="0" applyAlignment="0" applyProtection="0"/>
    <xf numFmtId="43" fontId="28" fillId="0" borderId="0">
      <alignment vertical="center"/>
    </xf>
    <xf numFmtId="43" fontId="28" fillId="0" borderId="0">
      <alignment vertical="center"/>
    </xf>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50" fillId="0" borderId="0" applyFont="0" applyFill="0" applyBorder="0" applyAlignment="0" applyProtection="0"/>
    <xf numFmtId="43"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41"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10"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10" fillId="0" borderId="0" applyFont="0" applyFill="0" applyBorder="0" applyAlignment="0" applyProtection="0"/>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49"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49"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171" fontId="49"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42"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42"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42" fontId="28" fillId="0" borderId="0">
      <alignment vertical="center"/>
    </xf>
    <xf numFmtId="168"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4" fontId="28" fillId="0" borderId="0">
      <alignment vertical="center"/>
    </xf>
    <xf numFmtId="44" fontId="28" fillId="0" borderId="0">
      <alignment vertical="center"/>
    </xf>
    <xf numFmtId="166"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44" fontId="28" fillId="0" borderId="0">
      <alignment vertical="center"/>
    </xf>
    <xf numFmtId="44" fontId="28" fillId="0" borderId="0">
      <alignment vertical="center"/>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82"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lignment vertical="center"/>
    </xf>
    <xf numFmtId="170" fontId="28"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69"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66" fontId="28" fillId="0" borderId="0" applyFont="0" applyFill="0" applyBorder="0" applyAlignment="0" applyProtection="0"/>
    <xf numFmtId="44" fontId="28" fillId="0" borderId="0">
      <alignment vertical="center"/>
    </xf>
    <xf numFmtId="44"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8" fillId="0" borderId="0">
      <alignment vertical="center"/>
    </xf>
    <xf numFmtId="44" fontId="10" fillId="0" borderId="0" applyFont="0" applyFill="0" applyBorder="0" applyAlignment="0" applyProtection="0"/>
    <xf numFmtId="44" fontId="28" fillId="0" borderId="0" applyFont="0" applyFill="0" applyBorder="0" applyAlignment="0" applyProtection="0"/>
    <xf numFmtId="44" fontId="28" fillId="0" borderId="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lignment vertical="center"/>
    </xf>
    <xf numFmtId="166" fontId="28" fillId="0" borderId="0" applyFont="0" applyFill="0" applyBorder="0" applyAlignment="0" applyProtection="0"/>
    <xf numFmtId="44" fontId="28" fillId="0" borderId="0">
      <alignment vertical="center"/>
    </xf>
    <xf numFmtId="44"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lignment vertical="center"/>
    </xf>
    <xf numFmtId="166" fontId="28" fillId="0" borderId="0" applyFont="0" applyFill="0" applyBorder="0" applyAlignment="0" applyProtection="0"/>
    <xf numFmtId="44" fontId="28" fillId="0" borderId="0">
      <alignment vertical="center"/>
    </xf>
    <xf numFmtId="44"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4" fontId="28" fillId="0" borderId="0" applyFont="0" applyFill="0" applyBorder="0" applyAlignment="0" applyProtection="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4" fontId="28" fillId="0" borderId="0" applyFont="0" applyFill="0" applyBorder="0" applyAlignment="0" applyProtection="0"/>
    <xf numFmtId="15" fontId="28" fillId="0" borderId="0"/>
    <xf numFmtId="0" fontId="24" fillId="0" borderId="0" applyNumberFormat="0" applyFill="0" applyBorder="0" applyAlignment="0" applyProtection="0"/>
    <xf numFmtId="0" fontId="24" fillId="0" borderId="0" applyNumberFormat="0" applyFill="0" applyBorder="0" applyAlignment="0" applyProtection="0"/>
    <xf numFmtId="0" fontId="54" fillId="0" borderId="0" applyNumberForma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0" fontId="15" fillId="2" borderId="0" applyNumberFormat="0" applyBorder="0" applyAlignment="0" applyProtection="0"/>
    <xf numFmtId="0" fontId="55" fillId="43" borderId="0" applyNumberFormat="0" applyBorder="0" applyAlignment="0" applyProtection="0"/>
    <xf numFmtId="0" fontId="15" fillId="2"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2" borderId="0" applyNumberFormat="0" applyBorder="0" applyAlignment="0" applyProtection="0"/>
    <xf numFmtId="0" fontId="56" fillId="43"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5" fillId="43" borderId="0" applyNumberFormat="0" applyBorder="0" applyAlignment="0" applyProtection="0"/>
    <xf numFmtId="38" fontId="31" fillId="61" borderId="0" applyNumberFormat="0" applyBorder="0" applyAlignment="0" applyProtection="0"/>
    <xf numFmtId="0" fontId="12" fillId="0" borderId="1"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12" fillId="0" borderId="1"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8" fillId="0" borderId="33" applyNumberFormat="0" applyFill="0" applyAlignment="0" applyProtection="0"/>
    <xf numFmtId="0" fontId="13" fillId="0" borderId="2"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3" fillId="0" borderId="2"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60" fillId="0" borderId="34" applyNumberFormat="0" applyFill="0" applyAlignment="0" applyProtection="0"/>
    <xf numFmtId="0" fontId="14" fillId="0" borderId="3"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14" fillId="0" borderId="3"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2" fillId="0" borderId="35"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0" fontId="18" fillId="5" borderId="4" applyNumberFormat="0" applyAlignment="0" applyProtection="0"/>
    <xf numFmtId="0" fontId="64" fillId="46" borderId="30" applyNumberFormat="0" applyAlignment="0" applyProtection="0"/>
    <xf numFmtId="0" fontId="64" fillId="46" borderId="30" applyNumberFormat="0" applyAlignment="0" applyProtection="0"/>
    <xf numFmtId="0" fontId="64" fillId="46" borderId="30" applyNumberFormat="0" applyAlignment="0" applyProtection="0"/>
    <xf numFmtId="0" fontId="18" fillId="5" borderId="4" applyNumberFormat="0" applyAlignment="0" applyProtection="0"/>
    <xf numFmtId="0" fontId="65" fillId="46" borderId="4" applyNumberFormat="0" applyAlignment="0" applyProtection="0"/>
    <xf numFmtId="0" fontId="65" fillId="46" borderId="4" applyNumberFormat="0" applyAlignment="0" applyProtection="0"/>
    <xf numFmtId="0" fontId="65" fillId="46" borderId="4" applyNumberFormat="0" applyAlignment="0" applyProtection="0"/>
    <xf numFmtId="0" fontId="65" fillId="46" borderId="4" applyNumberFormat="0" applyAlignment="0" applyProtection="0"/>
    <xf numFmtId="0" fontId="64" fillId="46" borderId="30" applyNumberFormat="0" applyAlignment="0" applyProtection="0"/>
    <xf numFmtId="0" fontId="64" fillId="46" borderId="30" applyNumberFormat="0" applyAlignment="0" applyProtection="0"/>
    <xf numFmtId="0" fontId="64" fillId="46" borderId="30" applyNumberFormat="0" applyAlignment="0" applyProtection="0"/>
    <xf numFmtId="0" fontId="21" fillId="0" borderId="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21" fillId="0" borderId="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7" fillId="0" borderId="36" applyNumberFormat="0" applyFill="0" applyAlignment="0" applyProtection="0"/>
    <xf numFmtId="183" fontId="28" fillId="0" borderId="0"/>
    <xf numFmtId="183" fontId="28" fillId="0" borderId="0"/>
    <xf numFmtId="183" fontId="28" fillId="0" borderId="0"/>
    <xf numFmtId="183" fontId="28" fillId="0" borderId="0"/>
    <xf numFmtId="182" fontId="28" fillId="0" borderId="0"/>
    <xf numFmtId="182" fontId="28" fillId="0" borderId="0"/>
    <xf numFmtId="182" fontId="28" fillId="0" borderId="0"/>
    <xf numFmtId="182" fontId="28" fillId="0" borderId="0"/>
    <xf numFmtId="183" fontId="28" fillId="0" borderId="0"/>
    <xf numFmtId="183" fontId="28" fillId="0" borderId="0"/>
    <xf numFmtId="183" fontId="28" fillId="0" borderId="0"/>
    <xf numFmtId="183" fontId="28" fillId="0" borderId="0"/>
    <xf numFmtId="0" fontId="17"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17"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9" fillId="63" borderId="0" applyNumberFormat="0" applyBorder="0" applyAlignment="0" applyProtection="0"/>
    <xf numFmtId="184" fontId="28" fillId="0" borderId="0"/>
    <xf numFmtId="184" fontId="28" fillId="0" borderId="0"/>
    <xf numFmtId="184" fontId="28" fillId="0" borderId="0"/>
    <xf numFmtId="184"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10"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10" fillId="0" borderId="0"/>
    <xf numFmtId="0" fontId="28" fillId="0" borderId="0">
      <alignment vertical="center"/>
    </xf>
    <xf numFmtId="0" fontId="28" fillId="0" borderId="0">
      <alignment vertical="center"/>
    </xf>
    <xf numFmtId="0" fontId="10" fillId="0" borderId="0"/>
    <xf numFmtId="0" fontId="28" fillId="0" borderId="0"/>
    <xf numFmtId="0" fontId="28" fillId="0" borderId="0"/>
    <xf numFmtId="0" fontId="28" fillId="0" borderId="0"/>
    <xf numFmtId="0" fontId="49" fillId="0" borderId="0"/>
    <xf numFmtId="0" fontId="28" fillId="0" borderId="0"/>
    <xf numFmtId="0" fontId="10" fillId="0" borderId="0"/>
    <xf numFmtId="0" fontId="10" fillId="0" borderId="0"/>
    <xf numFmtId="0" fontId="52" fillId="0" borderId="0"/>
    <xf numFmtId="0" fontId="28" fillId="0" borderId="0">
      <alignment vertical="center"/>
    </xf>
    <xf numFmtId="0" fontId="28" fillId="0" borderId="0">
      <alignment vertical="center"/>
    </xf>
    <xf numFmtId="0" fontId="10" fillId="0" borderId="0"/>
    <xf numFmtId="0" fontId="52" fillId="0" borderId="0"/>
    <xf numFmtId="0" fontId="10" fillId="0" borderId="0"/>
    <xf numFmtId="0" fontId="10" fillId="0" borderId="0"/>
    <xf numFmtId="0" fontId="10"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40"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0" fillId="0" borderId="0"/>
    <xf numFmtId="0" fontId="40" fillId="0" borderId="0"/>
    <xf numFmtId="0" fontId="40" fillId="0" borderId="0"/>
    <xf numFmtId="0" fontId="49" fillId="0" borderId="0"/>
    <xf numFmtId="0" fontId="49" fillId="0" borderId="0"/>
    <xf numFmtId="0" fontId="40" fillId="0" borderId="0"/>
    <xf numFmtId="0" fontId="28" fillId="0" borderId="0"/>
    <xf numFmtId="0" fontId="28" fillId="0" borderId="0"/>
    <xf numFmtId="0" fontId="49" fillId="0" borderId="0"/>
    <xf numFmtId="0" fontId="49" fillId="0" borderId="0"/>
    <xf numFmtId="0" fontId="49" fillId="0" borderId="0"/>
    <xf numFmtId="0" fontId="40" fillId="0" borderId="0"/>
    <xf numFmtId="0" fontId="28" fillId="0" borderId="0"/>
    <xf numFmtId="0" fontId="28" fillId="0" borderId="0"/>
    <xf numFmtId="0" fontId="49" fillId="0" borderId="0"/>
    <xf numFmtId="0" fontId="28" fillId="0" borderId="0">
      <alignment vertical="center"/>
    </xf>
    <xf numFmtId="0" fontId="40" fillId="0" borderId="0"/>
    <xf numFmtId="0" fontId="40"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49" fillId="0" borderId="0"/>
    <xf numFmtId="0" fontId="28" fillId="0" borderId="0"/>
    <xf numFmtId="0" fontId="28"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28" fillId="0" borderId="0"/>
    <xf numFmtId="0" fontId="28" fillId="0" borderId="0"/>
    <xf numFmtId="0" fontId="28" fillId="0" borderId="0">
      <alignment vertical="center"/>
    </xf>
    <xf numFmtId="0" fontId="40" fillId="0" borderId="0"/>
    <xf numFmtId="0" fontId="28" fillId="0" borderId="0">
      <alignment vertical="center"/>
    </xf>
    <xf numFmtId="0" fontId="28" fillId="0" borderId="0">
      <alignment vertical="center"/>
    </xf>
    <xf numFmtId="0" fontId="40" fillId="0" borderId="0"/>
    <xf numFmtId="0" fontId="28" fillId="0" borderId="0"/>
    <xf numFmtId="0" fontId="49" fillId="0" borderId="0"/>
    <xf numFmtId="0" fontId="28" fillId="0" borderId="0"/>
    <xf numFmtId="0" fontId="40" fillId="0" borderId="0"/>
    <xf numFmtId="0" fontId="28" fillId="0" borderId="0"/>
    <xf numFmtId="0" fontId="28"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9" fillId="0" borderId="0"/>
    <xf numFmtId="0" fontId="28" fillId="0" borderId="0"/>
    <xf numFmtId="0" fontId="28" fillId="0" borderId="0"/>
    <xf numFmtId="0" fontId="49" fillId="0" borderId="0"/>
    <xf numFmtId="0" fontId="28"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 fillId="0" borderId="0"/>
    <xf numFmtId="0" fontId="28" fillId="0" borderId="0"/>
    <xf numFmtId="0" fontId="28" fillId="0" borderId="0"/>
    <xf numFmtId="0" fontId="50" fillId="0" borderId="0"/>
    <xf numFmtId="0" fontId="50" fillId="0" borderId="0"/>
    <xf numFmtId="0" fontId="40" fillId="0" borderId="0"/>
    <xf numFmtId="0" fontId="50" fillId="0" borderId="0"/>
    <xf numFmtId="0" fontId="50" fillId="0" borderId="0"/>
    <xf numFmtId="0" fontId="50" fillId="0" borderId="0"/>
    <xf numFmtId="0" fontId="50" fillId="0" borderId="0"/>
    <xf numFmtId="0" fontId="28" fillId="0" borderId="0"/>
    <xf numFmtId="0" fontId="50" fillId="0" borderId="0"/>
    <xf numFmtId="0" fontId="28" fillId="0" borderId="0"/>
    <xf numFmtId="0" fontId="28" fillId="0" borderId="0"/>
    <xf numFmtId="0" fontId="50" fillId="0" borderId="0"/>
    <xf numFmtId="0" fontId="50" fillId="0" borderId="0"/>
    <xf numFmtId="0" fontId="50" fillId="0" borderId="0"/>
    <xf numFmtId="0" fontId="50" fillId="0" borderId="0"/>
    <xf numFmtId="0" fontId="50" fillId="0" borderId="0"/>
    <xf numFmtId="0" fontId="28"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28" fillId="0" borderId="0">
      <alignment vertical="center"/>
    </xf>
    <xf numFmtId="0" fontId="70" fillId="0" borderId="0">
      <alignment vertical="top"/>
    </xf>
    <xf numFmtId="0" fontId="28" fillId="0" borderId="0">
      <alignment vertical="center"/>
    </xf>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70"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50" fillId="0" borderId="0"/>
    <xf numFmtId="0" fontId="40" fillId="0" borderId="0"/>
    <xf numFmtId="0" fontId="50" fillId="0" borderId="0"/>
    <xf numFmtId="0" fontId="28" fillId="0" borderId="0">
      <alignment vertical="center"/>
    </xf>
    <xf numFmtId="0" fontId="50" fillId="0" borderId="0"/>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70" fillId="0" borderId="0">
      <alignment vertical="top"/>
    </xf>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alignment vertical="center"/>
    </xf>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0" borderId="0"/>
    <xf numFmtId="0" fontId="49"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xf numFmtId="0" fontId="4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1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40" fillId="0" borderId="0"/>
    <xf numFmtId="0" fontId="28"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28" fillId="0" borderId="0">
      <alignment vertical="center"/>
    </xf>
    <xf numFmtId="0" fontId="28" fillId="0" borderId="0">
      <alignment vertical="center"/>
    </xf>
    <xf numFmtId="0" fontId="28"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40" fillId="0" borderId="0"/>
    <xf numFmtId="0" fontId="28" fillId="0" borderId="0">
      <alignment vertical="center"/>
    </xf>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xf numFmtId="0" fontId="28" fillId="0" borderId="0"/>
    <xf numFmtId="0" fontId="40" fillId="0" borderId="0"/>
    <xf numFmtId="0" fontId="28" fillId="0" borderId="0"/>
    <xf numFmtId="0" fontId="28" fillId="0" borderId="0"/>
    <xf numFmtId="0" fontId="40" fillId="0" borderId="0"/>
    <xf numFmtId="0" fontId="28" fillId="0" borderId="0">
      <alignment vertical="center"/>
    </xf>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28" fillId="0" borderId="0"/>
    <xf numFmtId="0" fontId="50" fillId="0" borderId="0"/>
    <xf numFmtId="0" fontId="40" fillId="0" borderId="0"/>
    <xf numFmtId="0" fontId="49" fillId="0" borderId="0"/>
    <xf numFmtId="0" fontId="5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53" fillId="64" borderId="37"/>
    <xf numFmtId="0" fontId="28" fillId="0" borderId="0"/>
    <xf numFmtId="0" fontId="28" fillId="0" borderId="0"/>
    <xf numFmtId="0" fontId="53" fillId="64" borderId="37"/>
    <xf numFmtId="0" fontId="40" fillId="0" borderId="0"/>
    <xf numFmtId="0" fontId="49"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xf numFmtId="0" fontId="28" fillId="0" borderId="0">
      <alignment vertical="center"/>
    </xf>
    <xf numFmtId="0" fontId="10" fillId="0" borderId="0"/>
    <xf numFmtId="0" fontId="28" fillId="0" borderId="0">
      <alignment vertical="center"/>
    </xf>
    <xf numFmtId="0" fontId="10" fillId="0" borderId="0"/>
    <xf numFmtId="0" fontId="28" fillId="0" borderId="0">
      <alignment vertical="center"/>
    </xf>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40" fillId="0" borderId="0"/>
    <xf numFmtId="0" fontId="40" fillId="0" borderId="0"/>
    <xf numFmtId="0" fontId="28" fillId="0" borderId="0">
      <alignment vertical="center"/>
    </xf>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70"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9" fillId="0" borderId="0"/>
    <xf numFmtId="0" fontId="40" fillId="0" borderId="0"/>
    <xf numFmtId="0" fontId="40" fillId="0" borderId="0"/>
    <xf numFmtId="0" fontId="40" fillId="0" borderId="0"/>
    <xf numFmtId="0" fontId="52" fillId="0" borderId="0"/>
    <xf numFmtId="0" fontId="28" fillId="0" borderId="0">
      <alignment vertical="center"/>
    </xf>
    <xf numFmtId="0" fontId="28" fillId="0" borderId="0">
      <alignment vertical="center"/>
    </xf>
    <xf numFmtId="0" fontId="40" fillId="0" borderId="0"/>
    <xf numFmtId="0" fontId="28" fillId="0" borderId="0">
      <alignment vertical="center"/>
    </xf>
    <xf numFmtId="0" fontId="28" fillId="0" borderId="0"/>
    <xf numFmtId="0" fontId="28" fillId="0" borderId="0"/>
    <xf numFmtId="0" fontId="28" fillId="0" borderId="0">
      <alignment vertical="center"/>
    </xf>
    <xf numFmtId="0" fontId="40" fillId="0" borderId="0"/>
    <xf numFmtId="0" fontId="28" fillId="0" borderId="0"/>
    <xf numFmtId="0" fontId="28" fillId="0" borderId="0"/>
    <xf numFmtId="0" fontId="40" fillId="0" borderId="0"/>
    <xf numFmtId="0" fontId="28" fillId="0" borderId="0"/>
    <xf numFmtId="0" fontId="28" fillId="0" borderId="0"/>
    <xf numFmtId="0" fontId="70" fillId="0" borderId="0">
      <alignment vertical="top"/>
    </xf>
    <xf numFmtId="0" fontId="5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50" fillId="0" borderId="0"/>
    <xf numFmtId="0" fontId="52" fillId="0" borderId="0"/>
    <xf numFmtId="0" fontId="5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4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28" fillId="0" borderId="0"/>
    <xf numFmtId="0" fontId="28"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3" fillId="64" borderId="37"/>
    <xf numFmtId="0" fontId="28"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28" fillId="0" borderId="0">
      <alignment vertical="center"/>
    </xf>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28" fillId="0" borderId="0">
      <alignment vertical="center"/>
    </xf>
    <xf numFmtId="0" fontId="40" fillId="0" borderId="0"/>
    <xf numFmtId="0" fontId="40" fillId="0" borderId="0"/>
    <xf numFmtId="0" fontId="28" fillId="0" borderId="0">
      <alignment vertical="center"/>
    </xf>
    <xf numFmtId="0" fontId="10" fillId="0" borderId="0"/>
    <xf numFmtId="0" fontId="49"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10" fillId="0" borderId="0"/>
    <xf numFmtId="0" fontId="40"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40"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28" fillId="0" borderId="0"/>
    <xf numFmtId="0" fontId="28"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40" fillId="0" borderId="0"/>
    <xf numFmtId="0" fontId="10" fillId="0" borderId="0"/>
    <xf numFmtId="0" fontId="10" fillId="0" borderId="0"/>
    <xf numFmtId="0" fontId="10" fillId="0" borderId="0"/>
    <xf numFmtId="0" fontId="28" fillId="0" borderId="0"/>
    <xf numFmtId="0" fontId="10" fillId="0" borderId="0"/>
    <xf numFmtId="0" fontId="4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10"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28" fillId="0" borderId="0">
      <alignment vertical="center"/>
    </xf>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40" fillId="0" borderId="0"/>
    <xf numFmtId="0" fontId="10" fillId="0" borderId="0"/>
    <xf numFmtId="0" fontId="10" fillId="0" borderId="0"/>
    <xf numFmtId="0" fontId="10" fillId="0" borderId="0"/>
    <xf numFmtId="0" fontId="28" fillId="0" borderId="0"/>
    <xf numFmtId="0" fontId="10" fillId="0" borderId="0"/>
    <xf numFmtId="0" fontId="4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28" fillId="0" borderId="0">
      <alignment vertical="center"/>
    </xf>
    <xf numFmtId="0" fontId="28" fillId="0" borderId="0">
      <alignment vertical="center"/>
    </xf>
    <xf numFmtId="0" fontId="1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50" fillId="0" borderId="0"/>
    <xf numFmtId="0" fontId="10" fillId="0" borderId="0"/>
    <xf numFmtId="0" fontId="10" fillId="0" borderId="0"/>
    <xf numFmtId="0" fontId="10" fillId="0" borderId="0"/>
    <xf numFmtId="0" fontId="10" fillId="0" borderId="0"/>
    <xf numFmtId="0" fontId="4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0" fillId="0" borderId="0"/>
    <xf numFmtId="0" fontId="40" fillId="0" borderId="0"/>
    <xf numFmtId="0" fontId="28" fillId="0" borderId="0">
      <alignment vertical="center"/>
    </xf>
    <xf numFmtId="0" fontId="10" fillId="0" borderId="0"/>
    <xf numFmtId="0" fontId="40" fillId="0" borderId="0"/>
    <xf numFmtId="0" fontId="40" fillId="0" borderId="0"/>
    <xf numFmtId="0" fontId="4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10" fillId="0" borderId="0"/>
    <xf numFmtId="0" fontId="28" fillId="0" borderId="0"/>
    <xf numFmtId="0" fontId="28" fillId="0" borderId="0"/>
    <xf numFmtId="0" fontId="1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4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50" fillId="0" borderId="0"/>
    <xf numFmtId="0" fontId="28" fillId="0" borderId="0">
      <alignment vertical="center"/>
    </xf>
    <xf numFmtId="0" fontId="28" fillId="0" borderId="0">
      <alignment vertical="center"/>
    </xf>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28"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5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xf numFmtId="0" fontId="49" fillId="0" borderId="0"/>
    <xf numFmtId="0" fontId="28" fillId="0" borderId="0">
      <alignment vertical="center"/>
    </xf>
    <xf numFmtId="0" fontId="28" fillId="0" borderId="0">
      <alignment vertical="center"/>
    </xf>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10" fillId="0" borderId="0"/>
    <xf numFmtId="0" fontId="10" fillId="0" borderId="0"/>
    <xf numFmtId="0" fontId="49" fillId="0" borderId="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28" fillId="0" borderId="0"/>
    <xf numFmtId="0" fontId="28" fillId="0" borderId="0"/>
    <xf numFmtId="0" fontId="10" fillId="0" borderId="0"/>
    <xf numFmtId="0" fontId="28" fillId="0" borderId="0"/>
    <xf numFmtId="0" fontId="28" fillId="0" borderId="0"/>
    <xf numFmtId="0" fontId="49" fillId="0" borderId="0"/>
    <xf numFmtId="0" fontId="28"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49" fillId="0" borderId="0"/>
    <xf numFmtId="0" fontId="49" fillId="0" borderId="0"/>
    <xf numFmtId="0" fontId="28" fillId="0" borderId="0"/>
    <xf numFmtId="0" fontId="10" fillId="0" borderId="0"/>
    <xf numFmtId="0" fontId="28"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40" fillId="0" borderId="0"/>
    <xf numFmtId="0" fontId="40"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alignment vertical="center"/>
    </xf>
    <xf numFmtId="0" fontId="40"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alignment vertical="center"/>
    </xf>
    <xf numFmtId="0" fontId="40" fillId="0" borderId="0"/>
    <xf numFmtId="0" fontId="28" fillId="0" borderId="0">
      <alignment vertical="center"/>
    </xf>
    <xf numFmtId="0" fontId="10"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49" fillId="0" borderId="0"/>
    <xf numFmtId="0" fontId="28" fillId="0" borderId="0">
      <alignment vertical="center"/>
    </xf>
    <xf numFmtId="0" fontId="28" fillId="0" borderId="0"/>
    <xf numFmtId="0" fontId="28" fillId="0" borderId="0"/>
    <xf numFmtId="0" fontId="28" fillId="0" borderId="0"/>
    <xf numFmtId="0" fontId="28" fillId="0" borderId="0"/>
    <xf numFmtId="0" fontId="40" fillId="0" borderId="0"/>
    <xf numFmtId="0" fontId="28" fillId="0" borderId="0">
      <alignment vertical="center"/>
    </xf>
    <xf numFmtId="0" fontId="28" fillId="0" borderId="0"/>
    <xf numFmtId="0" fontId="40" fillId="0" borderId="0"/>
    <xf numFmtId="0" fontId="49" fillId="0" borderId="0"/>
    <xf numFmtId="0" fontId="28" fillId="0" borderId="0"/>
    <xf numFmtId="0" fontId="40" fillId="0" borderId="0"/>
    <xf numFmtId="0" fontId="28" fillId="0" borderId="0"/>
    <xf numFmtId="0" fontId="40" fillId="0" borderId="0"/>
    <xf numFmtId="0" fontId="40" fillId="0" borderId="0"/>
    <xf numFmtId="0" fontId="40"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10" fillId="0" borderId="0"/>
    <xf numFmtId="0" fontId="10" fillId="0" borderId="0"/>
    <xf numFmtId="0" fontId="28" fillId="0" borderId="0">
      <alignment vertical="center"/>
    </xf>
    <xf numFmtId="0" fontId="28" fillId="0" borderId="0">
      <alignment vertical="center"/>
    </xf>
    <xf numFmtId="0" fontId="28" fillId="0" borderId="0"/>
    <xf numFmtId="0" fontId="28" fillId="0" borderId="0">
      <alignment vertical="center"/>
    </xf>
    <xf numFmtId="0" fontId="28"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49"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49" fillId="0" borderId="0"/>
    <xf numFmtId="0" fontId="28" fillId="0" borderId="0">
      <alignment vertical="center"/>
    </xf>
    <xf numFmtId="0" fontId="28" fillId="0" borderId="0"/>
    <xf numFmtId="0" fontId="28" fillId="0" borderId="0"/>
    <xf numFmtId="0" fontId="49"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alignment vertical="center"/>
    </xf>
    <xf numFmtId="0" fontId="1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0" fillId="8" borderId="8" applyNumberFormat="0" applyFont="0" applyAlignment="0" applyProtection="0"/>
    <xf numFmtId="0" fontId="50" fillId="8" borderId="8" applyNumberFormat="0" applyFont="0" applyAlignment="0" applyProtection="0"/>
    <xf numFmtId="0" fontId="1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28" fillId="65" borderId="3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19" fillId="6" borderId="5" applyNumberFormat="0" applyAlignment="0" applyProtection="0"/>
    <xf numFmtId="0" fontId="71" fillId="59" borderId="39" applyNumberFormat="0" applyAlignment="0" applyProtection="0"/>
    <xf numFmtId="0" fontId="71" fillId="59" borderId="39" applyNumberFormat="0" applyAlignment="0" applyProtection="0"/>
    <xf numFmtId="0" fontId="71" fillId="59" borderId="39" applyNumberFormat="0" applyAlignment="0" applyProtection="0"/>
    <xf numFmtId="0" fontId="19" fillId="6" borderId="5" applyNumberFormat="0" applyAlignment="0" applyProtection="0"/>
    <xf numFmtId="0" fontId="72" fillId="59" borderId="5" applyNumberFormat="0" applyAlignment="0" applyProtection="0"/>
    <xf numFmtId="0" fontId="72" fillId="59" borderId="5" applyNumberFormat="0" applyAlignment="0" applyProtection="0"/>
    <xf numFmtId="0" fontId="72" fillId="59" borderId="5" applyNumberFormat="0" applyAlignment="0" applyProtection="0"/>
    <xf numFmtId="0" fontId="72" fillId="59" borderId="5" applyNumberFormat="0" applyAlignment="0" applyProtection="0"/>
    <xf numFmtId="0" fontId="71" fillId="59" borderId="39" applyNumberFormat="0" applyAlignment="0" applyProtection="0"/>
    <xf numFmtId="0" fontId="71" fillId="59" borderId="39" applyNumberFormat="0" applyAlignment="0" applyProtection="0"/>
    <xf numFmtId="0" fontId="71" fillId="59" borderId="39" applyNumberFormat="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4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49"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0" fontId="11"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1"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5" fillId="0" borderId="9"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25" fillId="0" borderId="9"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7" fillId="0" borderId="0" applyNumberForma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6" fillId="32" borderId="0" applyNumberFormat="0" applyBorder="0" applyAlignment="0" applyProtection="0"/>
    <xf numFmtId="0" fontId="5" fillId="0" borderId="0"/>
    <xf numFmtId="171"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9" fontId="28"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xf numFmtId="0" fontId="5" fillId="0" borderId="0"/>
    <xf numFmtId="0" fontId="5" fillId="0" borderId="0"/>
    <xf numFmtId="0" fontId="5" fillId="8" borderId="8" applyNumberFormat="0" applyFont="0" applyAlignment="0" applyProtection="0"/>
    <xf numFmtId="9" fontId="5" fillId="0" borderId="0" applyFont="0" applyFill="0" applyBorder="0" applyAlignment="0" applyProtection="0"/>
    <xf numFmtId="176" fontId="28" fillId="0" borderId="0"/>
    <xf numFmtId="183" fontId="28" fillId="0" borderId="0"/>
    <xf numFmtId="176" fontId="28" fillId="0" borderId="0"/>
    <xf numFmtId="183" fontId="28" fillId="0" borderId="0"/>
    <xf numFmtId="176" fontId="28" fillId="0" borderId="0"/>
    <xf numFmtId="183" fontId="28" fillId="0" borderId="0"/>
    <xf numFmtId="0" fontId="5" fillId="0" borderId="0"/>
    <xf numFmtId="171" fontId="5" fillId="0" borderId="0" applyFont="0" applyFill="0" applyBorder="0" applyAlignment="0" applyProtection="0"/>
    <xf numFmtId="170" fontId="28"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5" fillId="8" borderId="8" applyNumberFormat="0" applyFont="0" applyAlignment="0" applyProtection="0"/>
    <xf numFmtId="0" fontId="83" fillId="0" borderId="0" applyNumberFormat="0" applyFill="0" applyBorder="0" applyAlignment="0" applyProtection="0"/>
    <xf numFmtId="0" fontId="84" fillId="0" borderId="0" applyNumberForma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28" fillId="0" borderId="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1"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171" fontId="5" fillId="0" borderId="0" applyFont="0" applyFill="0" applyBorder="0" applyAlignment="0" applyProtection="0"/>
    <xf numFmtId="0" fontId="5" fillId="0" borderId="0"/>
    <xf numFmtId="0" fontId="5" fillId="0" borderId="0"/>
    <xf numFmtId="0" fontId="5" fillId="0" borderId="0"/>
    <xf numFmtId="0" fontId="5" fillId="8" borderId="8" applyNumberFormat="0" applyFont="0" applyAlignment="0" applyProtection="0"/>
    <xf numFmtId="9" fontId="5" fillId="0" borderId="0" applyFont="0" applyFill="0" applyBorder="0" applyAlignment="0" applyProtection="0"/>
    <xf numFmtId="0" fontId="5" fillId="0" borderId="0"/>
    <xf numFmtId="171"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6" fontId="28" fillId="0" borderId="0"/>
    <xf numFmtId="176" fontId="28" fillId="0" borderId="0"/>
    <xf numFmtId="176" fontId="28" fillId="0" borderId="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183" fontId="28" fillId="0" borderId="0"/>
    <xf numFmtId="183" fontId="28" fillId="0" borderId="0"/>
    <xf numFmtId="183"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28" fillId="0" borderId="0"/>
    <xf numFmtId="176" fontId="28" fillId="0" borderId="0"/>
    <xf numFmtId="176" fontId="28" fillId="0" borderId="0"/>
    <xf numFmtId="183" fontId="28" fillId="0" borderId="0"/>
    <xf numFmtId="183" fontId="28" fillId="0" borderId="0"/>
    <xf numFmtId="183" fontId="28" fillId="0" borderId="0"/>
    <xf numFmtId="0" fontId="3" fillId="0" borderId="0"/>
    <xf numFmtId="171" fontId="3" fillId="0" borderId="0" applyFont="0" applyFill="0" applyBorder="0" applyAlignment="0" applyProtection="0"/>
    <xf numFmtId="0" fontId="28" fillId="0" borderId="0"/>
    <xf numFmtId="0" fontId="28" fillId="0" borderId="0"/>
  </cellStyleXfs>
  <cellXfs count="425">
    <xf numFmtId="0" fontId="0" fillId="0" borderId="0" xfId="0"/>
    <xf numFmtId="0" fontId="29" fillId="33" borderId="0" xfId="0" applyFont="1" applyFill="1" applyAlignment="1" applyProtection="1">
      <alignment vertical="top" wrapText="1"/>
    </xf>
    <xf numFmtId="0" fontId="0" fillId="33" borderId="0" xfId="0" applyFill="1" applyBorder="1" applyProtection="1"/>
    <xf numFmtId="0" fontId="32" fillId="33" borderId="0" xfId="0" applyFont="1" applyFill="1" applyBorder="1" applyAlignment="1" applyProtection="1"/>
    <xf numFmtId="0" fontId="0" fillId="33" borderId="0" xfId="0" applyFill="1" applyBorder="1" applyAlignment="1" applyProtection="1">
      <alignment horizontal="left" indent="1"/>
    </xf>
    <xf numFmtId="0" fontId="33" fillId="33" borderId="0" xfId="0" applyFont="1" applyFill="1" applyBorder="1" applyAlignment="1" applyProtection="1"/>
    <xf numFmtId="0" fontId="0" fillId="0" borderId="0" xfId="0" applyProtection="1"/>
    <xf numFmtId="0" fontId="30" fillId="0" borderId="0" xfId="0" applyFont="1" applyAlignment="1" applyProtection="1">
      <alignment horizontal="right"/>
    </xf>
    <xf numFmtId="0" fontId="28" fillId="0" borderId="0" xfId="0" applyFont="1" applyAlignment="1" applyProtection="1">
      <alignment horizontal="right"/>
    </xf>
    <xf numFmtId="0" fontId="33" fillId="0" borderId="0" xfId="0" applyFont="1" applyAlignment="1" applyProtection="1">
      <alignment horizontal="center"/>
    </xf>
    <xf numFmtId="0" fontId="35" fillId="35" borderId="0" xfId="0" applyFont="1" applyFill="1" applyAlignment="1" applyProtection="1">
      <alignment horizontal="center"/>
    </xf>
    <xf numFmtId="0" fontId="28" fillId="0" borderId="0" xfId="0" applyFont="1" applyProtection="1"/>
    <xf numFmtId="0" fontId="30" fillId="0" borderId="0" xfId="0" applyFont="1" applyProtection="1"/>
    <xf numFmtId="172" fontId="30" fillId="34" borderId="11" xfId="1" applyNumberFormat="1" applyFont="1" applyFill="1" applyBorder="1" applyProtection="1">
      <protection locked="0"/>
    </xf>
    <xf numFmtId="0" fontId="30" fillId="0" borderId="0" xfId="0" applyFont="1" applyAlignment="1" applyProtection="1"/>
    <xf numFmtId="0" fontId="30" fillId="0" borderId="0" xfId="0" applyFont="1" applyAlignment="1" applyProtection="1">
      <alignment horizontal="center"/>
    </xf>
    <xf numFmtId="0" fontId="30" fillId="0" borderId="15" xfId="0" applyFont="1" applyBorder="1" applyAlignment="1" applyProtection="1">
      <alignment horizontal="center"/>
    </xf>
    <xf numFmtId="0" fontId="30" fillId="0" borderId="16" xfId="0" applyFont="1" applyBorder="1" applyAlignment="1" applyProtection="1">
      <alignment horizontal="center"/>
    </xf>
    <xf numFmtId="0" fontId="30" fillId="0" borderId="17" xfId="0" applyFont="1" applyBorder="1" applyAlignment="1" applyProtection="1">
      <alignment horizontal="center"/>
    </xf>
    <xf numFmtId="0" fontId="30" fillId="0" borderId="19" xfId="0" quotePrefix="1" applyFont="1" applyBorder="1" applyAlignment="1" applyProtection="1">
      <alignment horizontal="center"/>
    </xf>
    <xf numFmtId="0" fontId="30"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73"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73"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30"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0" xfId="0" applyFill="1" applyAlignment="1" applyProtection="1">
      <alignment vertical="center"/>
    </xf>
    <xf numFmtId="44" fontId="30" fillId="36" borderId="11" xfId="0" applyNumberFormat="1" applyFont="1" applyFill="1" applyBorder="1" applyAlignment="1" applyProtection="1">
      <alignment vertical="center"/>
    </xf>
    <xf numFmtId="10" fontId="30" fillId="36" borderId="14" xfId="3" applyNumberFormat="1" applyFont="1" applyFill="1" applyBorder="1" applyAlignment="1" applyProtection="1">
      <alignment vertical="center"/>
    </xf>
    <xf numFmtId="0" fontId="0" fillId="0" borderId="0" xfId="0" applyFill="1" applyProtection="1"/>
    <xf numFmtId="0" fontId="28"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8" fillId="0" borderId="0" xfId="0" applyFont="1" applyAlignment="1" applyProtection="1">
      <alignment vertical="top"/>
    </xf>
    <xf numFmtId="174" fontId="0" fillId="34" borderId="18" xfId="2" applyNumberFormat="1" applyFont="1" applyFill="1" applyBorder="1" applyAlignment="1" applyProtection="1">
      <alignment vertical="top"/>
      <protection locked="0"/>
    </xf>
    <xf numFmtId="172" fontId="0" fillId="0" borderId="18" xfId="0" applyNumberFormat="1" applyFill="1" applyBorder="1" applyAlignment="1" applyProtection="1">
      <alignment vertical="center"/>
    </xf>
    <xf numFmtId="174" fontId="0" fillId="34" borderId="18" xfId="2" applyNumberFormat="1" applyFont="1" applyFill="1" applyBorder="1" applyAlignment="1" applyProtection="1">
      <alignment vertical="center"/>
      <protection locked="0"/>
    </xf>
    <xf numFmtId="173" fontId="0" fillId="37" borderId="18" xfId="2" applyNumberFormat="1" applyFont="1" applyFill="1" applyBorder="1" applyAlignment="1" applyProtection="1">
      <alignment vertical="top"/>
      <protection locked="0"/>
    </xf>
    <xf numFmtId="172" fontId="0" fillId="38" borderId="18" xfId="0" applyNumberFormat="1" applyFill="1" applyBorder="1" applyAlignment="1" applyProtection="1">
      <alignment vertical="center"/>
    </xf>
    <xf numFmtId="173" fontId="0" fillId="37" borderId="18" xfId="2" applyNumberFormat="1" applyFont="1" applyFill="1" applyBorder="1" applyAlignment="1" applyProtection="1">
      <alignment vertical="center"/>
      <protection locked="0"/>
    </xf>
    <xf numFmtId="0" fontId="30"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30"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30" fillId="36" borderId="0" xfId="0" applyFont="1" applyFill="1" applyAlignment="1" applyProtection="1">
      <alignment vertical="center"/>
    </xf>
    <xf numFmtId="0" fontId="30" fillId="36" borderId="11" xfId="0" applyFont="1" applyFill="1" applyBorder="1" applyAlignment="1" applyProtection="1">
      <alignment vertical="center"/>
    </xf>
    <xf numFmtId="0" fontId="30" fillId="36" borderId="14" xfId="0" applyFont="1" applyFill="1" applyBorder="1" applyAlignment="1" applyProtection="1">
      <alignment vertical="center"/>
    </xf>
    <xf numFmtId="0" fontId="0" fillId="0" borderId="0" xfId="0" applyAlignment="1" applyProtection="1">
      <alignment vertical="top" wrapText="1"/>
    </xf>
    <xf numFmtId="173" fontId="28" fillId="34" borderId="18" xfId="2" applyNumberFormat="1" applyFill="1" applyBorder="1" applyAlignment="1" applyProtection="1">
      <alignment vertical="top"/>
      <protection locked="0"/>
    </xf>
    <xf numFmtId="44" fontId="28" fillId="0" borderId="16" xfId="2" applyBorder="1" applyAlignment="1" applyProtection="1">
      <alignment vertical="center"/>
    </xf>
    <xf numFmtId="10" fontId="28"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8" fillId="37" borderId="18" xfId="0" applyNumberFormat="1" applyFont="1" applyFill="1" applyBorder="1" applyAlignment="1" applyProtection="1">
      <alignment vertical="center"/>
    </xf>
    <xf numFmtId="0" fontId="28" fillId="0" borderId="0" xfId="4" applyFont="1" applyAlignment="1" applyProtection="1">
      <alignment vertical="top"/>
    </xf>
    <xf numFmtId="0" fontId="28" fillId="0" borderId="0" xfId="4" applyAlignment="1" applyProtection="1">
      <alignment vertical="top"/>
    </xf>
    <xf numFmtId="0" fontId="28" fillId="35" borderId="0" xfId="4" applyFill="1" applyAlignment="1" applyProtection="1">
      <alignment vertical="top"/>
      <protection locked="0"/>
    </xf>
    <xf numFmtId="0" fontId="28" fillId="0" borderId="0" xfId="4" applyFill="1" applyAlignment="1" applyProtection="1">
      <alignment vertical="top"/>
    </xf>
    <xf numFmtId="1" fontId="28" fillId="37" borderId="18" xfId="4" applyNumberFormat="1" applyFill="1" applyBorder="1" applyAlignment="1" applyProtection="1">
      <alignment vertical="center"/>
    </xf>
    <xf numFmtId="0" fontId="28" fillId="0" borderId="0" xfId="4" applyAlignment="1" applyProtection="1">
      <alignment vertical="center"/>
    </xf>
    <xf numFmtId="44" fontId="28" fillId="0" borderId="18" xfId="4" applyNumberFormat="1" applyBorder="1" applyAlignment="1" applyProtection="1">
      <alignment vertical="center"/>
    </xf>
    <xf numFmtId="0" fontId="28" fillId="0" borderId="0" xfId="4" applyProtection="1"/>
    <xf numFmtId="0" fontId="28"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73" fontId="28"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28"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28" fillId="39" borderId="26" xfId="3" applyNumberFormat="1" applyFill="1" applyBorder="1" applyAlignment="1" applyProtection="1">
      <alignment vertical="center"/>
    </xf>
    <xf numFmtId="0" fontId="30"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30" fillId="0" borderId="21" xfId="0" applyNumberFormat="1" applyFont="1" applyFill="1" applyBorder="1" applyAlignment="1" applyProtection="1">
      <alignment vertical="center"/>
    </xf>
    <xf numFmtId="0" fontId="30" fillId="0" borderId="18" xfId="0" applyFont="1" applyFill="1" applyBorder="1" applyAlignment="1" applyProtection="1">
      <alignment vertical="center"/>
    </xf>
    <xf numFmtId="9" fontId="30" fillId="0" borderId="18" xfId="0" applyNumberFormat="1" applyFont="1" applyFill="1" applyBorder="1" applyAlignment="1" applyProtection="1">
      <alignment vertical="center"/>
    </xf>
    <xf numFmtId="0" fontId="30" fillId="0" borderId="0" xfId="0" applyFont="1" applyFill="1" applyBorder="1" applyAlignment="1" applyProtection="1">
      <alignment vertical="center"/>
    </xf>
    <xf numFmtId="44" fontId="30" fillId="0" borderId="18" xfId="0" applyNumberFormat="1" applyFont="1" applyFill="1" applyBorder="1" applyAlignment="1" applyProtection="1">
      <alignment vertical="center"/>
    </xf>
    <xf numFmtId="10" fontId="30" fillId="0" borderId="16" xfId="3" applyNumberFormat="1" applyFont="1" applyFill="1" applyBorder="1" applyAlignment="1" applyProtection="1">
      <alignment vertical="center"/>
    </xf>
    <xf numFmtId="0" fontId="28"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28" fillId="0" borderId="21" xfId="0" applyNumberFormat="1" applyFont="1" applyFill="1" applyBorder="1" applyAlignment="1" applyProtection="1">
      <alignment vertical="center"/>
    </xf>
    <xf numFmtId="0" fontId="28" fillId="0" borderId="18" xfId="0" applyFont="1" applyFill="1" applyBorder="1" applyAlignment="1" applyProtection="1">
      <alignment vertical="center"/>
    </xf>
    <xf numFmtId="9" fontId="28" fillId="0" borderId="18" xfId="0" applyNumberFormat="1" applyFont="1" applyFill="1" applyBorder="1" applyAlignment="1" applyProtection="1">
      <alignment vertical="center"/>
      <protection locked="0"/>
    </xf>
    <xf numFmtId="44" fontId="28" fillId="0" borderId="16" xfId="0" applyNumberFormat="1" applyFont="1" applyFill="1" applyBorder="1" applyAlignment="1" applyProtection="1">
      <alignment vertical="center"/>
    </xf>
    <xf numFmtId="0" fontId="28" fillId="0" borderId="0" xfId="0" applyFont="1" applyFill="1" applyBorder="1" applyAlignment="1" applyProtection="1">
      <alignment vertical="center"/>
    </xf>
    <xf numFmtId="44" fontId="28" fillId="0" borderId="18" xfId="0" applyNumberFormat="1" applyFont="1" applyFill="1" applyBorder="1" applyAlignment="1" applyProtection="1">
      <alignment vertical="center"/>
    </xf>
    <xf numFmtId="10" fontId="28" fillId="0" borderId="16" xfId="3" applyNumberFormat="1" applyFont="1" applyFill="1" applyBorder="1" applyAlignment="1" applyProtection="1">
      <alignment vertical="center"/>
    </xf>
    <xf numFmtId="0" fontId="30" fillId="0" borderId="0" xfId="0" applyFont="1" applyAlignment="1" applyProtection="1">
      <alignment horizontal="left" vertical="top" wrapText="1" indent="1"/>
    </xf>
    <xf numFmtId="0" fontId="0" fillId="0" borderId="18" xfId="0" applyFill="1" applyBorder="1" applyAlignment="1" applyProtection="1">
      <alignment vertical="top"/>
    </xf>
    <xf numFmtId="44" fontId="37" fillId="0" borderId="21" xfId="0" applyNumberFormat="1" applyFont="1" applyFill="1" applyBorder="1" applyAlignment="1" applyProtection="1">
      <alignment vertical="center"/>
    </xf>
    <xf numFmtId="44" fontId="37" fillId="0" borderId="18" xfId="0" applyNumberFormat="1" applyFont="1" applyFill="1" applyBorder="1" applyAlignment="1" applyProtection="1">
      <alignment vertical="center"/>
    </xf>
    <xf numFmtId="10" fontId="37"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30" fillId="40" borderId="28" xfId="0" applyNumberFormat="1" applyFont="1" applyFill="1" applyBorder="1" applyAlignment="1" applyProtection="1">
      <alignment vertical="center"/>
    </xf>
    <xf numFmtId="0" fontId="30" fillId="40" borderId="19" xfId="0" applyFont="1" applyFill="1" applyBorder="1" applyAlignment="1" applyProtection="1">
      <alignment vertical="center"/>
    </xf>
    <xf numFmtId="44" fontId="30" fillId="40" borderId="20" xfId="0" applyNumberFormat="1" applyFont="1" applyFill="1" applyBorder="1" applyAlignment="1" applyProtection="1">
      <alignment vertical="center"/>
    </xf>
    <xf numFmtId="0" fontId="30" fillId="40" borderId="27" xfId="0" applyFont="1" applyFill="1" applyBorder="1" applyAlignment="1" applyProtection="1">
      <alignment vertical="center"/>
    </xf>
    <xf numFmtId="44" fontId="30" fillId="40" borderId="19" xfId="0" applyNumberFormat="1" applyFont="1" applyFill="1" applyBorder="1" applyAlignment="1" applyProtection="1">
      <alignment vertical="center"/>
    </xf>
    <xf numFmtId="10" fontId="30" fillId="40" borderId="20" xfId="3" applyNumberFormat="1" applyFont="1" applyFill="1" applyBorder="1" applyAlignment="1" applyProtection="1">
      <alignment vertical="center"/>
    </xf>
    <xf numFmtId="0" fontId="28" fillId="39" borderId="22" xfId="4" applyFont="1" applyFill="1" applyBorder="1" applyProtection="1"/>
    <xf numFmtId="0" fontId="28" fillId="39" borderId="23" xfId="4" applyFill="1" applyBorder="1" applyAlignment="1" applyProtection="1">
      <alignment vertical="top"/>
    </xf>
    <xf numFmtId="0" fontId="28" fillId="39" borderId="23" xfId="4" applyFill="1" applyBorder="1" applyAlignment="1" applyProtection="1">
      <alignment vertical="top"/>
      <protection locked="0"/>
    </xf>
    <xf numFmtId="0" fontId="28" fillId="39" borderId="25" xfId="4" applyFill="1" applyBorder="1" applyAlignment="1" applyProtection="1">
      <alignment vertical="center"/>
      <protection locked="0"/>
    </xf>
    <xf numFmtId="0" fontId="28" fillId="39" borderId="23" xfId="4" applyFill="1" applyBorder="1" applyAlignment="1" applyProtection="1">
      <alignment vertical="center"/>
    </xf>
    <xf numFmtId="0" fontId="28" fillId="39" borderId="24" xfId="4" applyFill="1" applyBorder="1" applyAlignment="1" applyProtection="1">
      <alignment vertical="center"/>
      <protection locked="0"/>
    </xf>
    <xf numFmtId="44" fontId="28" fillId="39" borderId="24" xfId="4" applyNumberFormat="1" applyFill="1" applyBorder="1" applyAlignment="1" applyProtection="1">
      <alignment vertical="center"/>
    </xf>
    <xf numFmtId="0" fontId="30" fillId="0" borderId="0" xfId="4" applyFont="1" applyFill="1" applyAlignment="1" applyProtection="1">
      <alignment vertical="top"/>
    </xf>
    <xf numFmtId="9" fontId="28" fillId="0" borderId="18" xfId="4" applyNumberFormat="1" applyFill="1" applyBorder="1" applyAlignment="1" applyProtection="1">
      <alignment vertical="top"/>
    </xf>
    <xf numFmtId="9" fontId="28" fillId="0" borderId="0" xfId="4" applyNumberFormat="1" applyFill="1" applyBorder="1" applyAlignment="1" applyProtection="1">
      <alignment vertical="center"/>
    </xf>
    <xf numFmtId="44" fontId="30" fillId="0" borderId="21" xfId="4" applyNumberFormat="1" applyFont="1" applyFill="1" applyBorder="1" applyAlignment="1" applyProtection="1">
      <alignment vertical="center"/>
    </xf>
    <xf numFmtId="0" fontId="30" fillId="0" borderId="18" xfId="4" applyFont="1" applyFill="1" applyBorder="1" applyAlignment="1" applyProtection="1">
      <alignment vertical="center"/>
    </xf>
    <xf numFmtId="9" fontId="30" fillId="0" borderId="18" xfId="4" applyNumberFormat="1" applyFont="1" applyFill="1" applyBorder="1" applyAlignment="1" applyProtection="1">
      <alignment vertical="center"/>
    </xf>
    <xf numFmtId="0" fontId="30" fillId="0" borderId="0" xfId="4" applyFont="1" applyFill="1" applyBorder="1" applyAlignment="1" applyProtection="1">
      <alignment vertical="center"/>
    </xf>
    <xf numFmtId="44" fontId="30" fillId="0" borderId="18" xfId="4" applyNumberFormat="1" applyFont="1" applyFill="1" applyBorder="1" applyAlignment="1" applyProtection="1">
      <alignment vertical="center"/>
    </xf>
    <xf numFmtId="0" fontId="28" fillId="0" borderId="0" xfId="4" applyFont="1" applyFill="1" applyAlignment="1" applyProtection="1">
      <alignment horizontal="left" vertical="top" indent="1"/>
    </xf>
    <xf numFmtId="9" fontId="28" fillId="0" borderId="18" xfId="4" applyNumberFormat="1" applyFill="1" applyBorder="1" applyAlignment="1" applyProtection="1">
      <alignment vertical="top"/>
      <protection locked="0"/>
    </xf>
    <xf numFmtId="44" fontId="28" fillId="0" borderId="21" xfId="4" applyNumberFormat="1" applyFont="1" applyFill="1" applyBorder="1" applyAlignment="1" applyProtection="1">
      <alignment vertical="center"/>
    </xf>
    <xf numFmtId="0" fontId="28" fillId="0" borderId="18" xfId="4" applyFont="1" applyFill="1" applyBorder="1" applyAlignment="1" applyProtection="1">
      <alignment vertical="center"/>
    </xf>
    <xf numFmtId="9" fontId="28" fillId="0" borderId="18" xfId="4" applyNumberFormat="1" applyFont="1" applyFill="1" applyBorder="1" applyAlignment="1" applyProtection="1">
      <alignment vertical="top"/>
      <protection locked="0"/>
    </xf>
    <xf numFmtId="9" fontId="28" fillId="0" borderId="18" xfId="4" applyNumberFormat="1" applyFont="1" applyFill="1" applyBorder="1" applyAlignment="1" applyProtection="1">
      <alignment vertical="center"/>
    </xf>
    <xf numFmtId="44" fontId="28" fillId="0" borderId="16" xfId="4" applyNumberFormat="1" applyFont="1" applyFill="1" applyBorder="1" applyAlignment="1" applyProtection="1">
      <alignment vertical="center"/>
    </xf>
    <xf numFmtId="0" fontId="28" fillId="0" borderId="0" xfId="4" applyFont="1" applyFill="1" applyBorder="1" applyAlignment="1" applyProtection="1">
      <alignment vertical="center"/>
    </xf>
    <xf numFmtId="44" fontId="28" fillId="0" borderId="18" xfId="4" applyNumberFormat="1" applyFont="1" applyFill="1" applyBorder="1" applyAlignment="1" applyProtection="1">
      <alignment vertical="center"/>
    </xf>
    <xf numFmtId="0" fontId="30" fillId="0" borderId="0" xfId="4" applyFont="1" applyAlignment="1" applyProtection="1">
      <alignment horizontal="left" vertical="top" wrapText="1" indent="1"/>
    </xf>
    <xf numFmtId="0" fontId="28" fillId="0" borderId="18" xfId="4" applyFill="1" applyBorder="1" applyAlignment="1" applyProtection="1">
      <alignment vertical="top"/>
    </xf>
    <xf numFmtId="0" fontId="28" fillId="0" borderId="0" xfId="4" applyFill="1" applyBorder="1" applyAlignment="1" applyProtection="1">
      <alignment vertical="center"/>
    </xf>
    <xf numFmtId="44" fontId="37" fillId="0" borderId="21" xfId="4" applyNumberFormat="1" applyFont="1" applyFill="1" applyBorder="1" applyAlignment="1" applyProtection="1">
      <alignment vertical="center"/>
    </xf>
    <xf numFmtId="44" fontId="37" fillId="0" borderId="18" xfId="4" applyNumberFormat="1" applyFont="1" applyFill="1" applyBorder="1" applyAlignment="1" applyProtection="1">
      <alignment vertical="center"/>
    </xf>
    <xf numFmtId="0" fontId="28" fillId="40" borderId="0" xfId="4" applyFill="1" applyAlignment="1" applyProtection="1">
      <alignment vertical="top"/>
    </xf>
    <xf numFmtId="0" fontId="28" fillId="40" borderId="18" xfId="4" applyFill="1" applyBorder="1" applyAlignment="1" applyProtection="1">
      <alignment vertical="top"/>
    </xf>
    <xf numFmtId="0" fontId="28" fillId="40" borderId="0" xfId="4" applyFill="1" applyBorder="1" applyAlignment="1" applyProtection="1">
      <alignment vertical="center"/>
    </xf>
    <xf numFmtId="44" fontId="30" fillId="40" borderId="21" xfId="4" applyNumberFormat="1" applyFont="1" applyFill="1" applyBorder="1" applyAlignment="1" applyProtection="1">
      <alignment vertical="center"/>
    </xf>
    <xf numFmtId="0" fontId="30" fillId="40" borderId="18" xfId="4" applyFont="1" applyFill="1" applyBorder="1" applyAlignment="1" applyProtection="1">
      <alignment vertical="center"/>
    </xf>
    <xf numFmtId="44" fontId="30" fillId="40" borderId="16" xfId="4" applyNumberFormat="1" applyFont="1" applyFill="1" applyBorder="1" applyAlignment="1" applyProtection="1">
      <alignment vertical="center"/>
    </xf>
    <xf numFmtId="0" fontId="30" fillId="40" borderId="0" xfId="4" applyFont="1" applyFill="1" applyBorder="1" applyAlignment="1" applyProtection="1">
      <alignment vertical="center"/>
    </xf>
    <xf numFmtId="44" fontId="30" fillId="40" borderId="18" xfId="4" applyNumberFormat="1" applyFont="1" applyFill="1" applyBorder="1" applyAlignment="1" applyProtection="1">
      <alignment vertical="center"/>
    </xf>
    <xf numFmtId="10" fontId="30" fillId="40" borderId="16" xfId="3" applyNumberFormat="1" applyFont="1" applyFill="1" applyBorder="1" applyAlignment="1" applyProtection="1">
      <alignment vertical="center"/>
    </xf>
    <xf numFmtId="173" fontId="28" fillId="39" borderId="25" xfId="2" applyNumberFormat="1" applyFill="1" applyBorder="1" applyAlignment="1" applyProtection="1">
      <alignment vertical="top"/>
      <protection locked="0"/>
    </xf>
    <xf numFmtId="0" fontId="28" fillId="39" borderId="23" xfId="4" applyFill="1" applyBorder="1" applyAlignment="1" applyProtection="1">
      <alignment vertical="center"/>
      <protection locked="0"/>
    </xf>
    <xf numFmtId="44" fontId="28" fillId="39" borderId="29" xfId="2" applyFill="1" applyBorder="1" applyAlignment="1" applyProtection="1">
      <alignment vertical="center"/>
    </xf>
    <xf numFmtId="0" fontId="28" fillId="39" borderId="25" xfId="4" applyFill="1" applyBorder="1" applyAlignment="1" applyProtection="1">
      <alignment vertical="center"/>
    </xf>
    <xf numFmtId="44" fontId="28" fillId="39" borderId="24" xfId="2" applyFill="1" applyBorder="1" applyAlignment="1" applyProtection="1">
      <alignment vertical="center"/>
    </xf>
    <xf numFmtId="44" fontId="28" fillId="39" borderId="25" xfId="4" applyNumberFormat="1" applyFill="1" applyBorder="1" applyAlignment="1" applyProtection="1">
      <alignment vertical="center"/>
    </xf>
    <xf numFmtId="44" fontId="0" fillId="0" borderId="0" xfId="0" applyNumberFormat="1" applyProtection="1"/>
    <xf numFmtId="175" fontId="28" fillId="34" borderId="11" xfId="3" applyNumberFormat="1" applyFill="1" applyBorder="1" applyProtection="1">
      <protection locked="0"/>
    </xf>
    <xf numFmtId="0" fontId="38"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73" fontId="0" fillId="66" borderId="18" xfId="2" applyNumberFormat="1" applyFont="1" applyFill="1" applyBorder="1" applyAlignment="1" applyProtection="1">
      <alignment vertical="top"/>
      <protection locked="0"/>
    </xf>
    <xf numFmtId="44" fontId="37" fillId="66" borderId="16" xfId="0" applyNumberFormat="1" applyFont="1" applyFill="1" applyBorder="1" applyAlignment="1" applyProtection="1">
      <alignment vertical="center"/>
    </xf>
    <xf numFmtId="44" fontId="37"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5" fontId="0" fillId="34" borderId="18" xfId="1" applyNumberFormat="1" applyFont="1" applyFill="1" applyBorder="1" applyAlignment="1" applyProtection="1">
      <alignment vertical="center"/>
      <protection locked="0"/>
    </xf>
    <xf numFmtId="43" fontId="30" fillId="34" borderId="11" xfId="1" applyNumberFormat="1" applyFont="1" applyFill="1" applyBorder="1" applyProtection="1">
      <protection locked="0"/>
    </xf>
    <xf numFmtId="186" fontId="0" fillId="38" borderId="18" xfId="0" applyNumberFormat="1" applyFill="1" applyBorder="1" applyAlignment="1" applyProtection="1">
      <alignment vertical="center"/>
    </xf>
    <xf numFmtId="43" fontId="30" fillId="34" borderId="11" xfId="1" applyFont="1" applyFill="1" applyBorder="1" applyProtection="1">
      <protection locked="0"/>
    </xf>
    <xf numFmtId="187" fontId="0" fillId="34" borderId="18" xfId="1" applyNumberFormat="1" applyFont="1" applyFill="1" applyBorder="1" applyAlignment="1" applyProtection="1">
      <alignment vertical="center"/>
      <protection locked="0"/>
    </xf>
    <xf numFmtId="0" fontId="30" fillId="0" borderId="0" xfId="0" applyFont="1" applyFill="1"/>
    <xf numFmtId="0" fontId="31" fillId="0" borderId="0" xfId="0" applyFont="1" applyFill="1" applyAlignment="1">
      <alignment horizontal="right" vertical="top"/>
    </xf>
    <xf numFmtId="0" fontId="31" fillId="0" borderId="10" xfId="0" applyFont="1" applyFill="1" applyBorder="1" applyAlignment="1">
      <alignment horizontal="right" vertical="top"/>
    </xf>
    <xf numFmtId="0" fontId="34" fillId="0" borderId="0" xfId="0" applyFont="1" applyAlignment="1" applyProtection="1"/>
    <xf numFmtId="0" fontId="0" fillId="0" borderId="0" xfId="0" applyFill="1"/>
    <xf numFmtId="0" fontId="34" fillId="0" borderId="0" xfId="0" applyFont="1" applyFill="1" applyAlignment="1" applyProtection="1"/>
    <xf numFmtId="0" fontId="0" fillId="34" borderId="0" xfId="0" applyFill="1" applyProtection="1"/>
    <xf numFmtId="0" fontId="9" fillId="0" borderId="0" xfId="46642"/>
    <xf numFmtId="0" fontId="78" fillId="0" borderId="26" xfId="46642" applyFont="1" applyBorder="1" applyAlignment="1">
      <alignment horizontal="center" vertical="center" wrapText="1"/>
    </xf>
    <xf numFmtId="0" fontId="79" fillId="0" borderId="43" xfId="46642" applyFont="1" applyBorder="1" applyAlignment="1">
      <alignment vertical="center" wrapText="1"/>
    </xf>
    <xf numFmtId="44" fontId="80" fillId="0" borderId="44" xfId="46643" applyFont="1" applyBorder="1" applyAlignment="1">
      <alignment vertical="center" wrapText="1"/>
    </xf>
    <xf numFmtId="0" fontId="79" fillId="0" borderId="48" xfId="46642" applyFont="1" applyBorder="1" applyAlignment="1">
      <alignment vertical="center" wrapText="1"/>
    </xf>
    <xf numFmtId="44" fontId="80" fillId="0" borderId="49" xfId="46643" applyFont="1" applyBorder="1" applyAlignment="1">
      <alignment vertical="center" wrapText="1"/>
    </xf>
    <xf numFmtId="44" fontId="80" fillId="0" borderId="19" xfId="46643" applyFont="1" applyBorder="1" applyAlignment="1">
      <alignment vertical="center" wrapText="1"/>
    </xf>
    <xf numFmtId="44" fontId="80" fillId="0" borderId="50" xfId="46643" applyFont="1" applyBorder="1" applyAlignment="1">
      <alignment vertical="center" wrapText="1"/>
    </xf>
    <xf numFmtId="0" fontId="79" fillId="0" borderId="51" xfId="46642" applyFont="1" applyBorder="1" applyAlignment="1">
      <alignment vertical="center" wrapText="1"/>
    </xf>
    <xf numFmtId="0" fontId="80" fillId="0" borderId="52" xfId="46642" applyFont="1" applyBorder="1" applyAlignment="1">
      <alignment vertical="center" wrapText="1"/>
    </xf>
    <xf numFmtId="0" fontId="79" fillId="0" borderId="55" xfId="46642" applyFont="1" applyBorder="1" applyAlignment="1">
      <alignment vertical="center" wrapText="1"/>
    </xf>
    <xf numFmtId="0" fontId="80" fillId="0" borderId="56" xfId="46642" applyFont="1" applyBorder="1" applyAlignment="1">
      <alignment vertical="center" wrapText="1"/>
    </xf>
    <xf numFmtId="10" fontId="80" fillId="0" borderId="57" xfId="46644" applyNumberFormat="1" applyFont="1" applyBorder="1" applyAlignment="1">
      <alignment vertical="center" wrapText="1"/>
    </xf>
    <xf numFmtId="10" fontId="80" fillId="0" borderId="58" xfId="46644" applyNumberFormat="1" applyFont="1" applyBorder="1" applyAlignment="1">
      <alignment vertical="center" wrapText="1"/>
    </xf>
    <xf numFmtId="0" fontId="25" fillId="0" borderId="0" xfId="46642" applyFont="1"/>
    <xf numFmtId="10" fontId="0" fillId="0" borderId="0" xfId="46644" applyNumberFormat="1" applyFont="1"/>
    <xf numFmtId="10" fontId="9" fillId="0" borderId="0" xfId="46642" applyNumberFormat="1"/>
    <xf numFmtId="0" fontId="8" fillId="0" borderId="0" xfId="46642" applyFont="1"/>
    <xf numFmtId="0" fontId="7" fillId="0" borderId="0" xfId="46645"/>
    <xf numFmtId="0" fontId="25" fillId="0" borderId="0" xfId="46645" applyFont="1"/>
    <xf numFmtId="0" fontId="7" fillId="0" borderId="0" xfId="46649"/>
    <xf numFmtId="0" fontId="25" fillId="0" borderId="0" xfId="46649" applyFont="1"/>
    <xf numFmtId="0" fontId="30" fillId="0" borderId="0" xfId="0" applyFont="1"/>
    <xf numFmtId="188" fontId="7" fillId="0" borderId="0" xfId="46653" applyNumberFormat="1"/>
    <xf numFmtId="43" fontId="0" fillId="0" borderId="0" xfId="1" applyFont="1"/>
    <xf numFmtId="44" fontId="0" fillId="0" borderId="16" xfId="2" applyFont="1" applyFill="1" applyBorder="1" applyAlignment="1" applyProtection="1">
      <alignment vertical="center"/>
    </xf>
    <xf numFmtId="44" fontId="0" fillId="0" borderId="18" xfId="0" applyNumberFormat="1" applyFill="1" applyBorder="1" applyAlignment="1" applyProtection="1">
      <alignment vertical="center"/>
    </xf>
    <xf numFmtId="43" fontId="0" fillId="0" borderId="18" xfId="0" applyNumberFormat="1" applyFill="1" applyBorder="1" applyAlignment="1" applyProtection="1">
      <alignment vertical="center"/>
    </xf>
    <xf numFmtId="44" fontId="80" fillId="0" borderId="44" xfId="46643" applyFont="1" applyFill="1" applyBorder="1" applyAlignment="1">
      <alignment vertical="center" wrapText="1"/>
    </xf>
    <xf numFmtId="44" fontId="80" fillId="0" borderId="45" xfId="46643" applyFont="1" applyFill="1" applyBorder="1" applyAlignment="1">
      <alignment vertical="center" wrapText="1"/>
    </xf>
    <xf numFmtId="44" fontId="80" fillId="0" borderId="49" xfId="46643" applyFont="1" applyFill="1" applyBorder="1" applyAlignment="1">
      <alignment vertical="center" wrapText="1"/>
    </xf>
    <xf numFmtId="44" fontId="80" fillId="0" borderId="19" xfId="46643" applyFont="1" applyFill="1" applyBorder="1" applyAlignment="1">
      <alignment vertical="center" wrapText="1"/>
    </xf>
    <xf numFmtId="0" fontId="80" fillId="0" borderId="52" xfId="46642" applyFont="1" applyFill="1" applyBorder="1" applyAlignment="1">
      <alignment vertical="center" wrapText="1"/>
    </xf>
    <xf numFmtId="0" fontId="80" fillId="0" borderId="56" xfId="46642" applyFont="1" applyFill="1" applyBorder="1" applyAlignment="1">
      <alignment vertical="center" wrapText="1"/>
    </xf>
    <xf numFmtId="189" fontId="7" fillId="0" borderId="0" xfId="46653" applyNumberFormat="1"/>
    <xf numFmtId="0" fontId="81" fillId="0" borderId="41" xfId="46642" applyFont="1" applyBorder="1" applyAlignment="1">
      <alignment horizontal="center" vertical="center" wrapText="1"/>
    </xf>
    <xf numFmtId="189" fontId="0" fillId="0" borderId="0" xfId="0" applyNumberFormat="1"/>
    <xf numFmtId="43" fontId="82" fillId="0" borderId="0" xfId="46650" applyFont="1"/>
    <xf numFmtId="0" fontId="0" fillId="34" borderId="0" xfId="0" applyFill="1" applyAlignment="1" applyProtection="1">
      <alignment vertical="top" wrapText="1"/>
      <protection locked="0"/>
    </xf>
    <xf numFmtId="180" fontId="7" fillId="0" borderId="0" xfId="46649" applyNumberFormat="1"/>
    <xf numFmtId="0" fontId="0" fillId="0" borderId="0" xfId="0" applyFont="1" applyAlignment="1" applyProtection="1">
      <alignment vertical="top"/>
    </xf>
    <xf numFmtId="0" fontId="0" fillId="0" borderId="18" xfId="4" applyFont="1" applyFill="1" applyBorder="1" applyAlignment="1" applyProtection="1">
      <alignment vertical="center"/>
    </xf>
    <xf numFmtId="0" fontId="6" fillId="0" borderId="0" xfId="46645" applyFont="1"/>
    <xf numFmtId="0" fontId="30" fillId="36" borderId="13" xfId="0" applyFont="1" applyFill="1" applyBorder="1" applyAlignment="1" applyProtection="1">
      <alignment vertical="top"/>
    </xf>
    <xf numFmtId="0" fontId="30" fillId="36" borderId="13" xfId="0" applyFont="1" applyFill="1" applyBorder="1" applyAlignment="1" applyProtection="1">
      <alignment vertical="top"/>
      <protection locked="0"/>
    </xf>
    <xf numFmtId="173" fontId="30" fillId="36" borderId="11" xfId="2" applyNumberFormat="1" applyFont="1" applyFill="1" applyBorder="1" applyAlignment="1" applyProtection="1">
      <alignment vertical="top"/>
      <protection locked="0"/>
    </xf>
    <xf numFmtId="0" fontId="30" fillId="36" borderId="11" xfId="0" applyFont="1" applyFill="1" applyBorder="1" applyAlignment="1" applyProtection="1">
      <alignment vertical="center"/>
      <protection locked="0"/>
    </xf>
    <xf numFmtId="44" fontId="30" fillId="36" borderId="14" xfId="2" applyFont="1" applyFill="1" applyBorder="1" applyAlignment="1" applyProtection="1">
      <alignment vertical="center"/>
    </xf>
    <xf numFmtId="173" fontId="30" fillId="36" borderId="11" xfId="2" applyNumberFormat="1" applyFont="1" applyFill="1" applyBorder="1" applyAlignment="1" applyProtection="1">
      <alignment vertical="center"/>
      <protection locked="0"/>
    </xf>
    <xf numFmtId="0" fontId="30" fillId="36" borderId="14" xfId="0" applyFont="1" applyFill="1" applyBorder="1" applyAlignment="1" applyProtection="1">
      <alignment vertical="center"/>
      <protection locked="0"/>
    </xf>
    <xf numFmtId="0" fontId="30" fillId="0" borderId="0" xfId="0" applyFont="1" applyFill="1" applyProtection="1"/>
    <xf numFmtId="9" fontId="0" fillId="0" borderId="18" xfId="3" applyFont="1" applyFill="1" applyBorder="1" applyAlignment="1" applyProtection="1">
      <alignment vertical="top"/>
    </xf>
    <xf numFmtId="9" fontId="28" fillId="0" borderId="18" xfId="3" applyFill="1" applyBorder="1" applyAlignment="1" applyProtection="1">
      <alignment vertical="top"/>
    </xf>
    <xf numFmtId="9" fontId="28" fillId="0" borderId="18" xfId="3" applyFont="1" applyFill="1" applyBorder="1" applyAlignment="1" applyProtection="1">
      <alignment vertical="center"/>
    </xf>
    <xf numFmtId="9" fontId="0" fillId="0" borderId="0" xfId="3" applyFont="1"/>
    <xf numFmtId="9" fontId="0" fillId="40" borderId="19" xfId="3" applyFont="1" applyFill="1" applyBorder="1" applyAlignment="1" applyProtection="1">
      <alignment vertical="top"/>
    </xf>
    <xf numFmtId="9" fontId="28" fillId="39" borderId="24" xfId="3" applyFill="1" applyBorder="1" applyAlignment="1" applyProtection="1">
      <alignment vertical="top"/>
      <protection locked="0"/>
    </xf>
    <xf numFmtId="9" fontId="28" fillId="0" borderId="18" xfId="3" applyFill="1" applyBorder="1" applyAlignment="1" applyProtection="1">
      <alignment vertical="top"/>
      <protection locked="0"/>
    </xf>
    <xf numFmtId="9" fontId="30" fillId="40" borderId="19" xfId="3" applyFont="1" applyFill="1" applyBorder="1" applyAlignment="1" applyProtection="1">
      <alignment vertical="center"/>
    </xf>
    <xf numFmtId="9" fontId="30" fillId="0" borderId="18" xfId="3" applyFont="1" applyFill="1" applyBorder="1" applyAlignment="1" applyProtection="1">
      <alignment vertical="center"/>
    </xf>
    <xf numFmtId="9" fontId="28" fillId="0" borderId="18" xfId="3" applyFont="1" applyFill="1" applyBorder="1" applyAlignment="1" applyProtection="1">
      <alignment vertical="top"/>
      <protection locked="0"/>
    </xf>
    <xf numFmtId="9" fontId="30" fillId="40" borderId="18" xfId="3" applyFont="1" applyFill="1" applyBorder="1" applyAlignment="1" applyProtection="1">
      <alignment vertical="center"/>
    </xf>
    <xf numFmtId="9" fontId="28" fillId="39" borderId="25" xfId="3" applyFill="1" applyBorder="1" applyAlignment="1" applyProtection="1">
      <alignment vertical="top"/>
      <protection locked="0"/>
    </xf>
    <xf numFmtId="9" fontId="28" fillId="0" borderId="18" xfId="3" applyFont="1" applyFill="1" applyBorder="1" applyAlignment="1" applyProtection="1">
      <alignment vertical="center"/>
      <protection locked="0"/>
    </xf>
    <xf numFmtId="9" fontId="28" fillId="40" borderId="18" xfId="3" applyFill="1" applyBorder="1" applyAlignment="1" applyProtection="1">
      <alignment vertical="top"/>
    </xf>
    <xf numFmtId="10" fontId="0" fillId="0" borderId="0" xfId="0" applyNumberFormat="1"/>
    <xf numFmtId="0" fontId="30" fillId="67" borderId="0" xfId="0" applyFont="1" applyFill="1"/>
    <xf numFmtId="0" fontId="0" fillId="67" borderId="0" xfId="0" applyFill="1"/>
    <xf numFmtId="191" fontId="0" fillId="0" borderId="0" xfId="3" applyNumberFormat="1" applyFont="1"/>
    <xf numFmtId="0" fontId="0" fillId="34" borderId="0" xfId="0" applyFill="1" applyAlignment="1" applyProtection="1">
      <alignment vertical="top" wrapText="1"/>
    </xf>
    <xf numFmtId="192" fontId="6" fillId="0" borderId="0" xfId="46645" applyNumberFormat="1" applyFont="1"/>
    <xf numFmtId="191" fontId="0" fillId="0" borderId="18" xfId="0" applyNumberFormat="1" applyFill="1" applyBorder="1" applyAlignment="1" applyProtection="1">
      <alignment vertical="top"/>
    </xf>
    <xf numFmtId="191" fontId="28" fillId="0" borderId="18" xfId="4" applyNumberFormat="1" applyFill="1" applyBorder="1" applyAlignment="1" applyProtection="1">
      <alignment vertical="top"/>
    </xf>
    <xf numFmtId="191" fontId="28" fillId="0" borderId="18" xfId="0" applyNumberFormat="1" applyFont="1" applyFill="1" applyBorder="1" applyAlignment="1" applyProtection="1">
      <alignment vertical="center"/>
    </xf>
    <xf numFmtId="191" fontId="28" fillId="0" borderId="18" xfId="4" applyNumberFormat="1" applyFont="1" applyFill="1" applyBorder="1" applyAlignment="1" applyProtection="1">
      <alignment vertical="center"/>
    </xf>
    <xf numFmtId="191" fontId="28" fillId="0" borderId="18" xfId="0" applyNumberFormat="1" applyFont="1" applyFill="1" applyBorder="1" applyAlignment="1" applyProtection="1">
      <alignment vertical="center"/>
      <protection locked="0"/>
    </xf>
    <xf numFmtId="191" fontId="0" fillId="0" borderId="18" xfId="3" applyNumberFormat="1" applyFont="1" applyFill="1" applyBorder="1" applyAlignment="1" applyProtection="1">
      <alignment vertical="top"/>
    </xf>
    <xf numFmtId="191" fontId="28" fillId="0" borderId="18" xfId="3" applyNumberFormat="1" applyFont="1" applyFill="1" applyBorder="1" applyAlignment="1" applyProtection="1">
      <alignment vertical="center"/>
    </xf>
    <xf numFmtId="191" fontId="28" fillId="0" borderId="18" xfId="3" applyNumberFormat="1" applyFill="1" applyBorder="1" applyAlignment="1" applyProtection="1">
      <alignment vertical="top"/>
    </xf>
    <xf numFmtId="10" fontId="0" fillId="0" borderId="18" xfId="3" applyNumberFormat="1" applyFont="1" applyFill="1" applyBorder="1" applyAlignment="1" applyProtection="1">
      <alignment vertical="top"/>
    </xf>
    <xf numFmtId="10" fontId="28" fillId="0" borderId="18" xfId="3" applyNumberFormat="1" applyFont="1" applyFill="1" applyBorder="1" applyAlignment="1" applyProtection="1">
      <alignment vertical="center"/>
    </xf>
    <xf numFmtId="10" fontId="28" fillId="0" borderId="18" xfId="3" applyNumberFormat="1" applyFill="1" applyBorder="1" applyAlignment="1" applyProtection="1">
      <alignment vertical="top"/>
    </xf>
    <xf numFmtId="191" fontId="30" fillId="40" borderId="18" xfId="3" applyNumberFormat="1" applyFont="1" applyFill="1" applyBorder="1" applyAlignment="1" applyProtection="1">
      <alignment vertical="center"/>
    </xf>
    <xf numFmtId="191" fontId="30" fillId="40" borderId="19" xfId="3" applyNumberFormat="1" applyFont="1" applyFill="1" applyBorder="1" applyAlignment="1" applyProtection="1">
      <alignment vertical="center"/>
    </xf>
    <xf numFmtId="191" fontId="0" fillId="0" borderId="0" xfId="3" applyNumberFormat="1" applyFont="1" applyProtection="1"/>
    <xf numFmtId="188" fontId="6" fillId="0" borderId="0" xfId="46645" applyNumberFormat="1" applyFont="1"/>
    <xf numFmtId="10" fontId="79" fillId="0" borderId="11" xfId="46644" applyNumberFormat="1" applyFont="1" applyFill="1" applyBorder="1" applyAlignment="1">
      <alignment vertical="center" wrapText="1"/>
    </xf>
    <xf numFmtId="10" fontId="79" fillId="0" borderId="11" xfId="46644" applyNumberFormat="1" applyFont="1" applyBorder="1" applyAlignment="1">
      <alignment vertical="center" wrapText="1"/>
    </xf>
    <xf numFmtId="10" fontId="79" fillId="0" borderId="53" xfId="46644" applyNumberFormat="1" applyFont="1" applyBorder="1" applyAlignment="1">
      <alignment vertical="center" wrapText="1"/>
    </xf>
    <xf numFmtId="44" fontId="79" fillId="0" borderId="11" xfId="2" applyFont="1" applyFill="1" applyBorder="1" applyAlignment="1">
      <alignment vertical="center" wrapText="1"/>
    </xf>
    <xf numFmtId="44" fontId="79" fillId="0" borderId="11" xfId="2" applyFont="1" applyBorder="1" applyAlignment="1">
      <alignment vertical="center" wrapText="1"/>
    </xf>
    <xf numFmtId="44" fontId="79" fillId="0" borderId="53" xfId="2" applyFont="1" applyBorder="1" applyAlignment="1">
      <alignment vertical="center" wrapText="1"/>
    </xf>
    <xf numFmtId="10" fontId="79" fillId="0" borderId="57" xfId="46644" applyNumberFormat="1" applyFont="1" applyFill="1" applyBorder="1" applyAlignment="1">
      <alignment vertical="center" wrapText="1"/>
    </xf>
    <xf numFmtId="10" fontId="79" fillId="0" borderId="57" xfId="46644" applyNumberFormat="1" applyFont="1" applyBorder="1" applyAlignment="1">
      <alignment vertical="center" wrapText="1"/>
    </xf>
    <xf numFmtId="10" fontId="79" fillId="0" borderId="58" xfId="46644" applyNumberFormat="1" applyFont="1" applyBorder="1" applyAlignment="1">
      <alignment vertical="center" wrapText="1"/>
    </xf>
    <xf numFmtId="44" fontId="79" fillId="0" borderId="45" xfId="46643" applyFont="1" applyFill="1" applyBorder="1" applyAlignment="1">
      <alignment vertical="center" wrapText="1"/>
    </xf>
    <xf numFmtId="44" fontId="79" fillId="0" borderId="19" xfId="46643" applyFont="1" applyBorder="1" applyAlignment="1">
      <alignment vertical="center" wrapText="1"/>
    </xf>
    <xf numFmtId="44" fontId="79" fillId="0" borderId="50" xfId="46643" applyFont="1" applyBorder="1" applyAlignment="1">
      <alignment vertical="center" wrapText="1"/>
    </xf>
    <xf numFmtId="44" fontId="79" fillId="0" borderId="19" xfId="46643" applyFont="1" applyFill="1" applyBorder="1" applyAlignment="1">
      <alignment vertical="center" wrapText="1"/>
    </xf>
    <xf numFmtId="44" fontId="79" fillId="0" borderId="53" xfId="2" applyFont="1" applyFill="1" applyBorder="1" applyAlignment="1">
      <alignment vertical="center" wrapText="1"/>
    </xf>
    <xf numFmtId="44" fontId="79" fillId="0" borderId="45" xfId="46643" applyFont="1" applyBorder="1" applyAlignment="1">
      <alignment vertical="center" wrapText="1"/>
    </xf>
    <xf numFmtId="44" fontId="79" fillId="0" borderId="46" xfId="46643" applyFont="1" applyBorder="1" applyAlignment="1">
      <alignment vertical="center" wrapText="1"/>
    </xf>
    <xf numFmtId="0" fontId="0" fillId="0" borderId="0" xfId="0" applyBorder="1"/>
    <xf numFmtId="192" fontId="0" fillId="0" borderId="0" xfId="0" applyNumberFormat="1"/>
    <xf numFmtId="190" fontId="82" fillId="0" borderId="0" xfId="0" applyNumberFormat="1" applyFont="1"/>
    <xf numFmtId="0" fontId="82" fillId="0" borderId="0" xfId="0" applyFont="1"/>
    <xf numFmtId="190" fontId="4" fillId="0" borderId="0" xfId="46645" applyNumberFormat="1" applyFont="1"/>
    <xf numFmtId="2" fontId="7" fillId="0" borderId="0" xfId="46653" applyNumberFormat="1"/>
    <xf numFmtId="192" fontId="7" fillId="0" borderId="0" xfId="46653" applyNumberFormat="1"/>
    <xf numFmtId="0" fontId="3" fillId="37" borderId="0" xfId="46857" applyFill="1"/>
    <xf numFmtId="0" fontId="90" fillId="37" borderId="0" xfId="46857" applyFont="1" applyFill="1" applyBorder="1" applyAlignment="1" applyProtection="1">
      <alignment horizontal="left" vertical="top" wrapText="1"/>
      <protection locked="0"/>
    </xf>
    <xf numFmtId="0" fontId="76" fillId="37" borderId="0" xfId="46857" applyFont="1" applyFill="1" applyBorder="1" applyAlignment="1" applyProtection="1">
      <alignment horizontal="left" vertical="top"/>
      <protection locked="0"/>
    </xf>
    <xf numFmtId="0" fontId="89" fillId="37" borderId="0" xfId="46857" applyFont="1" applyFill="1" applyAlignment="1">
      <alignment horizontal="left" vertical="top"/>
    </xf>
    <xf numFmtId="0" fontId="76" fillId="37" borderId="0" xfId="46857" applyFont="1" applyFill="1" applyBorder="1" applyAlignment="1" applyProtection="1">
      <alignment horizontal="left"/>
      <protection locked="0"/>
    </xf>
    <xf numFmtId="0" fontId="89" fillId="37" borderId="0" xfId="46857" applyFont="1" applyFill="1" applyAlignment="1">
      <alignment horizontal="left"/>
    </xf>
    <xf numFmtId="0" fontId="91" fillId="37" borderId="0" xfId="46857" applyFont="1" applyFill="1" applyBorder="1" applyAlignment="1" applyProtection="1">
      <alignment horizontal="left"/>
      <protection locked="0"/>
    </xf>
    <xf numFmtId="0" fontId="91" fillId="37" borderId="0" xfId="46857" applyNumberFormat="1" applyFont="1" applyFill="1" applyBorder="1" applyAlignment="1" applyProtection="1">
      <alignment horizontal="right"/>
      <protection locked="0"/>
    </xf>
    <xf numFmtId="0" fontId="91" fillId="37" borderId="0" xfId="46857" applyFont="1" applyFill="1" applyBorder="1" applyAlignment="1" applyProtection="1">
      <alignment horizontal="left" wrapText="1"/>
      <protection locked="0"/>
    </xf>
    <xf numFmtId="0" fontId="91" fillId="37" borderId="0" xfId="46857" applyFont="1" applyFill="1" applyAlignment="1">
      <alignment horizontal="left" wrapText="1"/>
    </xf>
    <xf numFmtId="0" fontId="91" fillId="37" borderId="0" xfId="46857" applyNumberFormat="1" applyFont="1" applyFill="1" applyBorder="1" applyAlignment="1" applyProtection="1">
      <alignment horizontal="left"/>
      <protection locked="0"/>
    </xf>
    <xf numFmtId="0" fontId="76" fillId="37" borderId="0" xfId="46857" applyFont="1" applyFill="1" applyBorder="1" applyAlignment="1" applyProtection="1">
      <alignment horizontal="left" wrapText="1"/>
      <protection locked="0"/>
    </xf>
    <xf numFmtId="0" fontId="31" fillId="37" borderId="0" xfId="46857" applyFont="1" applyFill="1" applyBorder="1" applyAlignment="1" applyProtection="1">
      <alignment horizontal="left"/>
      <protection locked="0"/>
    </xf>
    <xf numFmtId="194" fontId="91" fillId="37" borderId="0" xfId="46857" applyNumberFormat="1" applyFont="1" applyFill="1" applyAlignment="1">
      <alignment horizontal="right"/>
    </xf>
    <xf numFmtId="0" fontId="31" fillId="37" borderId="0" xfId="46857" applyNumberFormat="1" applyFont="1" applyFill="1" applyBorder="1" applyAlignment="1" applyProtection="1">
      <alignment horizontal="right"/>
      <protection locked="0"/>
    </xf>
    <xf numFmtId="0" fontId="92" fillId="37" borderId="0" xfId="46857" applyFont="1" applyFill="1"/>
    <xf numFmtId="194" fontId="90" fillId="37" borderId="0" xfId="46857" applyNumberFormat="1" applyFont="1" applyFill="1" applyBorder="1" applyAlignment="1" applyProtection="1">
      <alignment horizontal="left" vertical="top" wrapText="1"/>
      <protection locked="0"/>
    </xf>
    <xf numFmtId="0" fontId="93" fillId="37" borderId="0" xfId="46857" applyFont="1" applyFill="1" applyBorder="1" applyAlignment="1" applyProtection="1">
      <alignment horizontal="left" vertical="top" wrapText="1"/>
      <protection locked="0"/>
    </xf>
    <xf numFmtId="192" fontId="91" fillId="37" borderId="0" xfId="46857" applyNumberFormat="1" applyFont="1" applyFill="1" applyBorder="1" applyAlignment="1" applyProtection="1">
      <alignment horizontal="right"/>
      <protection locked="0"/>
    </xf>
    <xf numFmtId="0" fontId="30" fillId="37" borderId="0" xfId="46857" applyFont="1" applyFill="1" applyBorder="1" applyAlignment="1" applyProtection="1">
      <alignment horizontal="left"/>
      <protection locked="0"/>
    </xf>
    <xf numFmtId="2" fontId="91" fillId="37" borderId="0" xfId="46857" applyNumberFormat="1" applyFont="1" applyFill="1" applyBorder="1" applyAlignment="1" applyProtection="1">
      <alignment horizontal="right"/>
      <protection locked="0"/>
    </xf>
    <xf numFmtId="0" fontId="40" fillId="37" borderId="0" xfId="46857" applyFont="1" applyFill="1" applyBorder="1" applyAlignment="1" applyProtection="1">
      <alignment horizontal="left" wrapText="1"/>
      <protection locked="0"/>
    </xf>
    <xf numFmtId="15" fontId="34" fillId="37" borderId="0" xfId="46859" applyNumberFormat="1" applyFont="1" applyFill="1" applyBorder="1" applyAlignment="1" applyProtection="1">
      <alignment horizontal="left"/>
      <protection locked="0"/>
    </xf>
    <xf numFmtId="0" fontId="28" fillId="37" borderId="0" xfId="46859" applyFill="1" applyBorder="1" applyProtection="1">
      <protection locked="0"/>
    </xf>
    <xf numFmtId="0" fontId="28" fillId="37" borderId="0" xfId="46859" applyNumberFormat="1" applyFill="1" applyBorder="1" applyProtection="1">
      <protection locked="0"/>
    </xf>
    <xf numFmtId="195" fontId="31" fillId="37" borderId="0" xfId="46859" applyNumberFormat="1" applyFont="1" applyFill="1" applyBorder="1" applyAlignment="1" applyProtection="1">
      <alignment horizontal="left"/>
      <protection locked="0"/>
    </xf>
    <xf numFmtId="193" fontId="91" fillId="37" borderId="0" xfId="46857" applyNumberFormat="1" applyFont="1" applyFill="1" applyAlignment="1">
      <alignment horizontal="right"/>
    </xf>
    <xf numFmtId="0" fontId="28" fillId="37" borderId="0" xfId="46859" applyNumberFormat="1" applyFill="1" applyBorder="1" applyAlignment="1" applyProtection="1">
      <alignment horizontal="left" indent="2"/>
      <protection locked="0"/>
    </xf>
    <xf numFmtId="15" fontId="94" fillId="37" borderId="0" xfId="46859" applyNumberFormat="1" applyFont="1" applyFill="1" applyBorder="1" applyAlignment="1" applyProtection="1">
      <alignment horizontal="left" vertical="top" wrapText="1"/>
      <protection locked="0"/>
    </xf>
    <xf numFmtId="0" fontId="89" fillId="37" borderId="0" xfId="46857" applyFont="1" applyFill="1" applyAlignment="1">
      <alignment horizontal="left" vertical="top" wrapText="1"/>
    </xf>
    <xf numFmtId="0" fontId="89" fillId="37" borderId="0" xfId="46857" applyFont="1" applyFill="1" applyBorder="1" applyAlignment="1" applyProtection="1">
      <alignment horizontal="left" vertical="top" wrapText="1"/>
      <protection locked="0"/>
    </xf>
    <xf numFmtId="194" fontId="89" fillId="37" borderId="0" xfId="46857" applyNumberFormat="1" applyFont="1" applyFill="1" applyBorder="1" applyAlignment="1" applyProtection="1">
      <alignment horizontal="left" vertical="top" wrapText="1"/>
      <protection locked="0"/>
    </xf>
    <xf numFmtId="15" fontId="30" fillId="37" borderId="0" xfId="46859" applyNumberFormat="1" applyFont="1" applyFill="1" applyBorder="1" applyAlignment="1" applyProtection="1">
      <alignment horizontal="left"/>
      <protection locked="0"/>
    </xf>
    <xf numFmtId="0" fontId="31" fillId="37" borderId="0" xfId="46860" applyFont="1" applyFill="1" applyBorder="1" applyAlignment="1" applyProtection="1">
      <alignment horizontal="left" wrapText="1" indent="2"/>
      <protection locked="0"/>
    </xf>
    <xf numFmtId="0" fontId="91" fillId="37" borderId="0" xfId="46857" applyFont="1" applyFill="1" applyBorder="1" applyAlignment="1" applyProtection="1">
      <alignment horizontal="left" vertical="top"/>
      <protection locked="0"/>
    </xf>
    <xf numFmtId="2" fontId="91" fillId="37" borderId="0" xfId="46857" applyNumberFormat="1" applyFont="1" applyFill="1" applyBorder="1" applyAlignment="1" applyProtection="1">
      <alignment horizontal="right" vertical="top"/>
      <protection locked="0"/>
    </xf>
    <xf numFmtId="15" fontId="30" fillId="37" borderId="0" xfId="46859" applyNumberFormat="1" applyFont="1" applyFill="1" applyBorder="1" applyAlignment="1" applyProtection="1">
      <alignment horizontal="left"/>
    </xf>
    <xf numFmtId="0" fontId="31" fillId="37" borderId="0" xfId="46859" applyFont="1" applyFill="1" applyBorder="1" applyAlignment="1" applyProtection="1">
      <alignment horizontal="left" vertical="center"/>
      <protection locked="0"/>
    </xf>
    <xf numFmtId="2" fontId="31" fillId="37" borderId="0" xfId="46859" applyNumberFormat="1" applyFont="1" applyFill="1" applyBorder="1" applyAlignment="1" applyProtection="1">
      <alignment horizontal="right" vertical="top"/>
      <protection locked="0"/>
    </xf>
    <xf numFmtId="0" fontId="31" fillId="37" borderId="0" xfId="46857" applyFont="1" applyFill="1" applyBorder="1" applyProtection="1">
      <protection locked="0"/>
    </xf>
    <xf numFmtId="0" fontId="31" fillId="37" borderId="0" xfId="46857" applyFont="1" applyFill="1" applyBorder="1" applyAlignment="1" applyProtection="1">
      <alignment vertical="center"/>
      <protection locked="0"/>
    </xf>
    <xf numFmtId="0" fontId="31" fillId="37" borderId="0" xfId="46859" applyNumberFormat="1" applyFont="1" applyFill="1" applyBorder="1" applyAlignment="1" applyProtection="1">
      <alignment horizontal="right" vertical="top"/>
      <protection locked="0"/>
    </xf>
    <xf numFmtId="0" fontId="91" fillId="37" borderId="0" xfId="46857" applyFont="1" applyFill="1" applyBorder="1" applyAlignment="1" applyProtection="1">
      <alignment wrapText="1"/>
      <protection locked="0"/>
    </xf>
    <xf numFmtId="0" fontId="86" fillId="37" borderId="0" xfId="46857" applyFont="1" applyFill="1" applyBorder="1" applyAlignment="1">
      <alignment horizontal="left"/>
    </xf>
    <xf numFmtId="0" fontId="92" fillId="37" borderId="0" xfId="46857" applyFont="1" applyFill="1" applyBorder="1" applyAlignment="1">
      <alignment horizontal="center"/>
    </xf>
    <xf numFmtId="0" fontId="92" fillId="37" borderId="0" xfId="46857" applyNumberFormat="1" applyFont="1" applyFill="1" applyBorder="1"/>
    <xf numFmtId="0" fontId="3" fillId="37" borderId="0" xfId="46857" applyFill="1" applyProtection="1">
      <protection locked="0"/>
    </xf>
    <xf numFmtId="2" fontId="31" fillId="37" borderId="0" xfId="46857" applyNumberFormat="1" applyFont="1" applyFill="1" applyBorder="1" applyAlignment="1" applyProtection="1">
      <alignment horizontal="right"/>
      <protection locked="0"/>
    </xf>
    <xf numFmtId="2" fontId="0" fillId="0" borderId="0" xfId="0" applyNumberFormat="1"/>
    <xf numFmtId="2" fontId="6" fillId="0" borderId="0" xfId="46645" applyNumberFormat="1" applyFont="1"/>
    <xf numFmtId="0" fontId="91" fillId="37" borderId="0" xfId="0" applyFont="1" applyFill="1" applyBorder="1" applyAlignment="1" applyProtection="1">
      <alignment horizontal="left"/>
      <protection locked="0"/>
    </xf>
    <xf numFmtId="192" fontId="91" fillId="37" borderId="0" xfId="46857" applyNumberFormat="1" applyFont="1" applyFill="1" applyBorder="1" applyAlignment="1" applyProtection="1">
      <alignment horizontal="right" vertical="top"/>
      <protection locked="0"/>
    </xf>
    <xf numFmtId="196" fontId="0" fillId="0" borderId="0" xfId="0" applyNumberFormat="1"/>
    <xf numFmtId="188" fontId="0" fillId="0" borderId="0" xfId="0" applyNumberFormat="1"/>
    <xf numFmtId="165" fontId="0" fillId="0" borderId="0" xfId="0" applyNumberFormat="1" applyFill="1"/>
    <xf numFmtId="167" fontId="0" fillId="0" borderId="0" xfId="0" applyNumberFormat="1" applyFill="1"/>
    <xf numFmtId="0" fontId="91" fillId="0" borderId="0" xfId="46857" applyNumberFormat="1" applyFont="1" applyFill="1" applyBorder="1" applyAlignment="1" applyProtection="1">
      <alignment horizontal="right"/>
      <protection locked="0"/>
    </xf>
    <xf numFmtId="193" fontId="91" fillId="0" borderId="0" xfId="0" applyNumberFormat="1" applyFont="1" applyFill="1" applyBorder="1" applyAlignment="1" applyProtection="1">
      <alignment horizontal="right"/>
      <protection locked="0"/>
    </xf>
    <xf numFmtId="2" fontId="91" fillId="0" borderId="0" xfId="46857" applyNumberFormat="1" applyFont="1" applyFill="1" applyBorder="1" applyAlignment="1" applyProtection="1">
      <alignment horizontal="right"/>
      <protection locked="0"/>
    </xf>
    <xf numFmtId="194" fontId="91" fillId="0" borderId="0" xfId="0" applyNumberFormat="1" applyFont="1" applyFill="1" applyBorder="1" applyAlignment="1" applyProtection="1">
      <alignment horizontal="right"/>
      <protection locked="0"/>
    </xf>
    <xf numFmtId="192" fontId="91" fillId="0" borderId="0" xfId="46857" applyNumberFormat="1" applyFont="1" applyFill="1" applyBorder="1" applyAlignment="1" applyProtection="1">
      <alignment horizontal="right"/>
      <protection locked="0"/>
    </xf>
    <xf numFmtId="43" fontId="91" fillId="0" borderId="0" xfId="1" applyFont="1" applyFill="1" applyBorder="1" applyAlignment="1" applyProtection="1">
      <alignment horizontal="right"/>
      <protection locked="0"/>
    </xf>
    <xf numFmtId="4" fontId="91" fillId="0" borderId="0" xfId="46857" applyNumberFormat="1" applyFont="1" applyFill="1" applyBorder="1" applyAlignment="1" applyProtection="1">
      <alignment horizontal="right"/>
      <protection locked="0"/>
    </xf>
    <xf numFmtId="0" fontId="89" fillId="0" borderId="0" xfId="46857" applyFont="1" applyFill="1" applyAlignment="1">
      <alignment horizontal="left"/>
    </xf>
    <xf numFmtId="188" fontId="91" fillId="0" borderId="0" xfId="46857" applyNumberFormat="1" applyFont="1" applyFill="1" applyBorder="1" applyAlignment="1" applyProtection="1">
      <alignment horizontal="right"/>
      <protection locked="0"/>
    </xf>
    <xf numFmtId="0" fontId="91" fillId="0" borderId="0" xfId="46857" applyNumberFormat="1" applyFont="1" applyFill="1" applyBorder="1" applyAlignment="1" applyProtection="1">
      <alignment horizontal="left"/>
      <protection locked="0"/>
    </xf>
    <xf numFmtId="194" fontId="91" fillId="0" borderId="0" xfId="46857" applyNumberFormat="1" applyFont="1" applyFill="1" applyAlignment="1">
      <alignment horizontal="right"/>
    </xf>
    <xf numFmtId="43" fontId="91" fillId="0" borderId="0" xfId="46857" applyNumberFormat="1" applyFont="1" applyFill="1" applyBorder="1" applyAlignment="1" applyProtection="1">
      <alignment horizontal="right"/>
      <protection locked="0"/>
    </xf>
    <xf numFmtId="0" fontId="1" fillId="67" borderId="0" xfId="46642" applyFont="1" applyFill="1" applyAlignment="1">
      <alignment horizontal="right" vertical="top" wrapText="1"/>
    </xf>
    <xf numFmtId="0" fontId="2" fillId="67" borderId="0" xfId="46642" applyFont="1" applyFill="1" applyAlignment="1">
      <alignment horizontal="right" vertical="top" wrapText="1"/>
    </xf>
    <xf numFmtId="0" fontId="79" fillId="0" borderId="42" xfId="46642" applyFont="1" applyBorder="1" applyAlignment="1">
      <alignment horizontal="center" vertical="center" wrapText="1"/>
    </xf>
    <xf numFmtId="0" fontId="79" fillId="0" borderId="47" xfId="46642" applyFont="1" applyBorder="1" applyAlignment="1">
      <alignment horizontal="center" vertical="center" wrapText="1"/>
    </xf>
    <xf numFmtId="0" fontId="79" fillId="0" borderId="54" xfId="46642" applyFont="1" applyBorder="1" applyAlignment="1">
      <alignment horizontal="center" vertical="center" wrapText="1"/>
    </xf>
    <xf numFmtId="0" fontId="25" fillId="0" borderId="22" xfId="46642" applyFont="1" applyBorder="1" applyAlignment="1">
      <alignment horizontal="center"/>
    </xf>
    <xf numFmtId="0" fontId="25" fillId="0" borderId="23" xfId="46642" applyFont="1" applyBorder="1" applyAlignment="1">
      <alignment horizontal="center"/>
    </xf>
    <xf numFmtId="0" fontId="25" fillId="0" borderId="26" xfId="46642" applyFont="1" applyBorder="1" applyAlignment="1">
      <alignment horizontal="center"/>
    </xf>
    <xf numFmtId="0" fontId="91" fillId="37" borderId="0" xfId="46857" applyFont="1" applyFill="1" applyBorder="1" applyAlignment="1" applyProtection="1">
      <alignment horizontal="left" wrapText="1"/>
      <protection locked="0"/>
    </xf>
    <xf numFmtId="0" fontId="91" fillId="37" borderId="0" xfId="0" applyFont="1" applyFill="1" applyBorder="1" applyAlignment="1" applyProtection="1">
      <alignment horizontal="left" wrapText="1"/>
      <protection locked="0"/>
    </xf>
    <xf numFmtId="0" fontId="91" fillId="0" borderId="0" xfId="0" applyFont="1" applyAlignment="1">
      <alignment horizontal="left" wrapText="1"/>
    </xf>
    <xf numFmtId="0" fontId="90" fillId="37" borderId="0" xfId="46857" applyFont="1" applyFill="1" applyBorder="1" applyAlignment="1" applyProtection="1">
      <alignment horizontal="left" vertical="top" wrapText="1"/>
      <protection locked="0"/>
    </xf>
    <xf numFmtId="0" fontId="89" fillId="37" borderId="0" xfId="46857" applyFont="1" applyFill="1" applyAlignment="1">
      <alignment horizontal="left" vertical="top" wrapText="1"/>
    </xf>
    <xf numFmtId="0" fontId="91" fillId="37" borderId="0" xfId="46857" applyFont="1" applyFill="1" applyAlignment="1">
      <alignment horizontal="left" wrapText="1"/>
    </xf>
    <xf numFmtId="0" fontId="86" fillId="37" borderId="0" xfId="46857" applyFont="1" applyFill="1" applyBorder="1" applyAlignment="1" applyProtection="1">
      <alignment horizontal="left" vertical="top" wrapText="1"/>
      <protection locked="0"/>
    </xf>
    <xf numFmtId="0" fontId="76" fillId="37" borderId="0" xfId="46857" applyFont="1" applyFill="1" applyBorder="1" applyAlignment="1" applyProtection="1">
      <alignment horizontal="left" vertical="top"/>
      <protection locked="0"/>
    </xf>
    <xf numFmtId="0" fontId="91" fillId="37" borderId="0" xfId="46857" applyFont="1" applyFill="1" applyBorder="1" applyAlignment="1">
      <alignment horizontal="left" vertical="top" wrapText="1"/>
    </xf>
    <xf numFmtId="0" fontId="91" fillId="37" borderId="0" xfId="46857" applyFont="1" applyFill="1" applyBorder="1" applyAlignment="1">
      <alignment horizontal="left" wrapText="1"/>
    </xf>
    <xf numFmtId="0" fontId="91" fillId="37" borderId="0" xfId="46857" applyFont="1" applyFill="1" applyBorder="1" applyAlignment="1" applyProtection="1">
      <alignment horizontal="left" wrapText="1" indent="6"/>
      <protection locked="0"/>
    </xf>
    <xf numFmtId="0" fontId="91" fillId="37" borderId="0" xfId="46857" applyFont="1" applyFill="1" applyBorder="1" applyAlignment="1" applyProtection="1">
      <alignment wrapText="1"/>
      <protection locked="0"/>
    </xf>
    <xf numFmtId="0" fontId="89" fillId="37" borderId="0" xfId="46857" applyFont="1" applyFill="1" applyBorder="1" applyAlignment="1" applyProtection="1">
      <alignment horizontal="left" vertical="top" wrapText="1"/>
      <protection locked="0"/>
    </xf>
    <xf numFmtId="0" fontId="31" fillId="37" borderId="0" xfId="46860" applyFont="1" applyFill="1" applyBorder="1" applyAlignment="1" applyProtection="1">
      <alignment horizontal="left" wrapText="1" indent="2"/>
      <protection locked="0"/>
    </xf>
    <xf numFmtId="15" fontId="94" fillId="37" borderId="0" xfId="46859" applyNumberFormat="1" applyFont="1" applyFill="1" applyBorder="1" applyAlignment="1" applyProtection="1">
      <alignment horizontal="left" vertical="top" wrapText="1"/>
      <protection locked="0"/>
    </xf>
    <xf numFmtId="0" fontId="76" fillId="37" borderId="0" xfId="46857" applyFont="1" applyFill="1" applyBorder="1" applyAlignment="1" applyProtection="1">
      <alignment horizontal="left"/>
      <protection locked="0"/>
    </xf>
    <xf numFmtId="194" fontId="90" fillId="37" borderId="0" xfId="46857" applyNumberFormat="1" applyFont="1" applyFill="1" applyBorder="1" applyAlignment="1" applyProtection="1">
      <alignment horizontal="left" vertical="top" wrapText="1"/>
      <protection locked="0"/>
    </xf>
    <xf numFmtId="0" fontId="76" fillId="37" borderId="0" xfId="46857" applyFont="1" applyFill="1" applyBorder="1" applyAlignment="1" applyProtection="1">
      <alignment horizontal="left" wrapText="1"/>
      <protection locked="0"/>
    </xf>
    <xf numFmtId="0" fontId="91" fillId="37" borderId="0" xfId="46857" applyFont="1" applyFill="1" applyBorder="1" applyAlignment="1" applyProtection="1">
      <alignment horizontal="left" vertical="top" wrapText="1"/>
      <protection locked="0"/>
    </xf>
    <xf numFmtId="0" fontId="30" fillId="37" borderId="0" xfId="46857" applyFont="1" applyFill="1" applyBorder="1" applyAlignment="1" applyProtection="1">
      <alignment horizontal="left"/>
      <protection locked="0"/>
    </xf>
    <xf numFmtId="0" fontId="93" fillId="37" borderId="0" xfId="46857" applyFont="1" applyFill="1" applyBorder="1" applyAlignment="1" applyProtection="1">
      <alignment horizontal="left" vertical="top" wrapText="1"/>
      <protection locked="0"/>
    </xf>
    <xf numFmtId="0" fontId="85" fillId="37" borderId="0" xfId="46857" applyFont="1" applyFill="1" applyBorder="1" applyAlignment="1" applyProtection="1">
      <alignment horizontal="center" vertical="top" wrapText="1"/>
      <protection locked="0"/>
    </xf>
    <xf numFmtId="0" fontId="86" fillId="37" borderId="0" xfId="46857" applyFont="1" applyFill="1" applyBorder="1" applyAlignment="1" applyProtection="1">
      <alignment horizontal="center" vertical="top" wrapText="1"/>
      <protection locked="0"/>
    </xf>
    <xf numFmtId="0" fontId="87" fillId="37" borderId="0" xfId="46857" applyFont="1" applyFill="1" applyBorder="1" applyAlignment="1" applyProtection="1">
      <alignment horizontal="center" vertical="top" wrapText="1"/>
      <protection locked="0"/>
    </xf>
    <xf numFmtId="0" fontId="76" fillId="37" borderId="0" xfId="46857" applyFont="1" applyFill="1" applyBorder="1" applyAlignment="1" applyProtection="1">
      <alignment horizontal="center" vertical="top" wrapText="1"/>
      <protection locked="0"/>
    </xf>
    <xf numFmtId="0" fontId="88" fillId="37" borderId="0" xfId="46857" applyFont="1" applyFill="1" applyBorder="1" applyAlignment="1" applyProtection="1">
      <alignment horizontal="right" vertical="top" wrapText="1"/>
      <protection locked="0"/>
    </xf>
    <xf numFmtId="0" fontId="89" fillId="37" borderId="0" xfId="46857" applyFont="1" applyFill="1" applyAlignment="1">
      <alignment horizontal="left"/>
    </xf>
    <xf numFmtId="0" fontId="86" fillId="37" borderId="0" xfId="46857" applyFont="1" applyFill="1" applyAlignment="1">
      <alignment horizontal="left" vertical="top" wrapText="1"/>
    </xf>
    <xf numFmtId="0" fontId="89" fillId="37" borderId="0" xfId="46857" applyFont="1" applyFill="1" applyAlignment="1">
      <alignment horizontal="left" vertical="top"/>
    </xf>
    <xf numFmtId="194" fontId="89" fillId="37" borderId="0" xfId="46857" applyNumberFormat="1" applyFont="1" applyFill="1" applyBorder="1" applyAlignment="1" applyProtection="1">
      <alignment horizontal="left" vertical="top" wrapText="1"/>
      <protection locked="0"/>
    </xf>
    <xf numFmtId="194" fontId="86" fillId="37" borderId="0" xfId="46857" applyNumberFormat="1" applyFont="1" applyFill="1" applyBorder="1" applyAlignment="1" applyProtection="1">
      <alignment horizontal="left" vertical="top" wrapText="1"/>
      <protection locked="0"/>
    </xf>
    <xf numFmtId="0" fontId="30" fillId="40" borderId="0" xfId="4" applyFont="1" applyFill="1" applyAlignment="1" applyProtection="1">
      <alignment horizontal="left" vertical="top" wrapText="1"/>
    </xf>
    <xf numFmtId="0" fontId="30" fillId="0" borderId="16" xfId="0" applyFont="1" applyFill="1" applyBorder="1" applyAlignment="1" applyProtection="1">
      <alignment horizontal="center" wrapText="1"/>
    </xf>
    <xf numFmtId="0" fontId="0" fillId="0" borderId="20" xfId="0" applyBorder="1" applyAlignment="1">
      <alignment wrapText="1"/>
    </xf>
    <xf numFmtId="0" fontId="30" fillId="0" borderId="18" xfId="0" applyFont="1" applyFill="1" applyBorder="1" applyAlignment="1" applyProtection="1">
      <alignment horizontal="center" wrapText="1"/>
    </xf>
    <xf numFmtId="0" fontId="0" fillId="0" borderId="19" xfId="0" applyBorder="1" applyAlignment="1">
      <alignment wrapText="1"/>
    </xf>
    <xf numFmtId="0" fontId="36" fillId="0" borderId="0" xfId="0" applyFont="1" applyAlignment="1" applyProtection="1">
      <alignment horizontal="left" vertical="top" wrapText="1" indent="1"/>
    </xf>
    <xf numFmtId="0" fontId="30" fillId="40" borderId="0" xfId="0" applyFont="1" applyFill="1" applyAlignment="1" applyProtection="1">
      <alignment horizontal="left" vertical="top" wrapText="1"/>
    </xf>
    <xf numFmtId="0" fontId="30" fillId="0" borderId="12" xfId="0" applyFont="1" applyBorder="1" applyAlignment="1" applyProtection="1">
      <alignment horizontal="center"/>
    </xf>
    <xf numFmtId="0" fontId="30" fillId="0" borderId="13" xfId="0" applyFont="1" applyBorder="1" applyAlignment="1" applyProtection="1">
      <alignment horizontal="center"/>
    </xf>
    <xf numFmtId="0" fontId="30" fillId="0" borderId="14" xfId="0" applyFont="1" applyBorder="1" applyAlignment="1" applyProtection="1">
      <alignment horizontal="center"/>
    </xf>
    <xf numFmtId="0" fontId="30" fillId="0" borderId="0" xfId="0" applyFont="1" applyAlignment="1" applyProtection="1">
      <alignment horizontal="center" wrapText="1"/>
    </xf>
    <xf numFmtId="0" fontId="0" fillId="0" borderId="0" xfId="0" applyAlignment="1">
      <alignment horizontal="center" wrapText="1"/>
    </xf>
    <xf numFmtId="0" fontId="32" fillId="33" borderId="0" xfId="0" applyFont="1" applyFill="1" applyBorder="1" applyAlignment="1" applyProtection="1">
      <alignment horizontal="left" indent="7"/>
    </xf>
    <xf numFmtId="0" fontId="33" fillId="34" borderId="0" xfId="0" applyFont="1" applyFill="1" applyAlignment="1" applyProtection="1">
      <alignment horizontal="left" vertical="center"/>
    </xf>
    <xf numFmtId="0" fontId="36" fillId="0" borderId="0" xfId="4" applyFont="1" applyAlignment="1" applyProtection="1">
      <alignment horizontal="left" vertical="top" wrapText="1" indent="1"/>
    </xf>
    <xf numFmtId="10" fontId="36" fillId="0" borderId="0" xfId="0" applyNumberFormat="1" applyFont="1" applyAlignment="1" applyProtection="1">
      <alignment horizontal="left" vertical="top" wrapText="1" indent="1"/>
    </xf>
    <xf numFmtId="0" fontId="25" fillId="0" borderId="0" xfId="46649" applyFont="1" applyFill="1"/>
    <xf numFmtId="2" fontId="0" fillId="0" borderId="0" xfId="0" applyNumberFormat="1" applyFill="1"/>
  </cellXfs>
  <cellStyles count="46861">
    <cellStyle name="$" xfId="5"/>
    <cellStyle name="$ 2" xfId="6"/>
    <cellStyle name="$ 2 2" xfId="7"/>
    <cellStyle name="$ 3" xfId="8"/>
    <cellStyle name="$.00" xfId="9"/>
    <cellStyle name="$.00 2" xfId="10"/>
    <cellStyle name="$.00 2 2" xfId="11"/>
    <cellStyle name="$.00 3" xfId="12"/>
    <cellStyle name="$_9. Rev2Cost_GDPIPI" xfId="13"/>
    <cellStyle name="$_9. Rev2Cost_GDPIPI 2" xfId="46723"/>
    <cellStyle name="$_9. Rev2Cost_GDPIPI_6.2 CBR B" xfId="46823"/>
    <cellStyle name="$_9. Rev2Cost_GDPIPI_9. Shared Tax - Rate Rider" xfId="46851"/>
    <cellStyle name="$_lists" xfId="14"/>
    <cellStyle name="$_lists 2" xfId="46721"/>
    <cellStyle name="$_lists_4. Current Monthly Fixed Charge" xfId="15"/>
    <cellStyle name="$_lists_6.2 CBR B" xfId="46824"/>
    <cellStyle name="$_lists_9. Shared Tax - Rate Rider" xfId="46852"/>
    <cellStyle name="$_Sheet4" xfId="16"/>
    <cellStyle name="$_Sheet4 2" xfId="46725"/>
    <cellStyle name="$_Sheet4_6.2 CBR B" xfId="46825"/>
    <cellStyle name="$_Sheet4_9. Shared Tax - Rate Rider" xfId="46853"/>
    <cellStyle name="$M" xfId="17"/>
    <cellStyle name="$M 2" xfId="18"/>
    <cellStyle name="$M 2 2" xfId="19"/>
    <cellStyle name="$M 3" xfId="20"/>
    <cellStyle name="$M.00" xfId="21"/>
    <cellStyle name="$M.00 2" xfId="22"/>
    <cellStyle name="$M.00 2 2" xfId="23"/>
    <cellStyle name="$M.00 3" xfId="24"/>
    <cellStyle name="$M_9. Rev2Cost_GDPIPI" xfId="25"/>
    <cellStyle name="20% - Accent1" xfId="46674" builtinId="30" customBuiltin="1"/>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 9" xfId="46768"/>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39" xfId="46702"/>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2_6.2 CBR B" xfId="46826"/>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36" xfId="46797"/>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xfId="46678" builtinId="34" customBuiltin="1"/>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 9" xfId="46769"/>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39" xfId="46703"/>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2_6.2 CBR B" xfId="46827"/>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36" xfId="46799"/>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xfId="46682" builtinId="38" customBuiltin="1"/>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 9" xfId="46770"/>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39" xfId="4670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2_6.2 CBR B" xfId="46828"/>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36" xfId="46801"/>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xfId="46686" builtinId="42" customBuiltin="1"/>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 9" xfId="46771"/>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39" xfId="46705"/>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2_6.2 CBR B" xfId="46829"/>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36" xfId="46803"/>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xfId="46690" builtinId="46" customBuiltin="1"/>
    <cellStyle name="20% - Accent5 2" xfId="2506"/>
    <cellStyle name="20% - Accent5 2 2" xfId="2507"/>
    <cellStyle name="20% - Accent5 2 2 2" xfId="46772"/>
    <cellStyle name="20% - Accent5 2 3" xfId="2508"/>
    <cellStyle name="20% - Accent5 2 4" xfId="2509"/>
    <cellStyle name="20% - Accent5 2 5" xfId="46706"/>
    <cellStyle name="20% - Accent5 2_6.2 CBR B" xfId="46830"/>
    <cellStyle name="20% - Accent5 3" xfId="2510"/>
    <cellStyle name="20% - Accent5 3 2" xfId="2511"/>
    <cellStyle name="20% - Accent5 3 2 2" xfId="2512"/>
    <cellStyle name="20% - Accent5 3 2 3" xfId="2513"/>
    <cellStyle name="20% - Accent5 3 3" xfId="2514"/>
    <cellStyle name="20% - Accent5 3 4" xfId="2515"/>
    <cellStyle name="20% - Accent5 3 5" xfId="46805"/>
    <cellStyle name="20% - Accent5 4" xfId="2516"/>
    <cellStyle name="20% - Accent5 4 2" xfId="2517"/>
    <cellStyle name="20% - Accent5 4 3" xfId="2518"/>
    <cellStyle name="20% - Accent5 5" xfId="2519"/>
    <cellStyle name="20% - Accent5 6" xfId="2520"/>
    <cellStyle name="20% - Accent6" xfId="46694" builtinId="50" customBuiltin="1"/>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 9" xfId="46773"/>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39" xfId="46707"/>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2_6.2 CBR B" xfId="46831"/>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36" xfId="46807"/>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xfId="46675" builtinId="31" customBuiltin="1"/>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 9" xfId="46774"/>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39" xfId="46708"/>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2_6.2 CBR B" xfId="46832"/>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36" xfId="46798"/>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xfId="46679" builtinId="35" customBuiltin="1"/>
    <cellStyle name="40% - Accent2 2" xfId="3761"/>
    <cellStyle name="40% - Accent2 2 2" xfId="3762"/>
    <cellStyle name="40% - Accent2 2 2 2" xfId="46775"/>
    <cellStyle name="40% - Accent2 2 3" xfId="3763"/>
    <cellStyle name="40% - Accent2 2 4" xfId="3764"/>
    <cellStyle name="40% - Accent2 2 5" xfId="46709"/>
    <cellStyle name="40% - Accent2 2_6.2 CBR B" xfId="46833"/>
    <cellStyle name="40% - Accent2 3" xfId="3765"/>
    <cellStyle name="40% - Accent2 3 2" xfId="3766"/>
    <cellStyle name="40% - Accent2 3 2 2" xfId="3767"/>
    <cellStyle name="40% - Accent2 3 2 3" xfId="3768"/>
    <cellStyle name="40% - Accent2 3 3" xfId="3769"/>
    <cellStyle name="40% - Accent2 3 4" xfId="3770"/>
    <cellStyle name="40% - Accent2 3 5" xfId="46800"/>
    <cellStyle name="40% - Accent2 4" xfId="3771"/>
    <cellStyle name="40% - Accent2 4 2" xfId="3772"/>
    <cellStyle name="40% - Accent2 4 3" xfId="3773"/>
    <cellStyle name="40% - Accent2 5" xfId="3774"/>
    <cellStyle name="40% - Accent2 6" xfId="3775"/>
    <cellStyle name="40% - Accent3" xfId="46683" builtinId="39" customBuiltin="1"/>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 9" xfId="46776"/>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39" xfId="46710"/>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2_6.2 CBR B" xfId="46834"/>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36" xfId="46802"/>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xfId="46687" builtinId="43" customBuiltin="1"/>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 9" xfId="467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39" xfId="46711"/>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2_6.2 CBR B" xfId="46835"/>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36" xfId="46804"/>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xfId="46691" builtinId="47" customBuiltin="1"/>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 9" xfId="46778"/>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39" xfId="46712"/>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2_6.2 CBR B" xfId="46836"/>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36" xfId="46806"/>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xfId="46695" builtinId="51" customBuiltin="1"/>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 9" xfId="46779"/>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39" xfId="46713"/>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2_6.2 CBR B" xfId="46837"/>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36" xfId="4680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xfId="46676" builtinId="32" customBuiltin="1"/>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xfId="46680" builtinId="36" customBuiltin="1"/>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xfId="46684" builtinId="40" customBuiltin="1"/>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xfId="46688" builtinId="44" customBuiltin="1"/>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xfId="46692" builtinId="48" customBuiltin="1"/>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xfId="46696" builtinId="52" customBuiltin="1"/>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xfId="46673" builtinId="29" customBuiltin="1"/>
    <cellStyle name="Accent1 2" xfId="6298"/>
    <cellStyle name="Accent1 2 2" xfId="6299"/>
    <cellStyle name="Accent1 2 3" xfId="6300"/>
    <cellStyle name="Accent1 3" xfId="6301"/>
    <cellStyle name="Accent1 4" xfId="6302"/>
    <cellStyle name="Accent1 5" xfId="6303"/>
    <cellStyle name="Accent1 6" xfId="6304"/>
    <cellStyle name="Accent2" xfId="46677" builtinId="33" customBuiltin="1"/>
    <cellStyle name="Accent2 2" xfId="6305"/>
    <cellStyle name="Accent2 2 2" xfId="6306"/>
    <cellStyle name="Accent2 2 3" xfId="6307"/>
    <cellStyle name="Accent2 3" xfId="6308"/>
    <cellStyle name="Accent2 4" xfId="6309"/>
    <cellStyle name="Accent2 5" xfId="6310"/>
    <cellStyle name="Accent2 6" xfId="6311"/>
    <cellStyle name="Accent3" xfId="46681" builtinId="37" customBuiltin="1"/>
    <cellStyle name="Accent3 2" xfId="6312"/>
    <cellStyle name="Accent3 2 2" xfId="6313"/>
    <cellStyle name="Accent3 2 3" xfId="6314"/>
    <cellStyle name="Accent3 3" xfId="6315"/>
    <cellStyle name="Accent3 4" xfId="6316"/>
    <cellStyle name="Accent3 5" xfId="6317"/>
    <cellStyle name="Accent3 6" xfId="6318"/>
    <cellStyle name="Accent4" xfId="46685" builtinId="41" customBuiltin="1"/>
    <cellStyle name="Accent4 2" xfId="6319"/>
    <cellStyle name="Accent4 2 2" xfId="6320"/>
    <cellStyle name="Accent4 2 3" xfId="6321"/>
    <cellStyle name="Accent4 3" xfId="6322"/>
    <cellStyle name="Accent4 4" xfId="6323"/>
    <cellStyle name="Accent4 5" xfId="6324"/>
    <cellStyle name="Accent4 6" xfId="6325"/>
    <cellStyle name="Accent5" xfId="46689" builtinId="45" customBuiltin="1"/>
    <cellStyle name="Accent5 2" xfId="6326"/>
    <cellStyle name="Accent5 2 2" xfId="6327"/>
    <cellStyle name="Accent5 2 3" xfId="6328"/>
    <cellStyle name="Accent6" xfId="46693" builtinId="49" customBuiltin="1"/>
    <cellStyle name="Accent6 2" xfId="6329"/>
    <cellStyle name="Accent6 2 2" xfId="6330"/>
    <cellStyle name="Accent6 2 3" xfId="6331"/>
    <cellStyle name="Accent6 3" xfId="6332"/>
    <cellStyle name="Accent6 4" xfId="6333"/>
    <cellStyle name="Accent6 5" xfId="6334"/>
    <cellStyle name="Accent6 6" xfId="6335"/>
    <cellStyle name="Bad" xfId="46663" builtinId="27" customBuiltin="1"/>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xfId="46667" builtinId="22" customBuiltin="1"/>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xfId="46669" builtinId="23" customBuiltin="1"/>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15" xfId="46750"/>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25" xfId="46755"/>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36" xfId="46744"/>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26" xfId="4681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_Database" xfId="46810"/>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76" xfId="46714"/>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36" xfId="46698"/>
    <cellStyle name="Comma 237" xfId="46858"/>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13" xfId="46728"/>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17" xfId="46787"/>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22" xfId="46715"/>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3 7" xfId="46780"/>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25" xfId="46758"/>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04" xfId="46700"/>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16" xfId="46729"/>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19" xfId="46745"/>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2 7" xfId="46749"/>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3 7" xfId="467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4 7" xfId="46813"/>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 5" xfId="46747"/>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 5" xfId="46752"/>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xfId="46671" builtinId="53" customBuiltin="1"/>
    <cellStyle name="Explanatory Text 2" xfId="24809"/>
    <cellStyle name="Explanatory Text 2 2" xfId="24810"/>
    <cellStyle name="Explanatory Text 2 3" xfId="24811"/>
    <cellStyle name="Fixed" xfId="24812"/>
    <cellStyle name="Fixed 2" xfId="24813"/>
    <cellStyle name="Fixed 2 2" xfId="24814"/>
    <cellStyle name="Fixed 3" xfId="24815"/>
    <cellStyle name="Followed Hyperlink" xfId="46743" builtinId="9" customBuiltin="1"/>
    <cellStyle name="Good" xfId="46662" builtinId="26" customBuiltin="1"/>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xfId="46658" builtinId="16" customBuiltin="1"/>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xfId="46659" builtinId="17" customBuiltin="1"/>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xfId="46660" builtinId="18" customBuiltin="1"/>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xfId="46661" builtinId="19" customBuiltin="1"/>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Hyperlink 2 2" xfId="46742"/>
    <cellStyle name="Input" xfId="46665" builtinId="20" customBuiltin="1"/>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xfId="46668" builtinId="24" customBuiltin="1"/>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9. Rev2Cost_GDPIPI 2" xfId="46724"/>
    <cellStyle name="M_9. Rev2Cost_GDPIPI_6.2 CBR B" xfId="46838"/>
    <cellStyle name="M_9. Rev2Cost_GDPIPI_9. Shared Tax - Rate Rider" xfId="46854"/>
    <cellStyle name="M_lists" xfId="25256"/>
    <cellStyle name="M_lists 2" xfId="46722"/>
    <cellStyle name="M_lists_4. Current Monthly Fixed Charge" xfId="25257"/>
    <cellStyle name="M_lists_6.2 CBR B" xfId="46839"/>
    <cellStyle name="M_lists_9. Shared Tax - Rate Rider" xfId="46855"/>
    <cellStyle name="M_Sheet4" xfId="25258"/>
    <cellStyle name="M_Sheet4 2" xfId="46726"/>
    <cellStyle name="M_Sheet4_6.2 CBR B" xfId="46840"/>
    <cellStyle name="M_Sheet4_9. Shared Tax - Rate Rider" xfId="46856"/>
    <cellStyle name="Neutral" xfId="46664" builtinId="28" customBuiltin="1"/>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2" xfId="46746"/>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7 2 2" xfId="46791"/>
    <cellStyle name="Normal 167 3" xfId="46733"/>
    <cellStyle name="Normal 167_6.2 CBR B" xfId="46841"/>
    <cellStyle name="Normal 168" xfId="25860"/>
    <cellStyle name="Normal 168 2" xfId="25861"/>
    <cellStyle name="Normal 168 2 2" xfId="46792"/>
    <cellStyle name="Normal 168 3" xfId="46734"/>
    <cellStyle name="Normal 168_6.2 CBR B" xfId="46842"/>
    <cellStyle name="Normal 169" xfId="25862"/>
    <cellStyle name="Normal 169 2" xfId="25863"/>
    <cellStyle name="Normal 169 2 2" xfId="46793"/>
    <cellStyle name="Normal 169 3" xfId="46735"/>
    <cellStyle name="Normal 169_6.2 CBR B" xfId="4684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0 2 2" xfId="46794"/>
    <cellStyle name="Normal 170 3" xfId="46736"/>
    <cellStyle name="Normal 170_6.2 CBR B" xfId="46844"/>
    <cellStyle name="Normal 171" xfId="25877"/>
    <cellStyle name="Normal 171 2" xfId="25878"/>
    <cellStyle name="Normal 171 2 2" xfId="46795"/>
    <cellStyle name="Normal 171 3" xfId="46737"/>
    <cellStyle name="Normal 171_6.2 CBR B" xfId="46845"/>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28" xfId="46781"/>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5" xfId="46716"/>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_6.2 CBR B" xfId="46846"/>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48" xfId="46697"/>
    <cellStyle name="Normal 349" xfId="46857"/>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25" xfId="46782"/>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29" xfId="46717"/>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_6.2 CBR B" xfId="46847"/>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13" xfId="46730"/>
    <cellStyle name="Normal 5 2 2" xfId="34234"/>
    <cellStyle name="Normal 5 2 2 2" xfId="34235"/>
    <cellStyle name="Normal 5 2 2 3" xfId="34236"/>
    <cellStyle name="Normal 5 2 2 4" xfId="34237"/>
    <cellStyle name="Normal 5 2 2 5" xfId="34238"/>
    <cellStyle name="Normal 5 2 2 6" xfId="4678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_6.2 CBR B" xfId="46849"/>
    <cellStyle name="Normal 5 20" xfId="46718"/>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13" xfId="46783"/>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_6.2 CBR B" xfId="46848"/>
    <cellStyle name="Normal 50" xfId="38399"/>
    <cellStyle name="Normal 50 2" xfId="38400"/>
    <cellStyle name="Normal 50 3" xfId="38401"/>
    <cellStyle name="Normal 50 4" xfId="46738"/>
    <cellStyle name="Normal 51" xfId="38402"/>
    <cellStyle name="Normal 51 2" xfId="38403"/>
    <cellStyle name="Normal 51 3" xfId="38404"/>
    <cellStyle name="Normal 51 4" xfId="46739"/>
    <cellStyle name="Normal 52" xfId="38405"/>
    <cellStyle name="Normal 52 10" xfId="38406"/>
    <cellStyle name="Normal 52 11" xfId="46740"/>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 8" xfId="46786"/>
    <cellStyle name="Normal 6 20" xfId="38961"/>
    <cellStyle name="Normal 6 21" xfId="38962"/>
    <cellStyle name="Normal 6 22" xfId="38963"/>
    <cellStyle name="Normal 6 23" xfId="38964"/>
    <cellStyle name="Normal 6 24" xfId="38965"/>
    <cellStyle name="Normal 6 25" xfId="38966"/>
    <cellStyle name="Normal 6 26" xfId="38967"/>
    <cellStyle name="Normal 6 27" xfId="4672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_6.2 CBR B" xfId="46850"/>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rmal_lists_1 2" xfId="46860"/>
    <cellStyle name="Normal_Sheet4 2" xfId="4685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21" xfId="4678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26" xfId="46719"/>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23" xfId="46796"/>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Note 7" xfId="46741"/>
    <cellStyle name="Output" xfId="46666" builtinId="21" customBuiltin="1"/>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0 4" xfId="46759"/>
    <cellStyle name="Percent 11" xfId="40236"/>
    <cellStyle name="Percent 11 2" xfId="40237"/>
    <cellStyle name="Percent 11 2 2" xfId="40238"/>
    <cellStyle name="Percent 11 3" xfId="40239"/>
    <cellStyle name="Percent 11 4" xfId="46760"/>
    <cellStyle name="Percent 12" xfId="40240"/>
    <cellStyle name="Percent 12 2" xfId="40241"/>
    <cellStyle name="Percent 12 2 2" xfId="40242"/>
    <cellStyle name="Percent 12 3" xfId="40243"/>
    <cellStyle name="Percent 12 4" xfId="46761"/>
    <cellStyle name="Percent 13" xfId="40244"/>
    <cellStyle name="Percent 13 2" xfId="40245"/>
    <cellStyle name="Percent 13 2 2" xfId="40246"/>
    <cellStyle name="Percent 13 3" xfId="40247"/>
    <cellStyle name="Percent 13 4" xfId="46762"/>
    <cellStyle name="Percent 14" xfId="40248"/>
    <cellStyle name="Percent 14 2" xfId="40249"/>
    <cellStyle name="Percent 14 2 2" xfId="40250"/>
    <cellStyle name="Percent 14 3" xfId="40251"/>
    <cellStyle name="Percent 14 4" xfId="46763"/>
    <cellStyle name="Percent 15" xfId="40252"/>
    <cellStyle name="Percent 15 2" xfId="40253"/>
    <cellStyle name="Percent 15 2 2" xfId="40254"/>
    <cellStyle name="Percent 15 3" xfId="40255"/>
    <cellStyle name="Percent 15 4" xfId="46764"/>
    <cellStyle name="Percent 16" xfId="40256"/>
    <cellStyle name="Percent 16 2" xfId="40257"/>
    <cellStyle name="Percent 16 2 2" xfId="40258"/>
    <cellStyle name="Percent 16 3" xfId="40259"/>
    <cellStyle name="Percent 16 4" xfId="46765"/>
    <cellStyle name="Percent 17" xfId="40260"/>
    <cellStyle name="Percent 17 2" xfId="40261"/>
    <cellStyle name="Percent 17 2 2" xfId="40262"/>
    <cellStyle name="Percent 17 3" xfId="40263"/>
    <cellStyle name="Percent 17 4" xfId="46767"/>
    <cellStyle name="Percent 18" xfId="40264"/>
    <cellStyle name="Percent 18 2" xfId="40265"/>
    <cellStyle name="Percent 18 2 2" xfId="40266"/>
    <cellStyle name="Percent 18 3" xfId="40267"/>
    <cellStyle name="Percent 18 4" xfId="46766"/>
    <cellStyle name="Percent 19" xfId="40268"/>
    <cellStyle name="Percent 19 2" xfId="40269"/>
    <cellStyle name="Percent 19 2 2" xfId="40270"/>
    <cellStyle name="Percent 19 3" xfId="40271"/>
    <cellStyle name="Percent 19 4" xfId="46809"/>
    <cellStyle name="Percent 2" xfId="40272"/>
    <cellStyle name="Percent 2 10" xfId="40273"/>
    <cellStyle name="Percent 2 11" xfId="40274"/>
    <cellStyle name="Percent 2 12" xfId="40275"/>
    <cellStyle name="Percent 2 13" xfId="40276"/>
    <cellStyle name="Percent 2 14" xfId="46701"/>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0 4" xfId="46811"/>
    <cellStyle name="Percent 21" xfId="43680"/>
    <cellStyle name="Percent 21 2" xfId="43681"/>
    <cellStyle name="Percent 21 2 2" xfId="43682"/>
    <cellStyle name="Percent 21 3" xfId="43683"/>
    <cellStyle name="Percent 21 4" xfId="46814"/>
    <cellStyle name="Percent 22" xfId="43684"/>
    <cellStyle name="Percent 22 2" xfId="43685"/>
    <cellStyle name="Percent 22 2 2" xfId="43686"/>
    <cellStyle name="Percent 22 3" xfId="43687"/>
    <cellStyle name="Percent 22 4" xfId="46815"/>
    <cellStyle name="Percent 23" xfId="43688"/>
    <cellStyle name="Percent 23 2" xfId="43689"/>
    <cellStyle name="Percent 23 2 2" xfId="43690"/>
    <cellStyle name="Percent 23 3" xfId="43691"/>
    <cellStyle name="Percent 23 4" xfId="46816"/>
    <cellStyle name="Percent 24" xfId="43692"/>
    <cellStyle name="Percent 24 2" xfId="43693"/>
    <cellStyle name="Percent 24 2 2" xfId="43694"/>
    <cellStyle name="Percent 24 3" xfId="43695"/>
    <cellStyle name="Percent 24 4" xfId="46817"/>
    <cellStyle name="Percent 25" xfId="43696"/>
    <cellStyle name="Percent 25 2" xfId="43697"/>
    <cellStyle name="Percent 25 2 2" xfId="43698"/>
    <cellStyle name="Percent 25 3" xfId="43699"/>
    <cellStyle name="Percent 25 4" xfId="46818"/>
    <cellStyle name="Percent 26" xfId="43700"/>
    <cellStyle name="Percent 26 2" xfId="43701"/>
    <cellStyle name="Percent 26 2 2" xfId="43702"/>
    <cellStyle name="Percent 26 3" xfId="43703"/>
    <cellStyle name="Percent 26 4" xfId="46819"/>
    <cellStyle name="Percent 27" xfId="43704"/>
    <cellStyle name="Percent 27 2" xfId="43705"/>
    <cellStyle name="Percent 27 2 2" xfId="43706"/>
    <cellStyle name="Percent 27 3" xfId="43707"/>
    <cellStyle name="Percent 27 4" xfId="46820"/>
    <cellStyle name="Percent 28" xfId="43708"/>
    <cellStyle name="Percent 28 2" xfId="43709"/>
    <cellStyle name="Percent 28 2 2" xfId="43710"/>
    <cellStyle name="Percent 28 3" xfId="43711"/>
    <cellStyle name="Percent 28 4" xfId="46821"/>
    <cellStyle name="Percent 29" xfId="43712"/>
    <cellStyle name="Percent 29 2" xfId="43713"/>
    <cellStyle name="Percent 29 2 2" xfId="43714"/>
    <cellStyle name="Percent 29 3" xfId="43715"/>
    <cellStyle name="Percent 29 4" xfId="46822"/>
    <cellStyle name="Percent 3" xfId="43716"/>
    <cellStyle name="Percent 3 2" xfId="43717"/>
    <cellStyle name="Percent 3 2 2" xfId="43718"/>
    <cellStyle name="Percent 3 2 2 2" xfId="46789"/>
    <cellStyle name="Percent 3 2 3" xfId="43719"/>
    <cellStyle name="Percent 3 2 4" xfId="43720"/>
    <cellStyle name="Percent 3 2 5" xfId="43721"/>
    <cellStyle name="Percent 3 2 6" xfId="46731"/>
    <cellStyle name="Percent 3 3" xfId="43722"/>
    <cellStyle name="Percent 3 3 2" xfId="46785"/>
    <cellStyle name="Percent 3 4" xfId="43723"/>
    <cellStyle name="Percent 3 5" xfId="43724"/>
    <cellStyle name="Percent 3 6" xfId="43725"/>
    <cellStyle name="Percent 3 7" xfId="46720"/>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19" xfId="46790"/>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23" xfId="46732"/>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 9" xfId="4674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 4" xfId="46753"/>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 4" xfId="46754"/>
    <cellStyle name="Percent 70" xfId="45766"/>
    <cellStyle name="Percent 71" xfId="45767"/>
    <cellStyle name="Percent 72" xfId="46644"/>
    <cellStyle name="Percent 73" xfId="46647"/>
    <cellStyle name="Percent 74" xfId="46651"/>
    <cellStyle name="Percent 75" xfId="46655"/>
    <cellStyle name="Percent 76" xfId="46699"/>
    <cellStyle name="Percent 8" xfId="45768"/>
    <cellStyle name="Percent 8 2" xfId="45769"/>
    <cellStyle name="Percent 8 2 2" xfId="45770"/>
    <cellStyle name="Percent 8 3" xfId="45771"/>
    <cellStyle name="Percent 8 4" xfId="46751"/>
    <cellStyle name="Percent 9" xfId="45772"/>
    <cellStyle name="Percent 9 2" xfId="45773"/>
    <cellStyle name="Percent 9 2 2" xfId="45774"/>
    <cellStyle name="Percent 9 3" xfId="45775"/>
    <cellStyle name="Percent 9 4" xfId="46757"/>
    <cellStyle name="Title" xfId="46657" builtinId="15" customBuiltin="1"/>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xfId="46672" builtinId="25" customBuiltin="1"/>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xfId="46670" builtinId="11" customBuiltin="1"/>
    <cellStyle name="Warning Text 2" xfId="46639"/>
    <cellStyle name="Warning Text 2 2" xfId="46640"/>
    <cellStyle name="Warning Text 2 3" xfId="46641"/>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48" Type="http://schemas.openxmlformats.org/officeDocument/2006/relationships/customXml" Target="../customXml/item5.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628650</xdr:colOff>
          <xdr:row>18</xdr:row>
          <xdr:rowOff>28575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47625</xdr:colOff>
          <xdr:row>18</xdr:row>
          <xdr:rowOff>133350</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333375</xdr:colOff>
          <xdr:row>18</xdr:row>
          <xdr:rowOff>28575</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95250</xdr:colOff>
          <xdr:row>18</xdr:row>
          <xdr:rowOff>133350</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390525</xdr:colOff>
          <xdr:row>18</xdr:row>
          <xdr:rowOff>28575</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104775</xdr:colOff>
          <xdr:row>18</xdr:row>
          <xdr:rowOff>133350</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295275</xdr:colOff>
          <xdr:row>18</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381000</xdr:colOff>
          <xdr:row>18</xdr:row>
          <xdr:rowOff>133350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647700</xdr:colOff>
          <xdr:row>18</xdr:row>
          <xdr:rowOff>133350</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228600</xdr:colOff>
          <xdr:row>18</xdr:row>
          <xdr:rowOff>28575</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523875</xdr:colOff>
          <xdr:row>18</xdr:row>
          <xdr:rowOff>133350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66675</xdr:colOff>
          <xdr:row>18</xdr:row>
          <xdr:rowOff>28575</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495300</xdr:colOff>
          <xdr:row>18</xdr:row>
          <xdr:rowOff>133350</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57150</xdr:colOff>
          <xdr:row>18</xdr:row>
          <xdr:rowOff>28575</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504825</xdr:colOff>
          <xdr:row>18</xdr:row>
          <xdr:rowOff>133350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647700</xdr:colOff>
          <xdr:row>18</xdr:row>
          <xdr:rowOff>28575</xdr:rowOff>
        </xdr:to>
        <xdr:sp macro="" textlink="">
          <xdr:nvSpPr>
            <xdr:cNvPr id="47105" name="Option Button 1" hidden="1">
              <a:extLst>
                <a:ext uri="{63B3BB69-23CF-44E3-9099-C40C66FF867C}">
                  <a14:compatExt spid="_x0000_s47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47106" name="Option Button 2" hidden="1">
              <a:extLst>
                <a:ext uri="{63B3BB69-23CF-44E3-9099-C40C66FF867C}">
                  <a14:compatExt spid="_x0000_s47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85725</xdr:colOff>
          <xdr:row>18</xdr:row>
          <xdr:rowOff>28575</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28575</xdr:colOff>
          <xdr:row>18</xdr:row>
          <xdr:rowOff>28575</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13</xdr:col>
          <xdr:colOff>1266825</xdr:colOff>
          <xdr:row>18</xdr:row>
          <xdr:rowOff>133350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619125</xdr:colOff>
          <xdr:row>18</xdr:row>
          <xdr:rowOff>28575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28575</xdr:colOff>
          <xdr:row>18</xdr:row>
          <xdr:rowOff>133350</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533400</xdr:colOff>
          <xdr:row>18</xdr:row>
          <xdr:rowOff>28575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57150</xdr:colOff>
          <xdr:row>18</xdr:row>
          <xdr:rowOff>133350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9525</xdr:colOff>
          <xdr:row>18</xdr:row>
          <xdr:rowOff>133350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pp01/sites/FIN/REG/RateApp/2016RateAppAdmin/2015_Filing_Requirements_Chapter2_Append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nielw/.syncclient/1559238312712/danielwong-fung@hydroottawa.com/1mO_43e5pzLHyn42fh-DlwhKwAXZamjsa/Attachment%208-10-1(A)%20OEB%20Workform%20-%202020%20Current%20and%202021%20Proposed%20Tariff%20of%20Rates%20and%20Charges.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o-docs.appspot.com/Applications%20Department/Department%20Applications/Rates/2013%20Electricity%20Rates/$Models/Final%202013%20IRM%20RG.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o-docs.appspot.com/Home/Market%20Operations/Department%20Applications/Reports/Rates/Electricity%20Rates%20-%20Billing%20Determinants%20Database/2012%20IRM%20DEVELOPMENT/2012%20IRM%20MODEL%20(2ND%20AND%20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sheetData sheetId="76"/>
      <sheetData sheetId="77"/>
      <sheetData sheetId="78"/>
      <sheetData sheetId="79"/>
      <sheetData sheetId="80" refreshError="1"/>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6">
          <cell r="E26">
            <v>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Database"/>
      <sheetName val="2016 List"/>
      <sheetName val="Sheet1"/>
      <sheetName val="2. Current Tariff Schedule"/>
      <sheetName val="3. Regulatory Charges"/>
      <sheetName val="4. Additional Rates"/>
      <sheetName val="5. Final Tariff Schedule"/>
      <sheetName val="6. Bill Impacts"/>
      <sheetName val="Rate Rider Database"/>
      <sheetName val="20. HIDDEN"/>
      <sheetName val="20. Bill Impacts hidden"/>
      <sheetName val="lists"/>
      <sheetName val="Sheet2"/>
      <sheetName val="Sheet3"/>
    </sheetNames>
    <sheetDataSet>
      <sheetData sheetId="0"/>
      <sheetData sheetId="1">
        <row r="14">
          <cell r="F14" t="str">
            <v>Hydro Ottawa Limited</v>
          </cell>
        </row>
      </sheetData>
      <sheetData sheetId="2"/>
      <sheetData sheetId="3">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row>
        <row r="7">
          <cell r="A7" t="str">
            <v>Canadian Niagara Power Inc.</v>
          </cell>
        </row>
        <row r="8">
          <cell r="A8" t="str">
            <v>Centre Wellington Hydro Ltd.</v>
          </cell>
        </row>
        <row r="9">
          <cell r="A9" t="str">
            <v>Chapleau Public Utilities Corporation</v>
          </cell>
        </row>
        <row r="10">
          <cell r="A10" t="str">
            <v>Cooperative Hydro Embrun Inc.</v>
          </cell>
        </row>
        <row r="11">
          <cell r="A11" t="str">
            <v>E.L.K. Energy Inc.</v>
          </cell>
        </row>
        <row r="12">
          <cell r="A12" t="str">
            <v>Elexicon Energy Inc.</v>
          </cell>
        </row>
        <row r="13">
          <cell r="A13" t="str">
            <v>Energy+ Inc.</v>
          </cell>
        </row>
        <row r="14">
          <cell r="A14" t="str">
            <v>Entegrus Powerlines Inc.</v>
          </cell>
          <cell r="C14" t="str">
            <v>Parry Sound Service Area</v>
          </cell>
        </row>
        <row r="15">
          <cell r="A15" t="str">
            <v>ENWIN Utilities Ltd.</v>
          </cell>
        </row>
        <row r="16">
          <cell r="A16" t="str">
            <v>EPCOR Electricity Distribution Ontario Inc.</v>
          </cell>
        </row>
        <row r="17">
          <cell r="A17" t="str">
            <v>ERTH Power Corporation - ERTH Power Main Rate Zone</v>
          </cell>
        </row>
        <row r="18">
          <cell r="A18" t="str">
            <v>ERTH POWER CORPORATION – GODERICH RATE ZONE</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Halton Hills Hydro Inc.</v>
          </cell>
        </row>
        <row r="26">
          <cell r="A26" t="str">
            <v>Hearst Power Distribution Co. Ltd.</v>
          </cell>
          <cell r="C26" t="str">
            <v>For Former St. Thomas Energy Rate Zone</v>
          </cell>
        </row>
        <row r="27">
          <cell r="A27" t="str">
            <v>Hydro 2000 Inc.</v>
          </cell>
          <cell r="C27" t="str">
            <v>For Entegrus-Main Rate Zone</v>
          </cell>
        </row>
        <row r="28">
          <cell r="A28" t="str">
            <v>Hydro Hawkesbury Inc.</v>
          </cell>
        </row>
        <row r="29">
          <cell r="A29" t="str">
            <v>Hydro One Networks Inc.</v>
          </cell>
        </row>
        <row r="30">
          <cell r="A30" t="str">
            <v>Hydro One Remote Communites Inc.</v>
          </cell>
        </row>
        <row r="31">
          <cell r="A31" t="str">
            <v>Hydro Ottawa Limited</v>
          </cell>
        </row>
        <row r="32">
          <cell r="A32" t="str">
            <v>InnPower Corporation</v>
          </cell>
        </row>
        <row r="33">
          <cell r="A33" t="str">
            <v>Kingston Hydro Corporation</v>
          </cell>
        </row>
        <row r="34">
          <cell r="A34" t="str">
            <v>Kitchener-Wilmot Hydro Inc.</v>
          </cell>
        </row>
        <row r="35">
          <cell r="A35" t="str">
            <v>Lakefront Utilities Inc.</v>
          </cell>
        </row>
        <row r="36">
          <cell r="A36" t="str">
            <v>Lakeland Power Distribution Ltd.</v>
          </cell>
        </row>
        <row r="37">
          <cell r="A37" t="str">
            <v>London Hydro Inc.</v>
          </cell>
        </row>
        <row r="38">
          <cell r="A38" t="str">
            <v>Milton Hydro Distribution Inc.</v>
          </cell>
        </row>
        <row r="39">
          <cell r="A39" t="str">
            <v>Newmarket-Tay Power Distribution Ltd.</v>
          </cell>
        </row>
        <row r="40">
          <cell r="A40" t="str">
            <v>Niagara Peninsula Energy Inc.</v>
          </cell>
        </row>
        <row r="41">
          <cell r="A41" t="str">
            <v>Niagara-on-the-Lake Hydro Inc.</v>
          </cell>
        </row>
        <row r="42">
          <cell r="A42" t="str">
            <v>North Bay Hydro Distribution Limited</v>
          </cell>
        </row>
        <row r="43">
          <cell r="A43" t="str">
            <v>Northern Ontario Wires Inc.</v>
          </cell>
        </row>
        <row r="44">
          <cell r="A44" t="str">
            <v>Oakville Hydro Electricity Distribution Inc.</v>
          </cell>
        </row>
        <row r="45">
          <cell r="A45" t="str">
            <v>Orangeville Hydro Limited</v>
          </cell>
        </row>
        <row r="46">
          <cell r="A46" t="str">
            <v>Orillia Power Distribution Corporation</v>
          </cell>
        </row>
        <row r="47">
          <cell r="A47" t="str">
            <v>Oshawa PUC Networks Inc.</v>
          </cell>
        </row>
        <row r="48">
          <cell r="A48" t="str">
            <v>Ottawa River Power Corporation</v>
          </cell>
        </row>
        <row r="49">
          <cell r="A49" t="str">
            <v>Peterborough Distribution Incorporated</v>
          </cell>
        </row>
        <row r="50">
          <cell r="A50" t="str">
            <v>PUC Distribution Inc.</v>
          </cell>
        </row>
        <row r="51">
          <cell r="A51" t="str">
            <v>Renfrew Hydro Inc.</v>
          </cell>
        </row>
        <row r="52">
          <cell r="A52" t="str">
            <v>Rideau St. Lawrence Distribution Inc.</v>
          </cell>
        </row>
        <row r="53">
          <cell r="A53" t="str">
            <v>Sioux Lookout Hydro Inc.</v>
          </cell>
        </row>
        <row r="54">
          <cell r="A54" t="str">
            <v>Synergy North Corporation</v>
          </cell>
        </row>
        <row r="55">
          <cell r="A55" t="str">
            <v>Tillsonburg Hydro Inc.</v>
          </cell>
        </row>
        <row r="56">
          <cell r="A56" t="str">
            <v>Toronto Hydro-Electric System Limited</v>
          </cell>
        </row>
        <row r="57">
          <cell r="A57" t="str">
            <v>Wasaga Distribution Inc.</v>
          </cell>
        </row>
        <row r="58">
          <cell r="A58" t="str">
            <v>Waterloo North Hydro Inc.</v>
          </cell>
        </row>
        <row r="59">
          <cell r="A59" t="str">
            <v>Welland Hydro-Electric System Corp.</v>
          </cell>
        </row>
        <row r="60">
          <cell r="A60" t="str">
            <v>Wellington North Power Inc.</v>
          </cell>
        </row>
        <row r="61">
          <cell r="A61" t="str">
            <v>Westario Power Inc.</v>
          </cell>
        </row>
      </sheetData>
      <sheetData sheetId="4"/>
      <sheetData sheetId="5"/>
      <sheetData sheetId="6">
        <row r="23">
          <cell r="D23">
            <v>0.10100000000000001</v>
          </cell>
        </row>
        <row r="24">
          <cell r="D24">
            <v>0.14399999999999999</v>
          </cell>
        </row>
        <row r="25">
          <cell r="D25">
            <v>0.20799999999999999</v>
          </cell>
        </row>
        <row r="33">
          <cell r="D33">
            <v>0.56999999999999995</v>
          </cell>
        </row>
        <row r="35">
          <cell r="D35">
            <v>36.86</v>
          </cell>
        </row>
      </sheetData>
      <sheetData sheetId="7"/>
      <sheetData sheetId="8"/>
      <sheetData sheetId="9"/>
      <sheetData sheetId="10">
        <row r="1">
          <cell r="C1" t="str">
            <v>Standard Name</v>
          </cell>
        </row>
        <row r="2">
          <cell r="C2" t="str">
            <v>Rate Rider for Recovery of Incremental Capital</v>
          </cell>
        </row>
        <row r="3">
          <cell r="C3" t="str">
            <v>Rate Rider for Recovery of Advanced Capital Module</v>
          </cell>
        </row>
        <row r="4">
          <cell r="C4" t="str">
            <v>Rate Rider for Recovery of Stranded Meter Assets</v>
          </cell>
        </row>
        <row r="5">
          <cell r="C5" t="str">
            <v>Rate Rider for Application of IFRS</v>
          </cell>
        </row>
        <row r="6">
          <cell r="C6" t="str">
            <v>Rate Rider per Acquisition Agreement</v>
          </cell>
        </row>
        <row r="7">
          <cell r="C7" t="str">
            <v>Rate Rider for Disposition of Account 1576</v>
          </cell>
        </row>
        <row r="8">
          <cell r="C8" t="str">
            <v>Rate Rider for Disposition of Account 1575</v>
          </cell>
        </row>
        <row r="9">
          <cell r="C9" t="str">
            <v>Rate Rider for Disposition of Accounts 1575 and 1576</v>
          </cell>
        </row>
        <row r="10">
          <cell r="C10" t="str">
            <v>Rate Rider for Disposition of Account 1574</v>
          </cell>
        </row>
        <row r="11">
          <cell r="C11" t="str">
            <v>Rate Rider for Disposition of Residual Historical Smart Meter Costs</v>
          </cell>
        </row>
        <row r="12">
          <cell r="C12" t="str">
            <v>Rate Rider for Disposition of Residual Historical Smart Meter Costs</v>
          </cell>
        </row>
        <row r="13">
          <cell r="C13" t="str">
            <v>Rate Rider for Recovery of Smart Meter Incremental Revenue Requirement</v>
          </cell>
        </row>
        <row r="14">
          <cell r="C14" t="str">
            <v>Rate Rider for Recovery of (year) Foregone Revenue</v>
          </cell>
        </row>
        <row r="15">
          <cell r="C15" t="str">
            <v>Rate Rider for Recovery of Wind Storm Damage Costs</v>
          </cell>
        </row>
        <row r="16">
          <cell r="C16" t="str">
            <v>Low Voltage Service Rate</v>
          </cell>
        </row>
        <row r="17">
          <cell r="C17" t="str">
            <v>Funding Adder for Renewable Energy Generation</v>
          </cell>
        </row>
        <row r="18">
          <cell r="C18" t="str">
            <v>Distribution Wheeling Service Rate</v>
          </cell>
        </row>
        <row r="19">
          <cell r="C19" t="str">
            <v>Rate Rider for Disposition of Account 1595</v>
          </cell>
        </row>
        <row r="20">
          <cell r="C20" t="str">
            <v>Rate Rider for Disposition of Earnings Sharing</v>
          </cell>
        </row>
        <row r="21">
          <cell r="C21" t="str">
            <v>Rate Rider for Disposition of Tax Loss Carry-forward</v>
          </cell>
        </row>
        <row r="22">
          <cell r="C22" t="str">
            <v>Rate Rider for Disposition of Deferral/Variance Accounts</v>
          </cell>
        </row>
        <row r="23">
          <cell r="C23" t="str">
            <v>Rate Rider for Disposition of Deferral/Variance Accounts Applicable only for Non-Wholesale Market Participants</v>
          </cell>
        </row>
        <row r="24">
          <cell r="C24" t="str">
            <v>Rate Rider for Disposition of Capacity Based Recovery Account Applicable only for Class B Customers</v>
          </cell>
        </row>
        <row r="25">
          <cell r="C25" t="str">
            <v>Rate Rider for Application of Tax Change</v>
          </cell>
        </row>
      </sheetData>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8.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9.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0.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1.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2.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3.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5.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6.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7.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8.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0.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1.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3"/>
  <sheetViews>
    <sheetView view="pageBreakPreview" zoomScale="70" zoomScaleNormal="85" zoomScaleSheetLayoutView="70" workbookViewId="0">
      <selection activeCell="C28" sqref="C28"/>
    </sheetView>
  </sheetViews>
  <sheetFormatPr defaultColWidth="9.140625" defaultRowHeight="15" x14ac:dyDescent="0.25"/>
  <cols>
    <col min="1" max="1" width="1.85546875" style="191" customWidth="1"/>
    <col min="2" max="2" width="22" style="191" customWidth="1"/>
    <col min="3" max="3" width="33.85546875" style="191" customWidth="1"/>
    <col min="4" max="4" width="15.85546875" style="191" customWidth="1"/>
    <col min="5" max="5" width="21.28515625" style="191" customWidth="1"/>
    <col min="6" max="7" width="17.28515625" style="191" customWidth="1"/>
    <col min="8" max="8" width="16.5703125" style="191" customWidth="1"/>
    <col min="9" max="9" width="18.42578125" style="191" customWidth="1"/>
    <col min="10" max="10" width="1.7109375" style="191" customWidth="1"/>
    <col min="11" max="12" width="9.140625" style="191"/>
    <col min="13" max="18" width="10.28515625" style="191" bestFit="1" customWidth="1"/>
    <col min="19" max="16384" width="9.140625" style="191"/>
  </cols>
  <sheetData>
    <row r="1" spans="1:9" ht="30" customHeight="1" x14ac:dyDescent="0.25">
      <c r="A1" s="368" t="s">
        <v>280</v>
      </c>
      <c r="B1" s="369"/>
      <c r="C1" s="369"/>
      <c r="D1" s="369"/>
      <c r="E1" s="369"/>
      <c r="F1" s="369"/>
      <c r="G1" s="369"/>
      <c r="H1" s="369"/>
      <c r="I1" s="369"/>
    </row>
    <row r="2" spans="1:9" ht="38.25" customHeight="1" x14ac:dyDescent="0.25">
      <c r="A2" s="369"/>
      <c r="B2" s="369"/>
      <c r="C2" s="369"/>
      <c r="D2" s="369"/>
      <c r="E2" s="369"/>
      <c r="F2" s="369"/>
      <c r="G2" s="369"/>
      <c r="H2" s="369"/>
      <c r="I2" s="369"/>
    </row>
    <row r="3" spans="1:9" ht="6.75" customHeight="1" thickBot="1" x14ac:dyDescent="0.3"/>
    <row r="4" spans="1:9" ht="15.75" thickBot="1" x14ac:dyDescent="0.3">
      <c r="B4" s="373" t="s">
        <v>137</v>
      </c>
      <c r="C4" s="374"/>
      <c r="D4" s="374"/>
      <c r="E4" s="374"/>
      <c r="F4" s="374"/>
      <c r="G4" s="374"/>
      <c r="H4" s="374"/>
      <c r="I4" s="375"/>
    </row>
    <row r="5" spans="1:9" ht="49.5" customHeight="1" thickBot="1" x14ac:dyDescent="0.3">
      <c r="B5" s="226" t="s">
        <v>66</v>
      </c>
      <c r="C5" s="192"/>
      <c r="D5" s="192" t="s">
        <v>107</v>
      </c>
      <c r="E5" s="192" t="s">
        <v>108</v>
      </c>
      <c r="F5" s="192" t="s">
        <v>109</v>
      </c>
      <c r="G5" s="192" t="s">
        <v>110</v>
      </c>
      <c r="H5" s="192" t="s">
        <v>111</v>
      </c>
      <c r="I5" s="192" t="s">
        <v>112</v>
      </c>
    </row>
    <row r="6" spans="1:9" ht="15" customHeight="1" x14ac:dyDescent="0.25">
      <c r="B6" s="370" t="s">
        <v>134</v>
      </c>
      <c r="C6" s="193" t="s">
        <v>67</v>
      </c>
      <c r="D6" s="219">
        <f>+'Res (750)'!H39</f>
        <v>28.64</v>
      </c>
      <c r="E6" s="220">
        <f>+'Res (750)'!L39</f>
        <v>29.36</v>
      </c>
      <c r="F6" s="197">
        <f>+'Res (750)'!S39</f>
        <v>30.62</v>
      </c>
      <c r="G6" s="197">
        <f>+'Res (750)'!Z39</f>
        <v>31.88</v>
      </c>
      <c r="H6" s="197">
        <f>+'Res (750)'!AG39</f>
        <v>32.340000000000003</v>
      </c>
      <c r="I6" s="198">
        <f>+'Res (750)'!AN39</f>
        <v>32.409999999999997</v>
      </c>
    </row>
    <row r="7" spans="1:9" x14ac:dyDescent="0.25">
      <c r="B7" s="371"/>
      <c r="C7" s="195" t="s">
        <v>68</v>
      </c>
      <c r="D7" s="221"/>
      <c r="E7" s="222">
        <f>+'Res (750)'!N39</f>
        <v>0.71999999999999886</v>
      </c>
      <c r="F7" s="197">
        <f>+'Res (750)'!U39</f>
        <v>1.2600000000000016</v>
      </c>
      <c r="G7" s="197">
        <f>+'Res (750)'!AB39</f>
        <v>1.259999999999998</v>
      </c>
      <c r="H7" s="197">
        <f>+'Res (750)'!AI39</f>
        <v>0.46000000000000441</v>
      </c>
      <c r="I7" s="198">
        <f>+'Res (750)'!AP39</f>
        <v>6.9999999999993179E-2</v>
      </c>
    </row>
    <row r="8" spans="1:9" x14ac:dyDescent="0.25">
      <c r="B8" s="371"/>
      <c r="C8" s="199" t="s">
        <v>69</v>
      </c>
      <c r="D8" s="223"/>
      <c r="E8" s="277">
        <f>E7/D6</f>
        <v>2.5139664804469233E-2</v>
      </c>
      <c r="F8" s="278">
        <f>F7/E6</f>
        <v>4.2915531335149915E-2</v>
      </c>
      <c r="G8" s="278">
        <f t="shared" ref="G8:I8" si="0">G7/F6</f>
        <v>4.1149575440888243E-2</v>
      </c>
      <c r="H8" s="278">
        <f t="shared" si="0"/>
        <v>1.4429109159347692E-2</v>
      </c>
      <c r="I8" s="279">
        <f t="shared" si="0"/>
        <v>2.1645021645019533E-3</v>
      </c>
    </row>
    <row r="9" spans="1:9" x14ac:dyDescent="0.25">
      <c r="B9" s="371"/>
      <c r="C9" s="199" t="s">
        <v>135</v>
      </c>
      <c r="D9" s="223"/>
      <c r="E9" s="280">
        <f>+'Res (750)'!N64</f>
        <v>0.61088850899999159</v>
      </c>
      <c r="F9" s="281">
        <f>+'Res (750)'!U64</f>
        <v>1.0231199999999916</v>
      </c>
      <c r="G9" s="281">
        <f>+'Res (750)'!AB64</f>
        <v>1.3885199999999998</v>
      </c>
      <c r="H9" s="281">
        <f>+'Res (750)'!AI64</f>
        <v>0.37351999999999919</v>
      </c>
      <c r="I9" s="282">
        <f>+'Res (750)'!AP64</f>
        <v>5.6840000000022428E-2</v>
      </c>
    </row>
    <row r="10" spans="1:9" ht="15.75" thickBot="1" x14ac:dyDescent="0.3">
      <c r="B10" s="372"/>
      <c r="C10" s="201" t="s">
        <v>70</v>
      </c>
      <c r="D10" s="224"/>
      <c r="E10" s="283">
        <f>+'Res (750)'!O64</f>
        <v>5.3315299729774241E-3</v>
      </c>
      <c r="F10" s="284">
        <f>+'Res (750)'!V64</f>
        <v>8.8819263984787986E-3</v>
      </c>
      <c r="G10" s="284">
        <f>+'Res (750)'!AC64</f>
        <v>1.1947922401975102E-2</v>
      </c>
      <c r="H10" s="284">
        <f>+'Res (750)'!AJ64</f>
        <v>3.1761130448230888E-3</v>
      </c>
      <c r="I10" s="285">
        <f>+'Res (750)'!AQ64</f>
        <v>4.8179132658211733E-4</v>
      </c>
    </row>
    <row r="11" spans="1:9" x14ac:dyDescent="0.25">
      <c r="B11" s="370" t="s">
        <v>102</v>
      </c>
      <c r="C11" s="193" t="s">
        <v>67</v>
      </c>
      <c r="D11" s="219">
        <f>+'Res (232)'!H39</f>
        <v>28.64</v>
      </c>
      <c r="E11" s="286">
        <f>+'Res (232)'!L39</f>
        <v>29.36</v>
      </c>
      <c r="F11" s="287">
        <f>+'Res (232)'!S39</f>
        <v>30.62</v>
      </c>
      <c r="G11" s="287">
        <f>+'Res (232)'!Z39</f>
        <v>31.88</v>
      </c>
      <c r="H11" s="287">
        <f>+'Res (232)'!AG39</f>
        <v>32.340000000000003</v>
      </c>
      <c r="I11" s="288">
        <f>+'Res (232)'!AN39</f>
        <v>32.409999999999997</v>
      </c>
    </row>
    <row r="12" spans="1:9" x14ac:dyDescent="0.25">
      <c r="B12" s="371"/>
      <c r="C12" s="195" t="s">
        <v>68</v>
      </c>
      <c r="D12" s="221"/>
      <c r="E12" s="289">
        <f>+'Res (232)'!N39</f>
        <v>0.71999999999999886</v>
      </c>
      <c r="F12" s="287">
        <f>+'Res (232)'!U39</f>
        <v>1.2600000000000016</v>
      </c>
      <c r="G12" s="287">
        <f>+'Res (232)'!AB39</f>
        <v>1.259999999999998</v>
      </c>
      <c r="H12" s="287">
        <f>+'Res (232)'!AI39</f>
        <v>0.46000000000000441</v>
      </c>
      <c r="I12" s="288">
        <f>+'Res (232)'!AP39</f>
        <v>6.9999999999993179E-2</v>
      </c>
    </row>
    <row r="13" spans="1:9" x14ac:dyDescent="0.25">
      <c r="B13" s="371"/>
      <c r="C13" s="199" t="s">
        <v>69</v>
      </c>
      <c r="D13" s="223"/>
      <c r="E13" s="277">
        <f>E12/D11</f>
        <v>2.5139664804469233E-2</v>
      </c>
      <c r="F13" s="278">
        <f t="shared" ref="F13:I13" si="1">F12/E11</f>
        <v>4.2915531335149915E-2</v>
      </c>
      <c r="G13" s="278">
        <f t="shared" si="1"/>
        <v>4.1149575440888243E-2</v>
      </c>
      <c r="H13" s="278">
        <f t="shared" si="1"/>
        <v>1.4429109159347692E-2</v>
      </c>
      <c r="I13" s="279">
        <f t="shared" si="1"/>
        <v>2.1645021645019533E-3</v>
      </c>
    </row>
    <row r="14" spans="1:9" x14ac:dyDescent="0.25">
      <c r="B14" s="371"/>
      <c r="C14" s="199" t="s">
        <v>135</v>
      </c>
      <c r="D14" s="223"/>
      <c r="E14" s="280">
        <f>+'Res (232)'!N64</f>
        <v>0.59275953878400145</v>
      </c>
      <c r="F14" s="280">
        <f>+'Res (232)'!U64</f>
        <v>1.0231199999999987</v>
      </c>
      <c r="G14" s="280">
        <f>+'Res (232)'!AB64</f>
        <v>1.1361504000000053</v>
      </c>
      <c r="H14" s="280">
        <f>+'Res (232)'!AI64</f>
        <v>0.3735200000000134</v>
      </c>
      <c r="I14" s="290">
        <f>+'Res (232)'!AP64</f>
        <v>5.6839999999979796E-2</v>
      </c>
    </row>
    <row r="15" spans="1:9" ht="15.75" thickBot="1" x14ac:dyDescent="0.3">
      <c r="B15" s="372"/>
      <c r="C15" s="201" t="s">
        <v>70</v>
      </c>
      <c r="D15" s="224"/>
      <c r="E15" s="283">
        <f>+'Res (232)'!O64</f>
        <v>1.1406830580099525E-2</v>
      </c>
      <c r="F15" s="284">
        <f>+'Res (232)'!V64</f>
        <v>1.9466466728477905E-2</v>
      </c>
      <c r="G15" s="284">
        <f>+'Res (232)'!AC64</f>
        <v>2.120427549131855E-2</v>
      </c>
      <c r="H15" s="284">
        <f>+'Res (232)'!AJ64</f>
        <v>6.8263546721227114E-3</v>
      </c>
      <c r="I15" s="285">
        <f>+'Res (232)'!AQ64</f>
        <v>1.0317500107726359E-3</v>
      </c>
    </row>
    <row r="16" spans="1:9" ht="15" customHeight="1" x14ac:dyDescent="0.25">
      <c r="B16" s="370" t="s">
        <v>71</v>
      </c>
      <c r="C16" s="193" t="s">
        <v>67</v>
      </c>
      <c r="D16" s="194">
        <f>+'SC (2000)'!H39</f>
        <v>71.319999999999993</v>
      </c>
      <c r="E16" s="291">
        <f>+'SC (2000)'!L39</f>
        <v>71.56</v>
      </c>
      <c r="F16" s="291">
        <f>+'SC (2000)'!S39</f>
        <v>74.92</v>
      </c>
      <c r="G16" s="291">
        <f>+'SC (2000)'!Z39</f>
        <v>77.94</v>
      </c>
      <c r="H16" s="291">
        <f>+'SC (2000)'!AG39</f>
        <v>79.349999999999994</v>
      </c>
      <c r="I16" s="292">
        <f>+'SC (2000)'!AN39</f>
        <v>80.16</v>
      </c>
    </row>
    <row r="17" spans="2:9" x14ac:dyDescent="0.25">
      <c r="B17" s="371"/>
      <c r="C17" s="195" t="s">
        <v>68</v>
      </c>
      <c r="D17" s="196"/>
      <c r="E17" s="287">
        <f>+'SC (2000)'!N39</f>
        <v>0.24000000000000909</v>
      </c>
      <c r="F17" s="287">
        <f>+'SC (2000)'!U39</f>
        <v>3.3599999999999994</v>
      </c>
      <c r="G17" s="287">
        <f>+'SC (2000)'!AB39</f>
        <v>3.019999999999996</v>
      </c>
      <c r="H17" s="287">
        <f>+'SC (2000)'!AI39</f>
        <v>1.4099999999999966</v>
      </c>
      <c r="I17" s="288">
        <f>+'SC (2000)'!AP39</f>
        <v>0.81000000000000227</v>
      </c>
    </row>
    <row r="18" spans="2:9" x14ac:dyDescent="0.25">
      <c r="B18" s="371"/>
      <c r="C18" s="199" t="s">
        <v>69</v>
      </c>
      <c r="D18" s="200"/>
      <c r="E18" s="278">
        <f>E17/D16</f>
        <v>3.3651149747617654E-3</v>
      </c>
      <c r="F18" s="278">
        <f t="shared" ref="F18:I18" si="2">F17/E16</f>
        <v>4.6953605366126319E-2</v>
      </c>
      <c r="G18" s="278">
        <f t="shared" si="2"/>
        <v>4.0309663641217242E-2</v>
      </c>
      <c r="H18" s="278">
        <f t="shared" si="2"/>
        <v>1.8090839107005346E-2</v>
      </c>
      <c r="I18" s="279">
        <f t="shared" si="2"/>
        <v>1.0207939508506646E-2</v>
      </c>
    </row>
    <row r="19" spans="2:9" x14ac:dyDescent="0.25">
      <c r="B19" s="371"/>
      <c r="C19" s="199" t="s">
        <v>135</v>
      </c>
      <c r="D19" s="200"/>
      <c r="E19" s="281">
        <f>+'SC (2000)'!N64</f>
        <v>0.10213498399997434</v>
      </c>
      <c r="F19" s="281">
        <f>+'SC (2000)'!U64</f>
        <v>2.7283200000000534</v>
      </c>
      <c r="G19" s="281">
        <f>+'SC (2000)'!AB64</f>
        <v>3.4266399999999066</v>
      </c>
      <c r="H19" s="281">
        <f>+'SC (2000)'!AI64</f>
        <v>1.1449200000000701</v>
      </c>
      <c r="I19" s="282">
        <f>+'SC (2000)'!AP64</f>
        <v>0.65771999999998343</v>
      </c>
    </row>
    <row r="20" spans="2:9" ht="15.75" thickBot="1" x14ac:dyDescent="0.3">
      <c r="B20" s="372"/>
      <c r="C20" s="201" t="s">
        <v>70</v>
      </c>
      <c r="D20" s="202"/>
      <c r="E20" s="284">
        <f>+'SC (2000)'!O64</f>
        <v>3.4122105333510711E-4</v>
      </c>
      <c r="F20" s="284">
        <f>+'SC (2000)'!V64</f>
        <v>9.1118893146698177E-3</v>
      </c>
      <c r="G20" s="284">
        <f>+'SC (2000)'!AC64</f>
        <v>1.1340763299801914E-2</v>
      </c>
      <c r="H20" s="284">
        <f>+'SC (2000)'!AJ64</f>
        <v>3.7467216982317603E-3</v>
      </c>
      <c r="I20" s="285">
        <f>+'SC (2000)'!AQ64</f>
        <v>2.1443378024368202E-3</v>
      </c>
    </row>
    <row r="21" spans="2:9" ht="15" customHeight="1" x14ac:dyDescent="0.25">
      <c r="B21" s="370" t="s">
        <v>72</v>
      </c>
      <c r="C21" s="193" t="s">
        <v>67</v>
      </c>
      <c r="D21" s="194">
        <f>+'&gt;50 (250)'!H39</f>
        <v>1461.925</v>
      </c>
      <c r="E21" s="291">
        <f>+'&gt;50 (250)'!L39</f>
        <v>1484.7250000000001</v>
      </c>
      <c r="F21" s="291">
        <f>+'&gt;50 (250)'!S39</f>
        <v>1560.5250000000001</v>
      </c>
      <c r="G21" s="291">
        <f>+'&gt;50 (250)'!Z39</f>
        <v>1680.9099999999999</v>
      </c>
      <c r="H21" s="291">
        <f>+'&gt;50 (250)'!AG39</f>
        <v>1718.0250000000001</v>
      </c>
      <c r="I21" s="292">
        <f>+'&gt;50 (250)'!AN39</f>
        <v>1737.165</v>
      </c>
    </row>
    <row r="22" spans="2:9" x14ac:dyDescent="0.25">
      <c r="B22" s="371"/>
      <c r="C22" s="195" t="s">
        <v>68</v>
      </c>
      <c r="D22" s="196"/>
      <c r="E22" s="287">
        <f>+'&gt;50 (250)'!N39</f>
        <v>22.800000000000182</v>
      </c>
      <c r="F22" s="287">
        <f>+'&gt;50 (250)'!U39</f>
        <v>75.799999999999955</v>
      </c>
      <c r="G22" s="287">
        <f>+'&gt;50 (250)'!AB39</f>
        <v>120.38499999999976</v>
      </c>
      <c r="H22" s="287">
        <f>+'&gt;50 (250)'!AI39</f>
        <v>37.115000000000236</v>
      </c>
      <c r="I22" s="288">
        <f>+'&gt;50 (250)'!AP39</f>
        <v>19.139999999999873</v>
      </c>
    </row>
    <row r="23" spans="2:9" x14ac:dyDescent="0.25">
      <c r="B23" s="371"/>
      <c r="C23" s="199" t="s">
        <v>69</v>
      </c>
      <c r="D23" s="200"/>
      <c r="E23" s="278">
        <f>E22/D21</f>
        <v>1.5595875301400676E-2</v>
      </c>
      <c r="F23" s="278">
        <f t="shared" ref="F23:I23" si="3">F22/E21</f>
        <v>5.1053225344760776E-2</v>
      </c>
      <c r="G23" s="278">
        <f t="shared" si="3"/>
        <v>7.7143909902116115E-2</v>
      </c>
      <c r="H23" s="278">
        <f t="shared" si="3"/>
        <v>2.2080301741318833E-2</v>
      </c>
      <c r="I23" s="279">
        <f t="shared" si="3"/>
        <v>1.1140699349543733E-2</v>
      </c>
    </row>
    <row r="24" spans="2:9" x14ac:dyDescent="0.25">
      <c r="B24" s="371"/>
      <c r="C24" s="199" t="s">
        <v>135</v>
      </c>
      <c r="D24" s="200"/>
      <c r="E24" s="281">
        <f>+'&gt;50 (250)'!N64</f>
        <v>593.13592650000646</v>
      </c>
      <c r="F24" s="281">
        <f>+'&gt;50 (250)'!U64</f>
        <v>-259.8519750000014</v>
      </c>
      <c r="G24" s="281">
        <f>+'&gt;50 (250)'!AB64</f>
        <v>187.01499999999942</v>
      </c>
      <c r="H24" s="281">
        <f>+'&gt;50 (250)'!AI64</f>
        <v>41.999274999998306</v>
      </c>
      <c r="I24" s="282">
        <f>+'&gt;50 (250)'!AP64</f>
        <v>21.718600000003789</v>
      </c>
    </row>
    <row r="25" spans="2:9" ht="15.75" thickBot="1" x14ac:dyDescent="0.3">
      <c r="B25" s="372"/>
      <c r="C25" s="201" t="s">
        <v>70</v>
      </c>
      <c r="D25" s="202"/>
      <c r="E25" s="284">
        <f>+'&gt;50 (250)'!O64</f>
        <v>2.99103418926654E-2</v>
      </c>
      <c r="F25" s="284">
        <f>+'&gt;50 (250)'!V64</f>
        <v>-1.2723123709329123E-2</v>
      </c>
      <c r="G25" s="284">
        <f>+'&gt;50 (250)'!AC64</f>
        <v>9.274813901559549E-3</v>
      </c>
      <c r="H25" s="284">
        <f>+'&gt;50 (250)'!AJ64</f>
        <v>2.0637691708427345E-3</v>
      </c>
      <c r="I25" s="285">
        <f>+'&gt;50 (250)'!AQ64</f>
        <v>1.0650151698446437E-3</v>
      </c>
    </row>
    <row r="26" spans="2:9" ht="15" customHeight="1" x14ac:dyDescent="0.25">
      <c r="B26" s="370" t="s">
        <v>73</v>
      </c>
      <c r="C26" s="193" t="s">
        <v>67</v>
      </c>
      <c r="D26" s="194">
        <f>+'&gt;1500(2500)'!H39</f>
        <v>15941.18</v>
      </c>
      <c r="E26" s="291">
        <f>+'&gt;1500(2500)'!L39</f>
        <v>15974.43</v>
      </c>
      <c r="F26" s="291">
        <f>+'&gt;1500(2500)'!S39</f>
        <v>16761.100000000002</v>
      </c>
      <c r="G26" s="291">
        <f>+'&gt;1500(2500)'!Z39</f>
        <v>17873.54</v>
      </c>
      <c r="H26" s="291">
        <f>+'&gt;1500(2500)'!AG39</f>
        <v>18252.14</v>
      </c>
      <c r="I26" s="292">
        <f>+'&gt;1500(2500)'!AN39</f>
        <v>18317.89</v>
      </c>
    </row>
    <row r="27" spans="2:9" x14ac:dyDescent="0.25">
      <c r="B27" s="371"/>
      <c r="C27" s="195" t="s">
        <v>68</v>
      </c>
      <c r="D27" s="196"/>
      <c r="E27" s="287">
        <f>+'&gt;1500(2500)'!N39</f>
        <v>33.25</v>
      </c>
      <c r="F27" s="287">
        <f>+'&gt;1500(2500)'!U39</f>
        <v>786.67000000000189</v>
      </c>
      <c r="G27" s="287">
        <f>+'&gt;1500(2500)'!AB39</f>
        <v>1112.4399999999987</v>
      </c>
      <c r="H27" s="287">
        <f>+'&gt;1500(2500)'!AI39</f>
        <v>378.59999999999854</v>
      </c>
      <c r="I27" s="288">
        <f>+'&gt;1500(2500)'!AP39</f>
        <v>65.75</v>
      </c>
    </row>
    <row r="28" spans="2:9" x14ac:dyDescent="0.25">
      <c r="B28" s="371"/>
      <c r="C28" s="199" t="s">
        <v>69</v>
      </c>
      <c r="D28" s="200"/>
      <c r="E28" s="278">
        <f>E27/D26</f>
        <v>2.085792896134414E-3</v>
      </c>
      <c r="F28" s="278">
        <f t="shared" ref="F28:I28" si="4">F27/E26</f>
        <v>4.9245575585482669E-2</v>
      </c>
      <c r="G28" s="278">
        <f t="shared" si="4"/>
        <v>6.6370345621707322E-2</v>
      </c>
      <c r="H28" s="278">
        <f t="shared" si="4"/>
        <v>2.1182149702856767E-2</v>
      </c>
      <c r="I28" s="279">
        <f t="shared" si="4"/>
        <v>3.6023173173118333E-3</v>
      </c>
    </row>
    <row r="29" spans="2:9" x14ac:dyDescent="0.25">
      <c r="B29" s="371"/>
      <c r="C29" s="199" t="s">
        <v>135</v>
      </c>
      <c r="D29" s="200"/>
      <c r="E29" s="281">
        <f>+'&gt;1500(2500)'!N64</f>
        <v>5654.6787649999605</v>
      </c>
      <c r="F29" s="281">
        <f>+'&gt;1500(2500)'!U64</f>
        <v>-2530.1886500000255</v>
      </c>
      <c r="G29" s="281">
        <f>+'&gt;1500(2500)'!AB64</f>
        <v>1812.1132000000216</v>
      </c>
      <c r="H29" s="281">
        <f>+'&gt;1500(2500)'!AI64</f>
        <v>428.43949999997858</v>
      </c>
      <c r="I29" s="282">
        <f>+'&gt;1500(2500)'!AP64</f>
        <v>75.258000000030734</v>
      </c>
    </row>
    <row r="30" spans="2:9" ht="15.75" thickBot="1" x14ac:dyDescent="0.3">
      <c r="B30" s="372"/>
      <c r="C30" s="201" t="s">
        <v>70</v>
      </c>
      <c r="D30" s="202"/>
      <c r="E30" s="284">
        <f>+'&gt;1500(2500)'!O64</f>
        <v>2.8203904048492018E-2</v>
      </c>
      <c r="F30" s="284">
        <f>+'&gt;1500(2500)'!V64</f>
        <v>-1.2273684205448826E-2</v>
      </c>
      <c r="G30" s="284">
        <f>+'&gt;1500(2500)'!AC64</f>
        <v>8.8996051955905521E-3</v>
      </c>
      <c r="H30" s="284">
        <f>+'&gt;1500(2500)'!AJ64</f>
        <v>2.0855805534846462E-3</v>
      </c>
      <c r="I30" s="285">
        <f>+'&gt;1500(2500)'!AQ64</f>
        <v>3.6558243789849317E-4</v>
      </c>
    </row>
    <row r="31" spans="2:9" ht="15" customHeight="1" x14ac:dyDescent="0.25">
      <c r="B31" s="370" t="s">
        <v>74</v>
      </c>
      <c r="C31" s="193" t="s">
        <v>67</v>
      </c>
      <c r="D31" s="194">
        <f>+'LU(7500)'!H39</f>
        <v>48420.320000000007</v>
      </c>
      <c r="E31" s="291">
        <f>+'LU(7500)'!L39</f>
        <v>49619.57</v>
      </c>
      <c r="F31" s="291">
        <f>+'LU(7500)'!S39</f>
        <v>52080.08</v>
      </c>
      <c r="G31" s="291">
        <f>+'LU(7500)'!Z39</f>
        <v>55783.28</v>
      </c>
      <c r="H31" s="291">
        <f>+'LU(7500)'!AG39</f>
        <v>57026.03</v>
      </c>
      <c r="I31" s="292">
        <f>+'LU(7500)'!AN39</f>
        <v>57418.28</v>
      </c>
    </row>
    <row r="32" spans="2:9" x14ac:dyDescent="0.25">
      <c r="B32" s="371"/>
      <c r="C32" s="195" t="s">
        <v>68</v>
      </c>
      <c r="D32" s="196"/>
      <c r="E32" s="287">
        <f>+'LU(7500)'!N39</f>
        <v>1199.2499999999927</v>
      </c>
      <c r="F32" s="287">
        <f>+'LU(7500)'!U39</f>
        <v>2460.510000000002</v>
      </c>
      <c r="G32" s="287">
        <f>+'LU(7500)'!AB39</f>
        <v>3703.1999999999971</v>
      </c>
      <c r="H32" s="287">
        <f>+'LU(7500)'!AI39</f>
        <v>1242.75</v>
      </c>
      <c r="I32" s="288">
        <f>+'LU(7500)'!AP39</f>
        <v>392.25</v>
      </c>
    </row>
    <row r="33" spans="1:9" x14ac:dyDescent="0.25">
      <c r="B33" s="371"/>
      <c r="C33" s="199" t="s">
        <v>69</v>
      </c>
      <c r="D33" s="200"/>
      <c r="E33" s="278">
        <f>E32/D31</f>
        <v>2.4767494308174594E-2</v>
      </c>
      <c r="F33" s="278">
        <f t="shared" ref="F33:I33" si="5">F32/E31</f>
        <v>4.9587491386966914E-2</v>
      </c>
      <c r="G33" s="278">
        <f t="shared" si="5"/>
        <v>7.1105881557785564E-2</v>
      </c>
      <c r="H33" s="278">
        <f t="shared" si="5"/>
        <v>2.2278180845586706E-2</v>
      </c>
      <c r="I33" s="279">
        <f t="shared" si="5"/>
        <v>6.8784377941091112E-3</v>
      </c>
    </row>
    <row r="34" spans="1:9" x14ac:dyDescent="0.25">
      <c r="B34" s="371"/>
      <c r="C34" s="199" t="s">
        <v>135</v>
      </c>
      <c r="D34" s="200"/>
      <c r="E34" s="281">
        <f>+'LU(7500)'!N64</f>
        <v>18540.051249999902</v>
      </c>
      <c r="F34" s="281">
        <f>+'LU(7500)'!U64</f>
        <v>-8970.6066999998875</v>
      </c>
      <c r="G34" s="281">
        <f>+'LU(7500)'!AB64</f>
        <v>6795.8482500000391</v>
      </c>
      <c r="H34" s="281">
        <f>+'LU(7500)'!AI64</f>
        <v>1406.5109999999404</v>
      </c>
      <c r="I34" s="282">
        <f>+'LU(7500)'!AP64</f>
        <v>446.46300000010524</v>
      </c>
    </row>
    <row r="35" spans="1:9" ht="15.75" thickBot="1" x14ac:dyDescent="0.3">
      <c r="B35" s="372"/>
      <c r="C35" s="201" t="s">
        <v>70</v>
      </c>
      <c r="D35" s="202"/>
      <c r="E35" s="284">
        <f>+'LU(7500)'!O64</f>
        <v>3.0140620529236044E-2</v>
      </c>
      <c r="F35" s="284">
        <f>+'LU(7500)'!V64</f>
        <v>-1.4156847785001215E-2</v>
      </c>
      <c r="G35" s="284">
        <f>+'LU(7500)'!AC64</f>
        <v>1.0878790034671855E-2</v>
      </c>
      <c r="H35" s="284">
        <f>+'LU(7500)'!AJ64</f>
        <v>2.227311558450447E-3</v>
      </c>
      <c r="I35" s="285">
        <f>+'LU(7500)'!AQ64</f>
        <v>7.054351204974032E-4</v>
      </c>
    </row>
    <row r="36" spans="1:9" ht="15" customHeight="1" x14ac:dyDescent="0.25">
      <c r="B36" s="370" t="s">
        <v>75</v>
      </c>
      <c r="C36" s="193" t="s">
        <v>67</v>
      </c>
      <c r="D36" s="194">
        <f>+'SN (.4)'!H39</f>
        <v>9.5285200000000003</v>
      </c>
      <c r="E36" s="291">
        <f>+'SN (.4)'!L39</f>
        <v>11.059239999999999</v>
      </c>
      <c r="F36" s="291">
        <f>+'SN (.4)'!S39</f>
        <v>13.126199999999999</v>
      </c>
      <c r="G36" s="291">
        <f>+'SN (.4)'!Z39</f>
        <v>15.3804</v>
      </c>
      <c r="H36" s="291">
        <f>+'SN (.4)'!AG39</f>
        <v>17.267800000000001</v>
      </c>
      <c r="I36" s="292">
        <f>+'SN (.4)'!AN39</f>
        <v>19.00628</v>
      </c>
    </row>
    <row r="37" spans="1:9" x14ac:dyDescent="0.25">
      <c r="B37" s="371"/>
      <c r="C37" s="195" t="s">
        <v>68</v>
      </c>
      <c r="D37" s="196"/>
      <c r="E37" s="287">
        <f>+'SN (.4)'!N39</f>
        <v>1.5307199999999987</v>
      </c>
      <c r="F37" s="287">
        <f>+'SN (.4)'!U39</f>
        <v>2.0669599999999999</v>
      </c>
      <c r="G37" s="287">
        <f>+'SN (.4)'!AB39</f>
        <v>2.2542000000000009</v>
      </c>
      <c r="H37" s="287">
        <f>+'SN (.4)'!AI39</f>
        <v>1.8874000000000013</v>
      </c>
      <c r="I37" s="288">
        <f>+'SN (.4)'!AP39</f>
        <v>1.7384799999999991</v>
      </c>
    </row>
    <row r="38" spans="1:9" x14ac:dyDescent="0.25">
      <c r="A38" s="208"/>
      <c r="B38" s="371"/>
      <c r="C38" s="199" t="s">
        <v>69</v>
      </c>
      <c r="D38" s="200"/>
      <c r="E38" s="278">
        <f>E37/D36</f>
        <v>0.16064614441697123</v>
      </c>
      <c r="F38" s="278">
        <f t="shared" ref="F38:I38" si="6">F37/E36</f>
        <v>0.18689891891305371</v>
      </c>
      <c r="G38" s="278">
        <f t="shared" si="6"/>
        <v>0.17173287013758751</v>
      </c>
      <c r="H38" s="278">
        <f t="shared" si="6"/>
        <v>0.12271462380692318</v>
      </c>
      <c r="I38" s="279">
        <f t="shared" si="6"/>
        <v>0.10067756170444406</v>
      </c>
    </row>
    <row r="39" spans="1:9" x14ac:dyDescent="0.25">
      <c r="B39" s="371"/>
      <c r="C39" s="199" t="s">
        <v>135</v>
      </c>
      <c r="D39" s="200"/>
      <c r="E39" s="281">
        <f>+'SN (.4)'!N64</f>
        <v>1.2266701088879977</v>
      </c>
      <c r="F39" s="281">
        <f>+'SN (.4)'!U64</f>
        <v>1.678436480000002</v>
      </c>
      <c r="G39" s="281">
        <f>+'SN (.4)'!AB64</f>
        <v>1.8956627200000007</v>
      </c>
      <c r="H39" s="281">
        <f>+'SN (.4)'!AI64</f>
        <v>1.532620768000001</v>
      </c>
      <c r="I39" s="282">
        <f>+'SN (.4)'!AP64</f>
        <v>1.411723711999997</v>
      </c>
    </row>
    <row r="40" spans="1:9" ht="15.75" thickBot="1" x14ac:dyDescent="0.3">
      <c r="B40" s="372"/>
      <c r="C40" s="201" t="s">
        <v>70</v>
      </c>
      <c r="D40" s="202"/>
      <c r="E40" s="284">
        <f>+'SN (.4)'!O64</f>
        <v>6.2942641849265388E-2</v>
      </c>
      <c r="F40" s="284">
        <f>+'SN (.4)'!V64</f>
        <v>8.1023736052742559E-2</v>
      </c>
      <c r="G40" s="284">
        <f>+'SN (.4)'!AC64</f>
        <v>8.4651214672425021E-2</v>
      </c>
      <c r="H40" s="284">
        <f>+'SN (.4)'!AJ64</f>
        <v>6.3098164237896243E-2</v>
      </c>
      <c r="I40" s="285">
        <f>+'SN (.4)'!AQ64</f>
        <v>5.4671168859887147E-2</v>
      </c>
    </row>
    <row r="41" spans="1:9" ht="15" customHeight="1" x14ac:dyDescent="0.25">
      <c r="B41" s="370" t="s">
        <v>76</v>
      </c>
      <c r="C41" s="193" t="s">
        <v>67</v>
      </c>
      <c r="D41" s="194">
        <f>+'StLght (1.5)'!H39</f>
        <v>7.7621000000000002</v>
      </c>
      <c r="E41" s="291">
        <f>+'StLght (1.5)'!L39</f>
        <v>7.0794000000000006</v>
      </c>
      <c r="F41" s="291">
        <f>+'StLght (1.5)'!S39</f>
        <v>7.4246000000000008</v>
      </c>
      <c r="G41" s="291">
        <f>+'StLght (1.5)'!Z39</f>
        <v>8.0760000000000005</v>
      </c>
      <c r="H41" s="291">
        <f>+'StLght (1.5)'!AG39</f>
        <v>8.161900000000001</v>
      </c>
      <c r="I41" s="292">
        <f>+'StLght (1.5)'!AN39</f>
        <v>8.2147000000000006</v>
      </c>
    </row>
    <row r="42" spans="1:9" x14ac:dyDescent="0.25">
      <c r="B42" s="371"/>
      <c r="C42" s="195" t="s">
        <v>68</v>
      </c>
      <c r="D42" s="196"/>
      <c r="E42" s="287">
        <f>+'StLght (1.5)'!N39</f>
        <v>-0.68269999999999964</v>
      </c>
      <c r="F42" s="287">
        <f>+'StLght (1.5)'!U39</f>
        <v>0.34520000000000017</v>
      </c>
      <c r="G42" s="287">
        <f>+'StLght (1.5)'!AB39</f>
        <v>0.65139999999999976</v>
      </c>
      <c r="H42" s="287">
        <f>+'StLght (1.5)'!AI39</f>
        <v>8.5900000000000531E-2</v>
      </c>
      <c r="I42" s="288">
        <f>+'StLght (1.5)'!AP39</f>
        <v>5.2799999999999514E-2</v>
      </c>
    </row>
    <row r="43" spans="1:9" x14ac:dyDescent="0.25">
      <c r="A43" s="208"/>
      <c r="B43" s="371"/>
      <c r="C43" s="199" t="s">
        <v>69</v>
      </c>
      <c r="D43" s="200"/>
      <c r="E43" s="278">
        <f>E42/D41</f>
        <v>-8.7953002409141806E-2</v>
      </c>
      <c r="F43" s="278">
        <f t="shared" ref="F43:I43" si="7">F42/E41</f>
        <v>4.8761194451507207E-2</v>
      </c>
      <c r="G43" s="278">
        <f t="shared" si="7"/>
        <v>8.7735366215014904E-2</v>
      </c>
      <c r="H43" s="278">
        <f t="shared" si="7"/>
        <v>1.0636453689945582E-2</v>
      </c>
      <c r="I43" s="279">
        <f t="shared" si="7"/>
        <v>6.4690819539567389E-3</v>
      </c>
    </row>
    <row r="44" spans="1:9" x14ac:dyDescent="0.25">
      <c r="B44" s="371"/>
      <c r="C44" s="199" t="s">
        <v>135</v>
      </c>
      <c r="D44" s="200"/>
      <c r="E44" s="281">
        <f>+'StLght (1.5)'!N64</f>
        <v>-0.82960006550000287</v>
      </c>
      <c r="F44" s="281">
        <f>+'StLght (1.5)'!U64</f>
        <v>0.38894600000000423</v>
      </c>
      <c r="G44" s="281">
        <f>+'StLght (1.5)'!AB64</f>
        <v>0.9669409999999985</v>
      </c>
      <c r="H44" s="281">
        <f>+'StLght (1.5)'!AI64</f>
        <v>9.7247800000005213E-2</v>
      </c>
      <c r="I44" s="282">
        <f>+'StLght (1.5)'!AP64</f>
        <v>5.9935199999991084E-2</v>
      </c>
    </row>
    <row r="45" spans="1:9" ht="15.75" thickBot="1" x14ac:dyDescent="0.3">
      <c r="B45" s="372"/>
      <c r="C45" s="201" t="s">
        <v>70</v>
      </c>
      <c r="D45" s="202"/>
      <c r="E45" s="284">
        <f>+'StLght (1.5)'!O64</f>
        <v>-2.290194556982034E-2</v>
      </c>
      <c r="F45" s="284">
        <f>+'StLght (1.5)'!V64</f>
        <v>1.0988913667473944E-2</v>
      </c>
      <c r="G45" s="284">
        <f>+'StLght (1.5)'!AC64</f>
        <v>2.7022096104089482E-2</v>
      </c>
      <c r="H45" s="284">
        <f>+'StLght (1.5)'!AJ64</f>
        <v>2.6461780128043347E-3</v>
      </c>
      <c r="I45" s="285">
        <f>+'StLght (1.5)'!AQ64</f>
        <v>1.6265728820232305E-3</v>
      </c>
    </row>
    <row r="46" spans="1:9" x14ac:dyDescent="0.25">
      <c r="B46" s="370" t="s">
        <v>77</v>
      </c>
      <c r="C46" s="193" t="s">
        <v>67</v>
      </c>
      <c r="D46" s="194">
        <f>+'USL (470)'!H39</f>
        <v>17.074999999999999</v>
      </c>
      <c r="E46" s="291">
        <f>+'USL (470)'!L39</f>
        <v>17.142999999999997</v>
      </c>
      <c r="F46" s="291">
        <f>+'USL (470)'!S39</f>
        <v>18.388999999999999</v>
      </c>
      <c r="G46" s="291">
        <f>+'USL (470)'!Z39</f>
        <v>20.084999999999997</v>
      </c>
      <c r="H46" s="291">
        <f>+'USL (470)'!AG39</f>
        <v>21.033000000000001</v>
      </c>
      <c r="I46" s="292">
        <f>+'USL (470)'!AN39</f>
        <v>21.78</v>
      </c>
    </row>
    <row r="47" spans="1:9" x14ac:dyDescent="0.25">
      <c r="A47" s="208"/>
      <c r="B47" s="371"/>
      <c r="C47" s="195" t="s">
        <v>68</v>
      </c>
      <c r="D47" s="196"/>
      <c r="E47" s="287">
        <f>+'USL (470)'!N39</f>
        <v>6.799999999999784E-2</v>
      </c>
      <c r="F47" s="287">
        <f>+'USL (470)'!U39</f>
        <v>1.2460000000000022</v>
      </c>
      <c r="G47" s="287">
        <f>+'USL (470)'!AB39</f>
        <v>1.695999999999998</v>
      </c>
      <c r="H47" s="287">
        <f>+'USL (470)'!AI39</f>
        <v>0.94800000000000395</v>
      </c>
      <c r="I47" s="288">
        <f>+'USL (470)'!AP39</f>
        <v>0.74699999999999989</v>
      </c>
    </row>
    <row r="48" spans="1:9" x14ac:dyDescent="0.25">
      <c r="B48" s="371"/>
      <c r="C48" s="199" t="s">
        <v>69</v>
      </c>
      <c r="D48" s="200"/>
      <c r="E48" s="278">
        <f>E47/D46</f>
        <v>3.9824304538798152E-3</v>
      </c>
      <c r="F48" s="278">
        <f t="shared" ref="F48:I48" si="8">F47/E46</f>
        <v>7.2682727643936448E-2</v>
      </c>
      <c r="G48" s="278">
        <f t="shared" si="8"/>
        <v>9.2229049975528735E-2</v>
      </c>
      <c r="H48" s="278">
        <f t="shared" si="8"/>
        <v>4.7199402539208568E-2</v>
      </c>
      <c r="I48" s="279">
        <f t="shared" si="8"/>
        <v>3.5515618314077867E-2</v>
      </c>
    </row>
    <row r="49" spans="2:10" x14ac:dyDescent="0.25">
      <c r="B49" s="371"/>
      <c r="C49" s="199" t="s">
        <v>135</v>
      </c>
      <c r="D49" s="200"/>
      <c r="E49" s="281">
        <f>+'USL (470)'!N64</f>
        <v>3.1548977040003479E-2</v>
      </c>
      <c r="F49" s="281">
        <f>+'USL (470)'!U64</f>
        <v>1.0117519999999871</v>
      </c>
      <c r="G49" s="281">
        <f>+'USL (470)'!AB64</f>
        <v>1.6061360000000207</v>
      </c>
      <c r="H49" s="281">
        <f>+'USL (470)'!AI64</f>
        <v>0.76977599999999313</v>
      </c>
      <c r="I49" s="282">
        <f>+'USL (470)'!AP64</f>
        <v>0.60656399999999167</v>
      </c>
    </row>
    <row r="50" spans="2:10" ht="15.75" thickBot="1" x14ac:dyDescent="0.3">
      <c r="B50" s="372"/>
      <c r="C50" s="201" t="s">
        <v>70</v>
      </c>
      <c r="D50" s="202"/>
      <c r="E50" s="203">
        <f>+'USL (470)'!O64</f>
        <v>4.4659845546047612E-4</v>
      </c>
      <c r="F50" s="203">
        <f>+'USL (470)'!V64</f>
        <v>1.4315683703409358E-2</v>
      </c>
      <c r="G50" s="203">
        <f>+'USL (470)'!AC64</f>
        <v>2.2405116091046264E-2</v>
      </c>
      <c r="H50" s="203">
        <f>+'USL (470)'!AJ64</f>
        <v>1.0502827547467924E-2</v>
      </c>
      <c r="I50" s="204">
        <f>+'USL (470)'!AQ64</f>
        <v>8.1899446368918095E-3</v>
      </c>
    </row>
    <row r="51" spans="2:10" ht="3.75" customHeight="1" x14ac:dyDescent="0.25"/>
    <row r="53" spans="2:10" x14ac:dyDescent="0.25">
      <c r="C53" s="205"/>
      <c r="E53" s="206"/>
      <c r="F53" s="206"/>
      <c r="G53" s="206"/>
      <c r="H53" s="206"/>
      <c r="I53" s="206"/>
      <c r="J53" s="207"/>
    </row>
    <row r="55" spans="2:10" x14ac:dyDescent="0.25">
      <c r="E55" s="207"/>
      <c r="F55" s="207"/>
      <c r="G55" s="207"/>
      <c r="H55" s="207"/>
      <c r="I55" s="207"/>
      <c r="J55" s="207"/>
    </row>
    <row r="56" spans="2:10" x14ac:dyDescent="0.25">
      <c r="E56" s="207"/>
      <c r="F56" s="207"/>
      <c r="G56" s="207"/>
      <c r="H56" s="207"/>
      <c r="I56" s="207"/>
      <c r="J56" s="207"/>
    </row>
    <row r="57" spans="2:10" x14ac:dyDescent="0.25">
      <c r="E57" s="207"/>
      <c r="F57" s="207"/>
      <c r="G57" s="207"/>
      <c r="H57" s="207"/>
      <c r="I57" s="207"/>
      <c r="J57" s="207"/>
    </row>
    <row r="58" spans="2:10" x14ac:dyDescent="0.25">
      <c r="E58" s="207"/>
      <c r="F58" s="207"/>
      <c r="G58" s="207"/>
      <c r="H58" s="207"/>
      <c r="I58" s="207"/>
      <c r="J58" s="207"/>
    </row>
    <row r="59" spans="2:10" x14ac:dyDescent="0.25">
      <c r="E59" s="207"/>
      <c r="F59" s="207"/>
      <c r="G59" s="207"/>
      <c r="H59" s="207"/>
      <c r="I59" s="207"/>
      <c r="J59" s="207"/>
    </row>
    <row r="60" spans="2:10" x14ac:dyDescent="0.25">
      <c r="E60" s="207"/>
      <c r="F60" s="207"/>
      <c r="G60" s="207"/>
      <c r="H60" s="207"/>
      <c r="I60" s="207"/>
      <c r="J60" s="207"/>
    </row>
    <row r="61" spans="2:10" x14ac:dyDescent="0.25">
      <c r="E61" s="207"/>
      <c r="F61" s="207"/>
      <c r="G61" s="207"/>
      <c r="H61" s="207"/>
      <c r="I61" s="207"/>
      <c r="J61" s="207"/>
    </row>
    <row r="62" spans="2:10" x14ac:dyDescent="0.25">
      <c r="E62" s="207"/>
      <c r="F62" s="207"/>
      <c r="G62" s="207"/>
      <c r="H62" s="207"/>
      <c r="I62" s="207"/>
      <c r="J62" s="207"/>
    </row>
    <row r="64" spans="2:10" x14ac:dyDescent="0.25">
      <c r="C64" s="205"/>
      <c r="E64" s="206"/>
      <c r="F64" s="206"/>
      <c r="G64" s="206"/>
      <c r="H64" s="206"/>
      <c r="I64" s="206"/>
      <c r="J64" s="207"/>
    </row>
    <row r="66" spans="5:10" x14ac:dyDescent="0.25">
      <c r="E66" s="207"/>
      <c r="F66" s="207"/>
      <c r="G66" s="207"/>
      <c r="H66" s="207"/>
      <c r="I66" s="207"/>
      <c r="J66" s="207"/>
    </row>
    <row r="67" spans="5:10" x14ac:dyDescent="0.25">
      <c r="E67" s="207"/>
      <c r="F67" s="207"/>
      <c r="G67" s="207"/>
      <c r="H67" s="207"/>
      <c r="I67" s="207"/>
      <c r="J67" s="207"/>
    </row>
    <row r="68" spans="5:10" x14ac:dyDescent="0.25">
      <c r="E68" s="207"/>
      <c r="F68" s="207"/>
      <c r="G68" s="207"/>
      <c r="H68" s="207"/>
      <c r="I68" s="207"/>
      <c r="J68" s="207"/>
    </row>
    <row r="69" spans="5:10" x14ac:dyDescent="0.25">
      <c r="E69" s="207"/>
      <c r="F69" s="207"/>
      <c r="G69" s="207"/>
      <c r="H69" s="207"/>
      <c r="I69" s="207"/>
      <c r="J69" s="207"/>
    </row>
    <row r="70" spans="5:10" x14ac:dyDescent="0.25">
      <c r="E70" s="207"/>
      <c r="F70" s="207"/>
      <c r="G70" s="207"/>
      <c r="H70" s="207"/>
      <c r="I70" s="207"/>
      <c r="J70" s="207"/>
    </row>
    <row r="71" spans="5:10" x14ac:dyDescent="0.25">
      <c r="E71" s="207"/>
      <c r="F71" s="207"/>
      <c r="G71" s="207"/>
      <c r="H71" s="207"/>
      <c r="I71" s="207"/>
      <c r="J71" s="207"/>
    </row>
    <row r="72" spans="5:10" x14ac:dyDescent="0.25">
      <c r="E72" s="207"/>
      <c r="F72" s="207"/>
      <c r="G72" s="207"/>
      <c r="H72" s="207"/>
      <c r="I72" s="207"/>
      <c r="J72" s="207"/>
    </row>
    <row r="73" spans="5:10" x14ac:dyDescent="0.25">
      <c r="E73" s="207"/>
      <c r="F73" s="207"/>
      <c r="G73" s="207"/>
      <c r="H73" s="207"/>
      <c r="I73" s="207"/>
      <c r="J73" s="207"/>
    </row>
  </sheetData>
  <mergeCells count="11">
    <mergeCell ref="A1:I2"/>
    <mergeCell ref="B31:B35"/>
    <mergeCell ref="B36:B40"/>
    <mergeCell ref="B41:B45"/>
    <mergeCell ref="B46:B50"/>
    <mergeCell ref="B4:I4"/>
    <mergeCell ref="B6:B10"/>
    <mergeCell ref="B11:B15"/>
    <mergeCell ref="B16:B20"/>
    <mergeCell ref="B21:B25"/>
    <mergeCell ref="B26:B30"/>
  </mergeCells>
  <pageMargins left="0.31496062992125984" right="0.31496062992125984" top="0.74803149606299213" bottom="0.74803149606299213" header="0.31496062992125984" footer="0.31496062992125984"/>
  <pageSetup scale="62"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1"/>
  <sheetViews>
    <sheetView showGridLines="0" topLeftCell="A19" zoomScale="85" zoomScaleNormal="85" zoomScaleSheetLayoutView="100" workbookViewId="0">
      <selection activeCell="H42" sqref="H4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5703125" style="6" bestFit="1" customWidth="1"/>
    <col min="9" max="9" width="2.85546875" style="6" customWidth="1"/>
    <col min="10" max="10" width="12.140625" style="6" customWidth="1"/>
    <col min="11" max="11" width="10.42578125" style="6" customWidth="1"/>
    <col min="12" max="12" width="11.1406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3</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250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Rates'!D7</f>
        <v>27.79</v>
      </c>
      <c r="G23" s="25">
        <v>1</v>
      </c>
      <c r="H23" s="26">
        <f>G23*F23</f>
        <v>27.79</v>
      </c>
      <c r="I23" s="27"/>
      <c r="J23" s="28">
        <f>+'Res (100)'!J23</f>
        <v>29.62</v>
      </c>
      <c r="K23" s="29">
        <v>1</v>
      </c>
      <c r="L23" s="26">
        <f>K23*J23</f>
        <v>29.62</v>
      </c>
      <c r="M23" s="27"/>
      <c r="N23" s="30">
        <f>L23-H23</f>
        <v>1.8300000000000018</v>
      </c>
      <c r="O23" s="31">
        <f>IF((H23)=0,"",(N23/H23))</f>
        <v>6.5851025548758615E-2</v>
      </c>
      <c r="Q23" s="24">
        <f>+'Res (100)'!Q23</f>
        <v>30.87</v>
      </c>
      <c r="R23" s="29">
        <v>1</v>
      </c>
      <c r="S23" s="26">
        <f>R23*Q23</f>
        <v>30.87</v>
      </c>
      <c r="T23" s="27"/>
      <c r="U23" s="30">
        <f>S23-L23</f>
        <v>1.25</v>
      </c>
      <c r="V23" s="31">
        <f>IF((L23)=0,"",(U23/L23))</f>
        <v>4.2201215395003377E-2</v>
      </c>
      <c r="X23" s="24">
        <f>+'Res (100)'!X23</f>
        <v>31.88</v>
      </c>
      <c r="Y23" s="29">
        <v>1</v>
      </c>
      <c r="Z23" s="26">
        <f>Y23*X23</f>
        <v>31.88</v>
      </c>
      <c r="AA23" s="27"/>
      <c r="AB23" s="30">
        <f>Z23-S23</f>
        <v>1.009999999999998</v>
      </c>
      <c r="AC23" s="31">
        <f>IF((S23)=0,"",(AB23/S23))</f>
        <v>3.2717849044379591E-2</v>
      </c>
      <c r="AE23" s="24">
        <f>+'Res (100)'!AE23</f>
        <v>32.340000000000003</v>
      </c>
      <c r="AF23" s="29">
        <v>1</v>
      </c>
      <c r="AG23" s="26">
        <f>AF23*AE23</f>
        <v>32.340000000000003</v>
      </c>
      <c r="AH23" s="27"/>
      <c r="AI23" s="30">
        <f>AG23-Z23</f>
        <v>0.46000000000000441</v>
      </c>
      <c r="AJ23" s="31">
        <f>IF((Z23)=0,"",(AI23/Z23))</f>
        <v>1.4429109159347692E-2</v>
      </c>
      <c r="AL23" s="24">
        <f>+'Res (100)'!AL23</f>
        <v>32.409999999999997</v>
      </c>
      <c r="AM23" s="29">
        <v>1</v>
      </c>
      <c r="AN23" s="26">
        <f>AM23*AL23</f>
        <v>32.409999999999997</v>
      </c>
      <c r="AO23" s="27"/>
      <c r="AP23" s="30">
        <f>AN23-AG23</f>
        <v>6.9999999999993179E-2</v>
      </c>
      <c r="AQ23" s="31">
        <f>IF((AG23)=0,"",(AP23/AG23))</f>
        <v>2.1645021645019533E-3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250</v>
      </c>
      <c r="H25" s="26">
        <f t="shared" si="0"/>
        <v>0</v>
      </c>
      <c r="I25" s="27"/>
      <c r="J25" s="28">
        <f>'Proposed Rates'!E81</f>
        <v>0</v>
      </c>
      <c r="K25" s="29">
        <f>$F$18</f>
        <v>250</v>
      </c>
      <c r="L25" s="26">
        <f t="shared" ref="L25:L27" si="9">K25*J25</f>
        <v>0</v>
      </c>
      <c r="M25" s="27"/>
      <c r="N25" s="30">
        <f t="shared" ref="N25:N27" si="10">L25-H25</f>
        <v>0</v>
      </c>
      <c r="O25" s="31" t="str">
        <f t="shared" ref="O25:O27" si="11">IF((H25)=0,"",(N25/H25))</f>
        <v/>
      </c>
      <c r="Q25" s="24">
        <f>'Proposed Rates'!F81</f>
        <v>0</v>
      </c>
      <c r="R25" s="29">
        <f>$F$18</f>
        <v>250</v>
      </c>
      <c r="S25" s="26">
        <f t="shared" ref="S25:S27" si="12">R25*Q25</f>
        <v>0</v>
      </c>
      <c r="T25" s="27"/>
      <c r="U25" s="30">
        <f t="shared" si="1"/>
        <v>0</v>
      </c>
      <c r="V25" s="31" t="str">
        <f t="shared" si="2"/>
        <v/>
      </c>
      <c r="X25" s="24">
        <f>'Proposed Rates'!G81</f>
        <v>0</v>
      </c>
      <c r="Y25" s="29">
        <f>$F$18</f>
        <v>250</v>
      </c>
      <c r="Z25" s="26">
        <f t="shared" ref="Z25:Z27" si="13">Y25*X25</f>
        <v>0</v>
      </c>
      <c r="AA25" s="27"/>
      <c r="AB25" s="30">
        <f t="shared" si="3"/>
        <v>0</v>
      </c>
      <c r="AC25" s="31" t="str">
        <f t="shared" si="4"/>
        <v/>
      </c>
      <c r="AE25" s="24">
        <f>'Proposed Rates'!H81</f>
        <v>0</v>
      </c>
      <c r="AF25" s="29">
        <f>$F$18</f>
        <v>250</v>
      </c>
      <c r="AG25" s="26">
        <f t="shared" ref="AG25:AG27" si="14">AF25*AE25</f>
        <v>0</v>
      </c>
      <c r="AH25" s="27"/>
      <c r="AI25" s="30">
        <f t="shared" si="5"/>
        <v>0</v>
      </c>
      <c r="AJ25" s="31" t="str">
        <f t="shared" si="6"/>
        <v/>
      </c>
      <c r="AL25" s="24">
        <f>'Proposed Rates'!I81</f>
        <v>0</v>
      </c>
      <c r="AM25" s="29">
        <f>$F$18</f>
        <v>250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250</v>
      </c>
      <c r="H26" s="26">
        <f t="shared" si="0"/>
        <v>0</v>
      </c>
      <c r="I26" s="27"/>
      <c r="J26" s="28">
        <f>'Proposed Rates'!E95</f>
        <v>0</v>
      </c>
      <c r="K26" s="29">
        <f t="shared" ref="K26:K27" si="16">$F$18</f>
        <v>250</v>
      </c>
      <c r="L26" s="26">
        <f t="shared" si="9"/>
        <v>0</v>
      </c>
      <c r="M26" s="27"/>
      <c r="N26" s="30">
        <f t="shared" si="10"/>
        <v>0</v>
      </c>
      <c r="O26" s="31" t="str">
        <f t="shared" si="11"/>
        <v/>
      </c>
      <c r="Q26" s="24">
        <f>'Proposed Rates'!F95</f>
        <v>0</v>
      </c>
      <c r="R26" s="29">
        <f t="shared" ref="R26:R27" si="17">$F$18</f>
        <v>250</v>
      </c>
      <c r="S26" s="26">
        <f t="shared" si="12"/>
        <v>0</v>
      </c>
      <c r="T26" s="27"/>
      <c r="U26" s="30">
        <f t="shared" si="1"/>
        <v>0</v>
      </c>
      <c r="V26" s="31" t="str">
        <f t="shared" si="2"/>
        <v/>
      </c>
      <c r="X26" s="24">
        <f>'Proposed Rates'!G95</f>
        <v>0</v>
      </c>
      <c r="Y26" s="29">
        <f t="shared" ref="Y26:Y27" si="18">$F$18</f>
        <v>250</v>
      </c>
      <c r="Z26" s="26">
        <f t="shared" si="13"/>
        <v>0</v>
      </c>
      <c r="AA26" s="27"/>
      <c r="AB26" s="30">
        <f t="shared" si="3"/>
        <v>0</v>
      </c>
      <c r="AC26" s="31" t="str">
        <f t="shared" si="4"/>
        <v/>
      </c>
      <c r="AE26" s="24">
        <f>'Proposed Rates'!H95</f>
        <v>0</v>
      </c>
      <c r="AF26" s="29">
        <f t="shared" ref="AF26:AF27" si="19">$F$18</f>
        <v>250</v>
      </c>
      <c r="AG26" s="26">
        <f t="shared" si="14"/>
        <v>0</v>
      </c>
      <c r="AH26" s="27"/>
      <c r="AI26" s="30">
        <f t="shared" si="5"/>
        <v>0</v>
      </c>
      <c r="AJ26" s="31" t="str">
        <f t="shared" si="6"/>
        <v/>
      </c>
      <c r="AL26" s="24">
        <f>'Proposed Rates'!I95</f>
        <v>0</v>
      </c>
      <c r="AM26" s="29">
        <f t="shared" ref="AM26:AM27" si="20">$F$18</f>
        <v>250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250</v>
      </c>
      <c r="H27" s="26">
        <f t="shared" si="0"/>
        <v>0</v>
      </c>
      <c r="I27" s="27"/>
      <c r="J27" s="28">
        <f>'Proposed Rates'!E109</f>
        <v>0</v>
      </c>
      <c r="K27" s="29">
        <f t="shared" si="16"/>
        <v>250</v>
      </c>
      <c r="L27" s="26">
        <f t="shared" si="9"/>
        <v>0</v>
      </c>
      <c r="M27" s="27"/>
      <c r="N27" s="30">
        <f t="shared" si="10"/>
        <v>0</v>
      </c>
      <c r="O27" s="31" t="str">
        <f t="shared" si="11"/>
        <v/>
      </c>
      <c r="Q27" s="24">
        <f>'Proposed Rates'!F109</f>
        <v>0</v>
      </c>
      <c r="R27" s="29">
        <f t="shared" si="17"/>
        <v>250</v>
      </c>
      <c r="S27" s="26">
        <f t="shared" si="12"/>
        <v>0</v>
      </c>
      <c r="T27" s="27"/>
      <c r="U27" s="30">
        <f t="shared" si="1"/>
        <v>0</v>
      </c>
      <c r="V27" s="31" t="str">
        <f t="shared" si="2"/>
        <v/>
      </c>
      <c r="X27" s="24">
        <f>'Proposed Rates'!G109</f>
        <v>0</v>
      </c>
      <c r="Y27" s="29">
        <f t="shared" si="18"/>
        <v>250</v>
      </c>
      <c r="Z27" s="26">
        <f t="shared" si="13"/>
        <v>0</v>
      </c>
      <c r="AA27" s="27"/>
      <c r="AB27" s="30">
        <f t="shared" si="3"/>
        <v>0</v>
      </c>
      <c r="AC27" s="31" t="str">
        <f t="shared" si="4"/>
        <v/>
      </c>
      <c r="AE27" s="24">
        <f>'Proposed Rates'!H109</f>
        <v>0</v>
      </c>
      <c r="AF27" s="29">
        <f t="shared" si="19"/>
        <v>250</v>
      </c>
      <c r="AG27" s="26">
        <f t="shared" si="14"/>
        <v>0</v>
      </c>
      <c r="AH27" s="27"/>
      <c r="AI27" s="30">
        <f t="shared" si="5"/>
        <v>0</v>
      </c>
      <c r="AJ27" s="31" t="str">
        <f t="shared" si="6"/>
        <v/>
      </c>
      <c r="AL27" s="24">
        <f>'Proposed Rates'!I109</f>
        <v>0</v>
      </c>
      <c r="AM27" s="29">
        <f t="shared" si="20"/>
        <v>250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250</v>
      </c>
      <c r="H29" s="26">
        <f t="shared" si="0"/>
        <v>0</v>
      </c>
      <c r="I29" s="27"/>
      <c r="J29" s="28">
        <f>+'Res (100)'!J29</f>
        <v>0</v>
      </c>
      <c r="K29" s="25">
        <f>$F$18</f>
        <v>250</v>
      </c>
      <c r="L29" s="26">
        <f t="shared" si="22"/>
        <v>0</v>
      </c>
      <c r="M29" s="27"/>
      <c r="N29" s="30">
        <f t="shared" si="23"/>
        <v>0</v>
      </c>
      <c r="O29" s="31" t="str">
        <f t="shared" si="24"/>
        <v/>
      </c>
      <c r="Q29" s="24">
        <f>+'Res (100)'!Q29</f>
        <v>0</v>
      </c>
      <c r="R29" s="25">
        <f>$F$18</f>
        <v>250</v>
      </c>
      <c r="S29" s="26">
        <f t="shared" si="25"/>
        <v>0</v>
      </c>
      <c r="T29" s="27"/>
      <c r="U29" s="30">
        <f t="shared" si="1"/>
        <v>0</v>
      </c>
      <c r="V29" s="31" t="str">
        <f t="shared" si="2"/>
        <v/>
      </c>
      <c r="X29" s="24">
        <f>+'Res (100)'!X29</f>
        <v>0</v>
      </c>
      <c r="Y29" s="25">
        <f>$F$18</f>
        <v>250</v>
      </c>
      <c r="Z29" s="26">
        <f t="shared" si="26"/>
        <v>0</v>
      </c>
      <c r="AA29" s="27"/>
      <c r="AB29" s="30">
        <f t="shared" si="3"/>
        <v>0</v>
      </c>
      <c r="AC29" s="31" t="str">
        <f t="shared" si="4"/>
        <v/>
      </c>
      <c r="AE29" s="24">
        <f>+'Res (100)'!AE29</f>
        <v>0</v>
      </c>
      <c r="AF29" s="25">
        <f>$F$18</f>
        <v>250</v>
      </c>
      <c r="AG29" s="26">
        <f t="shared" si="27"/>
        <v>0</v>
      </c>
      <c r="AH29" s="27"/>
      <c r="AI29" s="30">
        <f t="shared" si="5"/>
        <v>0</v>
      </c>
      <c r="AJ29" s="31" t="str">
        <f t="shared" si="6"/>
        <v/>
      </c>
      <c r="AL29" s="24">
        <f>+'Res (100)'!AL29</f>
        <v>0</v>
      </c>
      <c r="AM29" s="25">
        <f>$F$18</f>
        <v>250</v>
      </c>
      <c r="AN29" s="26">
        <f t="shared" si="28"/>
        <v>0</v>
      </c>
      <c r="AO29" s="27"/>
      <c r="AP29" s="30">
        <f t="shared" si="7"/>
        <v>0</v>
      </c>
      <c r="AQ29" s="31" t="str">
        <f t="shared" si="8"/>
        <v/>
      </c>
    </row>
    <row r="30" spans="2:43" x14ac:dyDescent="0.2">
      <c r="B30" s="21" t="s">
        <v>21</v>
      </c>
      <c r="C30" s="21"/>
      <c r="D30" s="22"/>
      <c r="E30" s="23"/>
      <c r="F30" s="24"/>
      <c r="G30" s="25">
        <f t="shared" ref="G30" si="29">$F$18</f>
        <v>250</v>
      </c>
      <c r="H30" s="26">
        <f t="shared" si="0"/>
        <v>0</v>
      </c>
      <c r="I30" s="27"/>
      <c r="J30" s="28"/>
      <c r="K30" s="25">
        <f t="shared" ref="K30:K38" si="30">$F$18</f>
        <v>250</v>
      </c>
      <c r="L30" s="26">
        <f t="shared" si="22"/>
        <v>0</v>
      </c>
      <c r="M30" s="27"/>
      <c r="N30" s="30">
        <f t="shared" si="23"/>
        <v>0</v>
      </c>
      <c r="O30" s="31" t="str">
        <f t="shared" si="24"/>
        <v/>
      </c>
      <c r="Q30" s="24"/>
      <c r="R30" s="25">
        <f t="shared" ref="R30:R38" si="31">$F$18</f>
        <v>250</v>
      </c>
      <c r="S30" s="26">
        <f t="shared" si="25"/>
        <v>0</v>
      </c>
      <c r="T30" s="27"/>
      <c r="U30" s="30">
        <f t="shared" si="1"/>
        <v>0</v>
      </c>
      <c r="V30" s="31" t="str">
        <f t="shared" si="2"/>
        <v/>
      </c>
      <c r="X30" s="24"/>
      <c r="Y30" s="25">
        <f t="shared" ref="Y30:Y38" si="32">$F$18</f>
        <v>250</v>
      </c>
      <c r="Z30" s="26">
        <f t="shared" si="26"/>
        <v>0</v>
      </c>
      <c r="AA30" s="27"/>
      <c r="AB30" s="30">
        <f t="shared" si="3"/>
        <v>0</v>
      </c>
      <c r="AC30" s="31" t="str">
        <f t="shared" si="4"/>
        <v/>
      </c>
      <c r="AE30" s="24"/>
      <c r="AF30" s="25">
        <f t="shared" ref="AF30:AF38" si="33">$F$18</f>
        <v>250</v>
      </c>
      <c r="AG30" s="26">
        <f t="shared" si="27"/>
        <v>0</v>
      </c>
      <c r="AH30" s="27"/>
      <c r="AI30" s="30">
        <f t="shared" si="5"/>
        <v>0</v>
      </c>
      <c r="AJ30" s="31" t="str">
        <f t="shared" si="6"/>
        <v/>
      </c>
      <c r="AL30" s="24"/>
      <c r="AM30" s="25">
        <f t="shared" ref="AM30:AM38" si="34">$F$18</f>
        <v>250</v>
      </c>
      <c r="AN30" s="26">
        <f t="shared" si="28"/>
        <v>0</v>
      </c>
      <c r="AO30" s="27"/>
      <c r="AP30" s="30">
        <f t="shared" si="7"/>
        <v>0</v>
      </c>
      <c r="AQ30" s="31" t="str">
        <f t="shared" si="8"/>
        <v/>
      </c>
    </row>
    <row r="31" spans="2:43" x14ac:dyDescent="0.2">
      <c r="B31" s="21" t="s">
        <v>136</v>
      </c>
      <c r="C31" s="21"/>
      <c r="D31" s="22" t="s">
        <v>17</v>
      </c>
      <c r="E31" s="23"/>
      <c r="F31" s="24">
        <f>+'Proposed Rates'!D67</f>
        <v>0</v>
      </c>
      <c r="G31" s="25">
        <f>$F$18</f>
        <v>250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250</v>
      </c>
      <c r="Z31" s="26">
        <f t="shared" si="26"/>
        <v>0</v>
      </c>
      <c r="AA31" s="27"/>
      <c r="AB31" s="30">
        <f t="shared" si="3"/>
        <v>-0.24</v>
      </c>
      <c r="AC31" s="31">
        <f t="shared" si="4"/>
        <v>-1</v>
      </c>
      <c r="AE31" s="24">
        <f>+'Res (100)'!AE31</f>
        <v>0</v>
      </c>
      <c r="AF31" s="25">
        <f t="shared" si="33"/>
        <v>250</v>
      </c>
      <c r="AG31" s="26">
        <f t="shared" si="27"/>
        <v>0</v>
      </c>
      <c r="AH31" s="27"/>
      <c r="AI31" s="30">
        <f t="shared" si="5"/>
        <v>0</v>
      </c>
      <c r="AJ31" s="31" t="str">
        <f t="shared" si="6"/>
        <v/>
      </c>
      <c r="AL31" s="24">
        <f>+'Res (100)'!AL31</f>
        <v>0</v>
      </c>
      <c r="AM31" s="25">
        <f t="shared" si="34"/>
        <v>250</v>
      </c>
      <c r="AN31" s="26">
        <f t="shared" si="28"/>
        <v>0</v>
      </c>
      <c r="AO31" s="27"/>
      <c r="AP31" s="30">
        <f t="shared" si="7"/>
        <v>0</v>
      </c>
      <c r="AQ31" s="31" t="str">
        <f t="shared" si="8"/>
        <v/>
      </c>
    </row>
    <row r="32" spans="2:43" x14ac:dyDescent="0.2">
      <c r="B32" s="33"/>
      <c r="C32" s="21"/>
      <c r="D32" s="22"/>
      <c r="E32" s="23"/>
      <c r="F32" s="24"/>
      <c r="G32" s="25">
        <f t="shared" ref="G32:G38" si="35">$F$18</f>
        <v>250</v>
      </c>
      <c r="H32" s="26">
        <f t="shared" si="0"/>
        <v>0</v>
      </c>
      <c r="I32" s="27"/>
      <c r="J32" s="28"/>
      <c r="K32" s="25">
        <f t="shared" si="30"/>
        <v>250</v>
      </c>
      <c r="L32" s="26">
        <f t="shared" si="22"/>
        <v>0</v>
      </c>
      <c r="M32" s="27"/>
      <c r="N32" s="30">
        <f t="shared" si="23"/>
        <v>0</v>
      </c>
      <c r="O32" s="31" t="str">
        <f t="shared" si="24"/>
        <v/>
      </c>
      <c r="Q32" s="28"/>
      <c r="R32" s="25">
        <f t="shared" si="31"/>
        <v>250</v>
      </c>
      <c r="S32" s="26">
        <f t="shared" si="25"/>
        <v>0</v>
      </c>
      <c r="T32" s="27"/>
      <c r="U32" s="30">
        <f t="shared" si="1"/>
        <v>0</v>
      </c>
      <c r="V32" s="31" t="str">
        <f t="shared" si="2"/>
        <v/>
      </c>
      <c r="X32" s="28"/>
      <c r="Y32" s="25">
        <f t="shared" si="32"/>
        <v>250</v>
      </c>
      <c r="Z32" s="26">
        <f t="shared" si="26"/>
        <v>0</v>
      </c>
      <c r="AA32" s="27"/>
      <c r="AB32" s="30">
        <f t="shared" si="3"/>
        <v>0</v>
      </c>
      <c r="AC32" s="31" t="str">
        <f t="shared" si="4"/>
        <v/>
      </c>
      <c r="AE32" s="28"/>
      <c r="AF32" s="25">
        <f t="shared" si="33"/>
        <v>250</v>
      </c>
      <c r="AG32" s="26">
        <f t="shared" si="27"/>
        <v>0</v>
      </c>
      <c r="AH32" s="27"/>
      <c r="AI32" s="30">
        <f t="shared" si="5"/>
        <v>0</v>
      </c>
      <c r="AJ32" s="31" t="str">
        <f t="shared" si="6"/>
        <v/>
      </c>
      <c r="AL32" s="28"/>
      <c r="AM32" s="25">
        <f t="shared" si="34"/>
        <v>250</v>
      </c>
      <c r="AN32" s="26">
        <f t="shared" si="28"/>
        <v>0</v>
      </c>
      <c r="AO32" s="27"/>
      <c r="AP32" s="30">
        <f t="shared" si="7"/>
        <v>0</v>
      </c>
      <c r="AQ32" s="31" t="str">
        <f t="shared" si="8"/>
        <v/>
      </c>
    </row>
    <row r="33" spans="2:43" x14ac:dyDescent="0.2">
      <c r="B33" s="33"/>
      <c r="C33" s="21"/>
      <c r="D33" s="22"/>
      <c r="E33" s="23"/>
      <c r="F33" s="24"/>
      <c r="G33" s="25">
        <f t="shared" si="35"/>
        <v>250</v>
      </c>
      <c r="H33" s="26">
        <f t="shared" si="0"/>
        <v>0</v>
      </c>
      <c r="I33" s="27"/>
      <c r="J33" s="28"/>
      <c r="K33" s="25">
        <f t="shared" si="30"/>
        <v>250</v>
      </c>
      <c r="L33" s="26">
        <f t="shared" si="22"/>
        <v>0</v>
      </c>
      <c r="M33" s="27"/>
      <c r="N33" s="30">
        <f t="shared" si="23"/>
        <v>0</v>
      </c>
      <c r="O33" s="31" t="str">
        <f t="shared" si="24"/>
        <v/>
      </c>
      <c r="Q33" s="28"/>
      <c r="R33" s="25">
        <f t="shared" si="31"/>
        <v>250</v>
      </c>
      <c r="S33" s="26">
        <f t="shared" si="25"/>
        <v>0</v>
      </c>
      <c r="T33" s="27"/>
      <c r="U33" s="30">
        <f t="shared" si="1"/>
        <v>0</v>
      </c>
      <c r="V33" s="31" t="str">
        <f t="shared" si="2"/>
        <v/>
      </c>
      <c r="X33" s="28"/>
      <c r="Y33" s="25">
        <f t="shared" si="32"/>
        <v>250</v>
      </c>
      <c r="Z33" s="26">
        <f t="shared" si="26"/>
        <v>0</v>
      </c>
      <c r="AA33" s="27"/>
      <c r="AB33" s="30">
        <f t="shared" si="3"/>
        <v>0</v>
      </c>
      <c r="AC33" s="31" t="str">
        <f t="shared" si="4"/>
        <v/>
      </c>
      <c r="AE33" s="28"/>
      <c r="AF33" s="25">
        <f t="shared" si="33"/>
        <v>250</v>
      </c>
      <c r="AG33" s="26">
        <f t="shared" si="27"/>
        <v>0</v>
      </c>
      <c r="AH33" s="27"/>
      <c r="AI33" s="30">
        <f t="shared" si="5"/>
        <v>0</v>
      </c>
      <c r="AJ33" s="31" t="str">
        <f t="shared" si="6"/>
        <v/>
      </c>
      <c r="AL33" s="28"/>
      <c r="AM33" s="25">
        <f t="shared" si="34"/>
        <v>250</v>
      </c>
      <c r="AN33" s="26">
        <f t="shared" si="28"/>
        <v>0</v>
      </c>
      <c r="AO33" s="27"/>
      <c r="AP33" s="30">
        <f t="shared" si="7"/>
        <v>0</v>
      </c>
      <c r="AQ33" s="31" t="str">
        <f t="shared" si="8"/>
        <v/>
      </c>
    </row>
    <row r="34" spans="2:43" x14ac:dyDescent="0.2">
      <c r="B34" s="33"/>
      <c r="C34" s="21"/>
      <c r="D34" s="22"/>
      <c r="E34" s="23"/>
      <c r="F34" s="24"/>
      <c r="G34" s="25">
        <f t="shared" si="35"/>
        <v>250</v>
      </c>
      <c r="H34" s="26">
        <f t="shared" si="0"/>
        <v>0</v>
      </c>
      <c r="I34" s="27"/>
      <c r="J34" s="28"/>
      <c r="K34" s="25">
        <f t="shared" si="30"/>
        <v>250</v>
      </c>
      <c r="L34" s="26">
        <f t="shared" si="22"/>
        <v>0</v>
      </c>
      <c r="M34" s="27"/>
      <c r="N34" s="30">
        <f t="shared" si="23"/>
        <v>0</v>
      </c>
      <c r="O34" s="31" t="str">
        <f t="shared" si="24"/>
        <v/>
      </c>
      <c r="Q34" s="28"/>
      <c r="R34" s="25">
        <f t="shared" si="31"/>
        <v>250</v>
      </c>
      <c r="S34" s="26">
        <f t="shared" si="25"/>
        <v>0</v>
      </c>
      <c r="T34" s="27"/>
      <c r="U34" s="30">
        <f t="shared" si="1"/>
        <v>0</v>
      </c>
      <c r="V34" s="31" t="str">
        <f t="shared" si="2"/>
        <v/>
      </c>
      <c r="X34" s="28"/>
      <c r="Y34" s="25">
        <f t="shared" si="32"/>
        <v>250</v>
      </c>
      <c r="Z34" s="26">
        <f t="shared" si="26"/>
        <v>0</v>
      </c>
      <c r="AA34" s="27"/>
      <c r="AB34" s="30">
        <f t="shared" si="3"/>
        <v>0</v>
      </c>
      <c r="AC34" s="31" t="str">
        <f t="shared" si="4"/>
        <v/>
      </c>
      <c r="AE34" s="28"/>
      <c r="AF34" s="25">
        <f t="shared" si="33"/>
        <v>250</v>
      </c>
      <c r="AG34" s="26">
        <f t="shared" si="27"/>
        <v>0</v>
      </c>
      <c r="AH34" s="27"/>
      <c r="AI34" s="30">
        <f t="shared" si="5"/>
        <v>0</v>
      </c>
      <c r="AJ34" s="31" t="str">
        <f t="shared" si="6"/>
        <v/>
      </c>
      <c r="AL34" s="28"/>
      <c r="AM34" s="25">
        <f t="shared" si="34"/>
        <v>250</v>
      </c>
      <c r="AN34" s="26">
        <f t="shared" si="28"/>
        <v>0</v>
      </c>
      <c r="AO34" s="27"/>
      <c r="AP34" s="30">
        <f t="shared" si="7"/>
        <v>0</v>
      </c>
      <c r="AQ34" s="31" t="str">
        <f t="shared" si="8"/>
        <v/>
      </c>
    </row>
    <row r="35" spans="2:43" x14ac:dyDescent="0.2">
      <c r="B35" s="33"/>
      <c r="C35" s="21"/>
      <c r="D35" s="22"/>
      <c r="E35" s="23"/>
      <c r="F35" s="24"/>
      <c r="G35" s="25">
        <f t="shared" si="35"/>
        <v>250</v>
      </c>
      <c r="H35" s="26">
        <f t="shared" si="0"/>
        <v>0</v>
      </c>
      <c r="I35" s="27"/>
      <c r="J35" s="28"/>
      <c r="K35" s="25">
        <f t="shared" si="30"/>
        <v>250</v>
      </c>
      <c r="L35" s="26">
        <f t="shared" si="22"/>
        <v>0</v>
      </c>
      <c r="M35" s="27"/>
      <c r="N35" s="30">
        <f t="shared" si="23"/>
        <v>0</v>
      </c>
      <c r="O35" s="31" t="str">
        <f t="shared" si="24"/>
        <v/>
      </c>
      <c r="Q35" s="28"/>
      <c r="R35" s="25">
        <f t="shared" si="31"/>
        <v>250</v>
      </c>
      <c r="S35" s="26">
        <f t="shared" si="25"/>
        <v>0</v>
      </c>
      <c r="T35" s="27"/>
      <c r="U35" s="30">
        <f t="shared" si="1"/>
        <v>0</v>
      </c>
      <c r="V35" s="31" t="str">
        <f t="shared" si="2"/>
        <v/>
      </c>
      <c r="X35" s="28"/>
      <c r="Y35" s="25">
        <f t="shared" si="32"/>
        <v>250</v>
      </c>
      <c r="Z35" s="26">
        <f t="shared" si="26"/>
        <v>0</v>
      </c>
      <c r="AA35" s="27"/>
      <c r="AB35" s="30">
        <f t="shared" si="3"/>
        <v>0</v>
      </c>
      <c r="AC35" s="31" t="str">
        <f t="shared" si="4"/>
        <v/>
      </c>
      <c r="AE35" s="28"/>
      <c r="AF35" s="25">
        <f t="shared" si="33"/>
        <v>250</v>
      </c>
      <c r="AG35" s="26">
        <f t="shared" si="27"/>
        <v>0</v>
      </c>
      <c r="AH35" s="27"/>
      <c r="AI35" s="30">
        <f t="shared" si="5"/>
        <v>0</v>
      </c>
      <c r="AJ35" s="31" t="str">
        <f t="shared" si="6"/>
        <v/>
      </c>
      <c r="AL35" s="28"/>
      <c r="AM35" s="25">
        <f t="shared" si="34"/>
        <v>250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250</v>
      </c>
      <c r="H37" s="26">
        <f t="shared" si="0"/>
        <v>0</v>
      </c>
      <c r="I37" s="27"/>
      <c r="J37" s="28"/>
      <c r="K37" s="25">
        <f t="shared" si="30"/>
        <v>250</v>
      </c>
      <c r="L37" s="26">
        <f t="shared" si="22"/>
        <v>0</v>
      </c>
      <c r="M37" s="27"/>
      <c r="N37" s="30">
        <f t="shared" si="23"/>
        <v>0</v>
      </c>
      <c r="O37" s="31" t="str">
        <f t="shared" si="24"/>
        <v/>
      </c>
      <c r="Q37" s="28"/>
      <c r="R37" s="25">
        <f t="shared" si="31"/>
        <v>250</v>
      </c>
      <c r="S37" s="26">
        <f t="shared" si="25"/>
        <v>0</v>
      </c>
      <c r="T37" s="27"/>
      <c r="U37" s="30">
        <f t="shared" si="1"/>
        <v>0</v>
      </c>
      <c r="V37" s="31" t="str">
        <f t="shared" si="2"/>
        <v/>
      </c>
      <c r="X37" s="28"/>
      <c r="Y37" s="25">
        <f t="shared" si="32"/>
        <v>250</v>
      </c>
      <c r="Z37" s="26">
        <f t="shared" si="26"/>
        <v>0</v>
      </c>
      <c r="AA37" s="27"/>
      <c r="AB37" s="30">
        <f t="shared" si="3"/>
        <v>0</v>
      </c>
      <c r="AC37" s="31" t="str">
        <f t="shared" si="4"/>
        <v/>
      </c>
      <c r="AE37" s="28"/>
      <c r="AF37" s="25">
        <f t="shared" si="33"/>
        <v>250</v>
      </c>
      <c r="AG37" s="26">
        <f t="shared" si="27"/>
        <v>0</v>
      </c>
      <c r="AH37" s="27"/>
      <c r="AI37" s="30">
        <f t="shared" si="5"/>
        <v>0</v>
      </c>
      <c r="AJ37" s="31" t="str">
        <f t="shared" si="6"/>
        <v/>
      </c>
      <c r="AL37" s="28"/>
      <c r="AM37" s="25">
        <f t="shared" si="34"/>
        <v>250</v>
      </c>
      <c r="AN37" s="26">
        <f t="shared" si="28"/>
        <v>0</v>
      </c>
      <c r="AO37" s="27"/>
      <c r="AP37" s="30">
        <f t="shared" si="7"/>
        <v>0</v>
      </c>
      <c r="AQ37" s="31" t="str">
        <f t="shared" si="8"/>
        <v/>
      </c>
    </row>
    <row r="38" spans="2:43" x14ac:dyDescent="0.2">
      <c r="B38" s="33"/>
      <c r="C38" s="21"/>
      <c r="D38" s="22"/>
      <c r="E38" s="23"/>
      <c r="F38" s="24"/>
      <c r="G38" s="25">
        <f t="shared" si="35"/>
        <v>250</v>
      </c>
      <c r="H38" s="26">
        <f t="shared" si="0"/>
        <v>0</v>
      </c>
      <c r="I38" s="27"/>
      <c r="J38" s="28"/>
      <c r="K38" s="25">
        <f t="shared" si="30"/>
        <v>250</v>
      </c>
      <c r="L38" s="26">
        <f t="shared" si="22"/>
        <v>0</v>
      </c>
      <c r="M38" s="27"/>
      <c r="N38" s="30">
        <f t="shared" si="23"/>
        <v>0</v>
      </c>
      <c r="O38" s="31" t="str">
        <f t="shared" si="24"/>
        <v/>
      </c>
      <c r="Q38" s="28"/>
      <c r="R38" s="25">
        <f t="shared" si="31"/>
        <v>250</v>
      </c>
      <c r="S38" s="26">
        <f t="shared" si="25"/>
        <v>0</v>
      </c>
      <c r="T38" s="27"/>
      <c r="U38" s="30">
        <f t="shared" si="1"/>
        <v>0</v>
      </c>
      <c r="V38" s="31" t="str">
        <f t="shared" si="2"/>
        <v/>
      </c>
      <c r="X38" s="28"/>
      <c r="Y38" s="25">
        <f t="shared" si="32"/>
        <v>250</v>
      </c>
      <c r="Z38" s="26">
        <f t="shared" si="26"/>
        <v>0</v>
      </c>
      <c r="AA38" s="27"/>
      <c r="AB38" s="30">
        <f t="shared" si="3"/>
        <v>0</v>
      </c>
      <c r="AC38" s="31" t="str">
        <f t="shared" si="4"/>
        <v/>
      </c>
      <c r="AE38" s="28"/>
      <c r="AF38" s="25">
        <f t="shared" si="33"/>
        <v>250</v>
      </c>
      <c r="AG38" s="26">
        <f t="shared" si="27"/>
        <v>0</v>
      </c>
      <c r="AH38" s="27"/>
      <c r="AI38" s="30">
        <f t="shared" si="5"/>
        <v>0</v>
      </c>
      <c r="AJ38" s="31" t="str">
        <f t="shared" si="6"/>
        <v/>
      </c>
      <c r="AL38" s="28"/>
      <c r="AM38" s="25">
        <f t="shared" si="34"/>
        <v>250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29.36</v>
      </c>
      <c r="M39" s="62"/>
      <c r="N39" s="37">
        <f t="shared" si="23"/>
        <v>0.71999999999999886</v>
      </c>
      <c r="O39" s="38">
        <f t="shared" si="24"/>
        <v>2.5139664804469233E-2</v>
      </c>
      <c r="Q39" s="239"/>
      <c r="R39" s="240"/>
      <c r="S39" s="238">
        <f>SUM(S23:S38)</f>
        <v>30.62</v>
      </c>
      <c r="T39" s="62"/>
      <c r="U39" s="37">
        <f t="shared" si="1"/>
        <v>1.2600000000000016</v>
      </c>
      <c r="V39" s="38">
        <f t="shared" si="2"/>
        <v>4.2915531335149915E-2</v>
      </c>
      <c r="X39" s="239"/>
      <c r="Y39" s="240"/>
      <c r="Z39" s="238">
        <f>SUM(Z23:Z38)</f>
        <v>31.88</v>
      </c>
      <c r="AA39" s="62"/>
      <c r="AB39" s="37">
        <f t="shared" si="3"/>
        <v>1.259999999999998</v>
      </c>
      <c r="AC39" s="38">
        <f t="shared" si="4"/>
        <v>4.1149575440888243E-2</v>
      </c>
      <c r="AE39" s="239"/>
      <c r="AF39" s="240"/>
      <c r="AG39" s="238">
        <f>SUM(AG23:AG38)</f>
        <v>32.340000000000003</v>
      </c>
      <c r="AH39" s="62"/>
      <c r="AI39" s="37">
        <f t="shared" si="5"/>
        <v>0.46000000000000441</v>
      </c>
      <c r="AJ39" s="38">
        <f t="shared" si="6"/>
        <v>1.4429109159347692E-2</v>
      </c>
      <c r="AL39" s="239"/>
      <c r="AM39" s="240"/>
      <c r="AN39" s="238">
        <f>SUM(AN23:AN38)</f>
        <v>32.409999999999997</v>
      </c>
      <c r="AO39" s="62"/>
      <c r="AP39" s="37">
        <f t="shared" si="7"/>
        <v>6.9999999999993179E-2</v>
      </c>
      <c r="AQ39" s="38">
        <f t="shared" si="8"/>
        <v>2.1645021645019533E-3</v>
      </c>
    </row>
    <row r="40" spans="2:43" ht="38.25" x14ac:dyDescent="0.2">
      <c r="B40" s="40" t="s">
        <v>99</v>
      </c>
      <c r="C40" s="21"/>
      <c r="D40" s="22" t="s">
        <v>20</v>
      </c>
      <c r="E40" s="23"/>
      <c r="F40" s="24">
        <f>+'Proposed Rates'!D38</f>
        <v>-2.9999999999999997E-4</v>
      </c>
      <c r="G40" s="25">
        <f>$F$18</f>
        <v>250</v>
      </c>
      <c r="H40" s="26">
        <f>G40*F40</f>
        <v>-7.4999999999999997E-2</v>
      </c>
      <c r="I40" s="27"/>
      <c r="J40" s="28">
        <f>+'Proposed Rates'!E38</f>
        <v>-5.9999999999999995E-4</v>
      </c>
      <c r="K40" s="25">
        <f>$F$18</f>
        <v>250</v>
      </c>
      <c r="L40" s="26">
        <f>K40*J40</f>
        <v>-0.15</v>
      </c>
      <c r="M40" s="27"/>
      <c r="N40" s="30">
        <f>L40-H40</f>
        <v>-7.4999999999999997E-2</v>
      </c>
      <c r="O40" s="31">
        <f>IF((H40)=0,"",(N40/H40))</f>
        <v>1</v>
      </c>
      <c r="Q40" s="28">
        <f>+'Proposed Rates'!F38</f>
        <v>-5.9999999999999995E-4</v>
      </c>
      <c r="R40" s="25">
        <f>$F$18</f>
        <v>250</v>
      </c>
      <c r="S40" s="26">
        <f>R40*Q40</f>
        <v>-0.15</v>
      </c>
      <c r="T40" s="27"/>
      <c r="U40" s="30">
        <f t="shared" si="1"/>
        <v>0</v>
      </c>
      <c r="V40" s="31">
        <f t="shared" si="2"/>
        <v>0</v>
      </c>
      <c r="X40" s="28">
        <f>+'Proposed Rates'!G38</f>
        <v>0</v>
      </c>
      <c r="Y40" s="25">
        <f>$F$18</f>
        <v>250</v>
      </c>
      <c r="Z40" s="26">
        <f>Y40*X40</f>
        <v>0</v>
      </c>
      <c r="AA40" s="27"/>
      <c r="AB40" s="30">
        <f t="shared" si="3"/>
        <v>0.15</v>
      </c>
      <c r="AC40" s="31">
        <f t="shared" si="4"/>
        <v>-1</v>
      </c>
      <c r="AE40" s="28">
        <f>+'Proposed Rates'!H38</f>
        <v>0</v>
      </c>
      <c r="AF40" s="25">
        <f>$F$18</f>
        <v>250</v>
      </c>
      <c r="AG40" s="26">
        <f>AF40*AE40</f>
        <v>0</v>
      </c>
      <c r="AH40" s="27"/>
      <c r="AI40" s="30">
        <f t="shared" si="5"/>
        <v>0</v>
      </c>
      <c r="AJ40" s="31" t="str">
        <f t="shared" si="6"/>
        <v/>
      </c>
      <c r="AL40" s="28">
        <f>+'Proposed Rates'!I38</f>
        <v>0</v>
      </c>
      <c r="AM40" s="25">
        <f>$F$18</f>
        <v>250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6">$F$18</f>
        <v>250</v>
      </c>
      <c r="H42" s="26">
        <f t="shared" ref="H42:H43" si="37">G42*F42</f>
        <v>0</v>
      </c>
      <c r="I42" s="41"/>
      <c r="J42" s="28">
        <f>+'Proposed Rates'!E139</f>
        <v>0</v>
      </c>
      <c r="K42" s="25">
        <f t="shared" ref="K42:K43" si="38">$F$18</f>
        <v>250</v>
      </c>
      <c r="L42" s="26">
        <f t="shared" ref="L42:L43" si="39">K42*J42</f>
        <v>0</v>
      </c>
      <c r="M42" s="42"/>
      <c r="N42" s="30">
        <f t="shared" ref="N42:N43" si="40">L42-H42</f>
        <v>0</v>
      </c>
      <c r="O42" s="31" t="str">
        <f t="shared" ref="O42:O46" si="41">IF((H42)=0,"",(N42/H42))</f>
        <v/>
      </c>
      <c r="Q42" s="28">
        <f>+'Proposed Rates'!F139</f>
        <v>0</v>
      </c>
      <c r="R42" s="25">
        <f t="shared" ref="R42:R43" si="42">$F$18</f>
        <v>250</v>
      </c>
      <c r="S42" s="26">
        <f t="shared" ref="S42:S43" si="43">R42*Q42</f>
        <v>0</v>
      </c>
      <c r="T42" s="42"/>
      <c r="U42" s="30">
        <f t="shared" si="1"/>
        <v>0</v>
      </c>
      <c r="V42" s="31" t="str">
        <f t="shared" si="2"/>
        <v/>
      </c>
      <c r="X42" s="28">
        <f>+'Proposed Rates'!G139</f>
        <v>0</v>
      </c>
      <c r="Y42" s="25">
        <f t="shared" ref="Y42:Y43" si="44">$F$18</f>
        <v>250</v>
      </c>
      <c r="Z42" s="26">
        <f t="shared" ref="Z42:Z43" si="45">Y42*X42</f>
        <v>0</v>
      </c>
      <c r="AA42" s="42"/>
      <c r="AB42" s="30">
        <f t="shared" si="3"/>
        <v>0</v>
      </c>
      <c r="AC42" s="31" t="str">
        <f t="shared" si="4"/>
        <v/>
      </c>
      <c r="AE42" s="28">
        <f>+'Proposed Rates'!H139</f>
        <v>0</v>
      </c>
      <c r="AF42" s="25">
        <f t="shared" ref="AF42:AF43" si="46">$F$18</f>
        <v>250</v>
      </c>
      <c r="AG42" s="26">
        <f t="shared" ref="AG42:AG43" si="47">AF42*AE42</f>
        <v>0</v>
      </c>
      <c r="AH42" s="42"/>
      <c r="AI42" s="30">
        <f t="shared" si="5"/>
        <v>0</v>
      </c>
      <c r="AJ42" s="31" t="str">
        <f t="shared" si="6"/>
        <v/>
      </c>
      <c r="AL42" s="28">
        <f>+'Proposed Rates'!I139</f>
        <v>0</v>
      </c>
      <c r="AM42" s="25">
        <f t="shared" ref="AM42:AM43" si="48">$F$18</f>
        <v>250</v>
      </c>
      <c r="AN42" s="26">
        <f t="shared" ref="AN42:AN43" si="49">AM42*AL42</f>
        <v>0</v>
      </c>
      <c r="AO42" s="42"/>
      <c r="AP42" s="30">
        <f t="shared" si="7"/>
        <v>0</v>
      </c>
      <c r="AQ42" s="31" t="str">
        <f t="shared" si="8"/>
        <v/>
      </c>
    </row>
    <row r="43" spans="2:43" x14ac:dyDescent="0.2">
      <c r="B43" s="40"/>
      <c r="C43" s="21"/>
      <c r="D43" s="22"/>
      <c r="E43" s="23"/>
      <c r="F43" s="24"/>
      <c r="G43" s="25">
        <f t="shared" si="36"/>
        <v>250</v>
      </c>
      <c r="H43" s="26">
        <f t="shared" si="37"/>
        <v>0</v>
      </c>
      <c r="I43" s="41"/>
      <c r="J43" s="28"/>
      <c r="K43" s="25">
        <f t="shared" si="38"/>
        <v>250</v>
      </c>
      <c r="L43" s="26">
        <f t="shared" si="39"/>
        <v>0</v>
      </c>
      <c r="M43" s="42"/>
      <c r="N43" s="30">
        <f t="shared" si="40"/>
        <v>0</v>
      </c>
      <c r="O43" s="31" t="str">
        <f t="shared" si="41"/>
        <v/>
      </c>
      <c r="Q43" s="28"/>
      <c r="R43" s="25">
        <f t="shared" si="42"/>
        <v>250</v>
      </c>
      <c r="S43" s="26">
        <f t="shared" si="43"/>
        <v>0</v>
      </c>
      <c r="T43" s="42"/>
      <c r="U43" s="30">
        <f t="shared" si="1"/>
        <v>0</v>
      </c>
      <c r="V43" s="31" t="str">
        <f t="shared" si="2"/>
        <v/>
      </c>
      <c r="X43" s="28"/>
      <c r="Y43" s="25">
        <f t="shared" si="44"/>
        <v>250</v>
      </c>
      <c r="Z43" s="26">
        <f t="shared" si="45"/>
        <v>0</v>
      </c>
      <c r="AA43" s="42"/>
      <c r="AB43" s="30">
        <f t="shared" si="3"/>
        <v>0</v>
      </c>
      <c r="AC43" s="31" t="str">
        <f t="shared" si="4"/>
        <v/>
      </c>
      <c r="AE43" s="28"/>
      <c r="AF43" s="25">
        <f t="shared" si="46"/>
        <v>250</v>
      </c>
      <c r="AG43" s="26">
        <f t="shared" si="47"/>
        <v>0</v>
      </c>
      <c r="AH43" s="42"/>
      <c r="AI43" s="30">
        <f t="shared" si="5"/>
        <v>0</v>
      </c>
      <c r="AJ43" s="31" t="str">
        <f t="shared" si="6"/>
        <v/>
      </c>
      <c r="AL43" s="28"/>
      <c r="AM43" s="25">
        <f t="shared" si="48"/>
        <v>250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258.375</v>
      </c>
      <c r="H44" s="26">
        <f>G44*F44</f>
        <v>1.5502500000000001E-2</v>
      </c>
      <c r="I44" s="27"/>
      <c r="J44" s="46">
        <f>'Proposed Rates'!E233</f>
        <v>5.0000000000000002E-5</v>
      </c>
      <c r="K44" s="45">
        <f>$F$18*(1+J73)</f>
        <v>258.45</v>
      </c>
      <c r="L44" s="26">
        <f>K44*J44</f>
        <v>1.29225E-2</v>
      </c>
      <c r="M44" s="27"/>
      <c r="N44" s="30">
        <f>L44-H44</f>
        <v>-2.5800000000000007E-3</v>
      </c>
      <c r="O44" s="31">
        <f>IF((H44)=0,"",(N44/H44))</f>
        <v>-0.16642477019835514</v>
      </c>
      <c r="Q44" s="46">
        <f>'Proposed Rates'!F233</f>
        <v>5.0000000000000002E-5</v>
      </c>
      <c r="R44" s="45">
        <f>$F$18*(1+Q73)</f>
        <v>258.45</v>
      </c>
      <c r="S44" s="26">
        <f>R44*Q44</f>
        <v>1.29225E-2</v>
      </c>
      <c r="T44" s="27"/>
      <c r="U44" s="30">
        <f t="shared" si="1"/>
        <v>0</v>
      </c>
      <c r="V44" s="31">
        <f t="shared" si="2"/>
        <v>0</v>
      </c>
      <c r="X44" s="46">
        <f>'Proposed Rates'!G233</f>
        <v>5.0000000000000002E-5</v>
      </c>
      <c r="Y44" s="45">
        <f>$F$18*(1+X73)</f>
        <v>258.45</v>
      </c>
      <c r="Z44" s="26">
        <f>Y44*X44</f>
        <v>1.29225E-2</v>
      </c>
      <c r="AA44" s="27"/>
      <c r="AB44" s="30">
        <f t="shared" si="3"/>
        <v>0</v>
      </c>
      <c r="AC44" s="31">
        <f t="shared" si="4"/>
        <v>0</v>
      </c>
      <c r="AE44" s="46">
        <f>'Proposed Rates'!H233</f>
        <v>5.0000000000000002E-5</v>
      </c>
      <c r="AF44" s="45">
        <f>$F$18*(1+AE73)</f>
        <v>258.45</v>
      </c>
      <c r="AG44" s="26">
        <f>AF44*AE44</f>
        <v>1.29225E-2</v>
      </c>
      <c r="AH44" s="27"/>
      <c r="AI44" s="30">
        <f t="shared" si="5"/>
        <v>0</v>
      </c>
      <c r="AJ44" s="31">
        <f t="shared" si="6"/>
        <v>0</v>
      </c>
      <c r="AL44" s="46">
        <f>'Proposed Rates'!I233</f>
        <v>5.0000000000000002E-5</v>
      </c>
      <c r="AM44" s="45">
        <f>$F$18*(1+AL73)</f>
        <v>258.45</v>
      </c>
      <c r="AN44" s="26">
        <f>AM44*AL44</f>
        <v>1.29225E-2</v>
      </c>
      <c r="AO44" s="27"/>
      <c r="AP44" s="30">
        <f t="shared" si="7"/>
        <v>0</v>
      </c>
      <c r="AQ44" s="31">
        <f t="shared" si="8"/>
        <v>0</v>
      </c>
    </row>
    <row r="45" spans="2:43" x14ac:dyDescent="0.2">
      <c r="B45" s="43" t="s">
        <v>25</v>
      </c>
      <c r="C45" s="21"/>
      <c r="D45" s="22"/>
      <c r="E45" s="23"/>
      <c r="F45" s="47">
        <f>0.65*$F$54+0.17*$F$55+0.18*$F$56</f>
        <v>0.12756999999999999</v>
      </c>
      <c r="G45" s="48">
        <f>$F$18*(1+$F$73)-$F$18</f>
        <v>8.375</v>
      </c>
      <c r="H45" s="26">
        <f t="shared" ref="H45" si="50">G45*F45</f>
        <v>1.0683987499999998</v>
      </c>
      <c r="I45" s="27"/>
      <c r="J45" s="49">
        <f>0.65*$J$54+0.17*$J$55+0.18*$J$56</f>
        <v>0.12756999999999999</v>
      </c>
      <c r="K45" s="48">
        <f>$F$18*(1+$J$73)-$F$18</f>
        <v>8.4499999999999886</v>
      </c>
      <c r="L45" s="26">
        <f t="shared" ref="L45" si="51">K45*J45</f>
        <v>1.0779664999999985</v>
      </c>
      <c r="M45" s="27"/>
      <c r="N45" s="30">
        <f t="shared" ref="N45" si="52">L45-H45</f>
        <v>9.5677499999986537E-3</v>
      </c>
      <c r="O45" s="31">
        <f t="shared" ref="O45" si="53">IF((H45)=0,"",(N45/H45))</f>
        <v>8.955223880595756E-3</v>
      </c>
      <c r="Q45" s="49">
        <f>0.65*$Q$54+0.17*$Q$55+0.18*$Q$56</f>
        <v>0.12756999999999999</v>
      </c>
      <c r="R45" s="48">
        <f>$F$18*(1+Q73)-$F$18</f>
        <v>8.4499999999999886</v>
      </c>
      <c r="S45" s="26">
        <f t="shared" ref="S45" si="54">R45*Q45</f>
        <v>1.0779664999999985</v>
      </c>
      <c r="T45" s="27"/>
      <c r="U45" s="30">
        <f t="shared" si="1"/>
        <v>0</v>
      </c>
      <c r="V45" s="31">
        <f t="shared" si="2"/>
        <v>0</v>
      </c>
      <c r="X45" s="49">
        <f>0.65*$X$54+0.17*$X$55+0.18*$X$56</f>
        <v>0.12756999999999999</v>
      </c>
      <c r="Y45" s="48">
        <f>$F$18*(1+X73)-$F$18</f>
        <v>8.4499999999999886</v>
      </c>
      <c r="Z45" s="26">
        <f t="shared" ref="Z45" si="55">Y45*X45</f>
        <v>1.0779664999999985</v>
      </c>
      <c r="AA45" s="27"/>
      <c r="AB45" s="30">
        <f t="shared" si="3"/>
        <v>0</v>
      </c>
      <c r="AC45" s="31">
        <f t="shared" si="4"/>
        <v>0</v>
      </c>
      <c r="AE45" s="49">
        <f>0.65*$AE$54+0.17*$AE$55+0.18*$AE$56</f>
        <v>0.12756999999999999</v>
      </c>
      <c r="AF45" s="48">
        <f>$F$18*(1+AE73)-$F$18</f>
        <v>8.4499999999999886</v>
      </c>
      <c r="AG45" s="26">
        <f t="shared" ref="AG45" si="56">AF45*AE45</f>
        <v>1.0779664999999985</v>
      </c>
      <c r="AH45" s="27"/>
      <c r="AI45" s="30">
        <f t="shared" si="5"/>
        <v>0</v>
      </c>
      <c r="AJ45" s="31">
        <f t="shared" si="6"/>
        <v>0</v>
      </c>
      <c r="AL45" s="49">
        <f>0.65*$AL$54+0.17*$AL$55+0.18*$AL$56</f>
        <v>0.12756999999999999</v>
      </c>
      <c r="AM45" s="48">
        <f>$F$18*(1+AL73)-$F$18</f>
        <v>8.4499999999999886</v>
      </c>
      <c r="AN45" s="26">
        <f t="shared" ref="AN45" si="57">AM45*AL45</f>
        <v>1.0779664999999985</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30.218901250000002</v>
      </c>
      <c r="I47" s="36"/>
      <c r="J47" s="53"/>
      <c r="K47" s="55"/>
      <c r="L47" s="54">
        <f>SUM(L40:L46)+L39</f>
        <v>30.870888999999998</v>
      </c>
      <c r="M47" s="36"/>
      <c r="N47" s="37">
        <f t="shared" ref="N47:N64" si="58">L47-H47</f>
        <v>0.65198774999999642</v>
      </c>
      <c r="O47" s="38">
        <f t="shared" ref="O47:O64" si="59">IF((H47)=0,"",(N47/H47))</f>
        <v>2.1575494906519686E-2</v>
      </c>
      <c r="Q47" s="53"/>
      <c r="R47" s="55"/>
      <c r="S47" s="54">
        <f>SUM(S40:S46)+S39</f>
        <v>32.130888999999996</v>
      </c>
      <c r="T47" s="36"/>
      <c r="U47" s="37">
        <f t="shared" si="1"/>
        <v>1.259999999999998</v>
      </c>
      <c r="V47" s="38">
        <f t="shared" si="2"/>
        <v>4.0815151128300781E-2</v>
      </c>
      <c r="X47" s="53"/>
      <c r="Y47" s="55"/>
      <c r="Z47" s="54">
        <f>SUM(Z40:Z46)+Z39</f>
        <v>33.540889</v>
      </c>
      <c r="AA47" s="36"/>
      <c r="AB47" s="37">
        <f t="shared" si="3"/>
        <v>1.4100000000000037</v>
      </c>
      <c r="AC47" s="38">
        <f t="shared" si="4"/>
        <v>4.3883006162699197E-2</v>
      </c>
      <c r="AE47" s="53"/>
      <c r="AF47" s="55"/>
      <c r="AG47" s="54">
        <f>SUM(AG40:AG46)+AG39</f>
        <v>34.000889000000001</v>
      </c>
      <c r="AH47" s="36"/>
      <c r="AI47" s="37">
        <f t="shared" si="5"/>
        <v>0.46000000000000085</v>
      </c>
      <c r="AJ47" s="38">
        <f t="shared" si="6"/>
        <v>1.371460368865002E-2</v>
      </c>
      <c r="AL47" s="53"/>
      <c r="AM47" s="55"/>
      <c r="AN47" s="54">
        <f>SUM(AN40:AN46)+AN39</f>
        <v>34.070888999999994</v>
      </c>
      <c r="AO47" s="36"/>
      <c r="AP47" s="37">
        <f t="shared" si="7"/>
        <v>6.9999999999993179E-2</v>
      </c>
      <c r="AQ47" s="38">
        <f t="shared" si="8"/>
        <v>2.0587696986391498E-3</v>
      </c>
    </row>
    <row r="48" spans="2:43" x14ac:dyDescent="0.2">
      <c r="B48" s="27" t="s">
        <v>28</v>
      </c>
      <c r="C48" s="27"/>
      <c r="D48" s="56" t="s">
        <v>20</v>
      </c>
      <c r="E48" s="57"/>
      <c r="F48" s="28">
        <f>'Proposed Rates'!D153</f>
        <v>7.6E-3</v>
      </c>
      <c r="G48" s="58">
        <f>F18*(1+F73)</f>
        <v>258.375</v>
      </c>
      <c r="H48" s="26">
        <f>G48*F48</f>
        <v>1.9636499999999999</v>
      </c>
      <c r="I48" s="27"/>
      <c r="J48" s="28">
        <f>'Proposed Rates'!E153</f>
        <v>8.0999999999999996E-3</v>
      </c>
      <c r="K48" s="59">
        <f>F18*(1+J73)</f>
        <v>258.45</v>
      </c>
      <c r="L48" s="26">
        <f>K48*J48</f>
        <v>2.093445</v>
      </c>
      <c r="M48" s="27"/>
      <c r="N48" s="30">
        <f t="shared" si="58"/>
        <v>0.1297950000000001</v>
      </c>
      <c r="O48" s="31">
        <f t="shared" si="59"/>
        <v>6.6098846535788E-2</v>
      </c>
      <c r="Q48" s="28">
        <f>'Proposed Rates'!F153</f>
        <v>8.0999999999999996E-3</v>
      </c>
      <c r="R48" s="59">
        <f>$F$18*(1+Q73)</f>
        <v>258.45</v>
      </c>
      <c r="S48" s="26">
        <f>R48*Q48</f>
        <v>2.093445</v>
      </c>
      <c r="T48" s="27"/>
      <c r="U48" s="30">
        <f t="shared" si="1"/>
        <v>0</v>
      </c>
      <c r="V48" s="31">
        <f t="shared" si="2"/>
        <v>0</v>
      </c>
      <c r="X48" s="28">
        <f>'Proposed Rates'!G153</f>
        <v>8.0999999999999996E-3</v>
      </c>
      <c r="Y48" s="59">
        <f>$F$18*(1+X73)</f>
        <v>258.45</v>
      </c>
      <c r="Z48" s="26">
        <f>Y48*X48</f>
        <v>2.093445</v>
      </c>
      <c r="AA48" s="27"/>
      <c r="AB48" s="30">
        <f t="shared" si="3"/>
        <v>0</v>
      </c>
      <c r="AC48" s="31">
        <f t="shared" si="4"/>
        <v>0</v>
      </c>
      <c r="AE48" s="28">
        <f>'Proposed Rates'!H153</f>
        <v>8.0999999999999996E-3</v>
      </c>
      <c r="AF48" s="59">
        <f>$F$18*(1+AE73)</f>
        <v>258.45</v>
      </c>
      <c r="AG48" s="26">
        <f>AF48*AE48</f>
        <v>2.093445</v>
      </c>
      <c r="AH48" s="27"/>
      <c r="AI48" s="30">
        <f t="shared" si="5"/>
        <v>0</v>
      </c>
      <c r="AJ48" s="31">
        <f t="shared" si="6"/>
        <v>0</v>
      </c>
      <c r="AL48" s="28">
        <f>'Proposed Rates'!I153</f>
        <v>8.0999999999999996E-3</v>
      </c>
      <c r="AM48" s="59">
        <f>$F$18*(1+AL73)</f>
        <v>258.45</v>
      </c>
      <c r="AN48" s="26">
        <f>AM48*AL48</f>
        <v>2.093445</v>
      </c>
      <c r="AO48" s="27"/>
      <c r="AP48" s="30">
        <f t="shared" si="7"/>
        <v>0</v>
      </c>
      <c r="AQ48" s="31">
        <f t="shared" si="8"/>
        <v>0</v>
      </c>
    </row>
    <row r="49" spans="2:43" ht="25.5" x14ac:dyDescent="0.2">
      <c r="B49" s="60" t="s">
        <v>29</v>
      </c>
      <c r="C49" s="27"/>
      <c r="D49" s="56" t="s">
        <v>20</v>
      </c>
      <c r="E49" s="57"/>
      <c r="F49" s="28">
        <f>'Proposed Rates'!D167</f>
        <v>5.1999999999999998E-3</v>
      </c>
      <c r="G49" s="58">
        <f>G48</f>
        <v>258.375</v>
      </c>
      <c r="H49" s="26">
        <f>G49*F49</f>
        <v>1.34355</v>
      </c>
      <c r="I49" s="27"/>
      <c r="J49" s="28">
        <f>'Proposed Rates'!E167</f>
        <v>5.0000000000000001E-3</v>
      </c>
      <c r="K49" s="59">
        <f>K48</f>
        <v>258.45</v>
      </c>
      <c r="L49" s="26">
        <f>K49*J49</f>
        <v>1.2922499999999999</v>
      </c>
      <c r="M49" s="27"/>
      <c r="N49" s="30">
        <f t="shared" si="58"/>
        <v>-5.1300000000000123E-2</v>
      </c>
      <c r="O49" s="31">
        <f t="shared" si="59"/>
        <v>-3.8182427151948285E-2</v>
      </c>
      <c r="Q49" s="28">
        <f>'Proposed Rates'!F167</f>
        <v>5.0000000000000001E-3</v>
      </c>
      <c r="R49" s="59">
        <f>R48</f>
        <v>258.45</v>
      </c>
      <c r="S49" s="26">
        <f>R49*Q49</f>
        <v>1.2922499999999999</v>
      </c>
      <c r="T49" s="27"/>
      <c r="U49" s="30">
        <f t="shared" si="1"/>
        <v>0</v>
      </c>
      <c r="V49" s="31">
        <f t="shared" si="2"/>
        <v>0</v>
      </c>
      <c r="X49" s="28">
        <f>'Proposed Rates'!G167</f>
        <v>5.0000000000000001E-3</v>
      </c>
      <c r="Y49" s="59">
        <f>Y48</f>
        <v>258.45</v>
      </c>
      <c r="Z49" s="26">
        <f>Y49*X49</f>
        <v>1.2922499999999999</v>
      </c>
      <c r="AA49" s="27"/>
      <c r="AB49" s="30">
        <f t="shared" si="3"/>
        <v>0</v>
      </c>
      <c r="AC49" s="31">
        <f t="shared" si="4"/>
        <v>0</v>
      </c>
      <c r="AE49" s="28">
        <f>'Proposed Rates'!H167</f>
        <v>5.0000000000000001E-3</v>
      </c>
      <c r="AF49" s="59">
        <f>AF48</f>
        <v>258.45</v>
      </c>
      <c r="AG49" s="26">
        <f>AF49*AE49</f>
        <v>1.2922499999999999</v>
      </c>
      <c r="AH49" s="27"/>
      <c r="AI49" s="30">
        <f t="shared" si="5"/>
        <v>0</v>
      </c>
      <c r="AJ49" s="31">
        <f t="shared" si="6"/>
        <v>0</v>
      </c>
      <c r="AL49" s="28">
        <f>'Proposed Rates'!I167</f>
        <v>5.0000000000000001E-3</v>
      </c>
      <c r="AM49" s="59">
        <f>AM48</f>
        <v>258.45</v>
      </c>
      <c r="AN49" s="26">
        <f>AM49*AL49</f>
        <v>1.2922499999999999</v>
      </c>
      <c r="AO49" s="27"/>
      <c r="AP49" s="30">
        <f t="shared" si="7"/>
        <v>0</v>
      </c>
      <c r="AQ49" s="31">
        <f t="shared" si="8"/>
        <v>0</v>
      </c>
    </row>
    <row r="50" spans="2:43" ht="25.5" x14ac:dyDescent="0.2">
      <c r="B50" s="50" t="s">
        <v>30</v>
      </c>
      <c r="C50" s="35"/>
      <c r="D50" s="35"/>
      <c r="E50" s="35"/>
      <c r="F50" s="61"/>
      <c r="G50" s="53"/>
      <c r="H50" s="54">
        <f>SUM(H47:H49)</f>
        <v>33.526101250000004</v>
      </c>
      <c r="I50" s="62"/>
      <c r="J50" s="63"/>
      <c r="K50" s="64"/>
      <c r="L50" s="54">
        <f>SUM(L47:L49)</f>
        <v>34.256584000000004</v>
      </c>
      <c r="M50" s="62"/>
      <c r="N50" s="37">
        <f t="shared" si="58"/>
        <v>0.73048275000000018</v>
      </c>
      <c r="O50" s="38">
        <f t="shared" si="59"/>
        <v>2.178847890939899E-2</v>
      </c>
      <c r="Q50" s="63"/>
      <c r="R50" s="64"/>
      <c r="S50" s="54">
        <f>SUM(S47:S49)</f>
        <v>35.516584000000002</v>
      </c>
      <c r="T50" s="62"/>
      <c r="U50" s="37">
        <f t="shared" si="1"/>
        <v>1.259999999999998</v>
      </c>
      <c r="V50" s="38">
        <f t="shared" si="2"/>
        <v>3.6781250576531442E-2</v>
      </c>
      <c r="X50" s="63"/>
      <c r="Y50" s="64"/>
      <c r="Z50" s="54">
        <f>SUM(Z47:Z49)</f>
        <v>36.926584000000005</v>
      </c>
      <c r="AA50" s="62"/>
      <c r="AB50" s="37">
        <f t="shared" si="3"/>
        <v>1.4100000000000037</v>
      </c>
      <c r="AC50" s="38">
        <f t="shared" si="4"/>
        <v>3.9699763918737335E-2</v>
      </c>
      <c r="AE50" s="63"/>
      <c r="AF50" s="64"/>
      <c r="AG50" s="54">
        <f>SUM(AG47:AG49)</f>
        <v>37.386584000000006</v>
      </c>
      <c r="AH50" s="62"/>
      <c r="AI50" s="37">
        <f t="shared" si="5"/>
        <v>0.46000000000000085</v>
      </c>
      <c r="AJ50" s="38">
        <f t="shared" si="6"/>
        <v>1.2457150111691913E-2</v>
      </c>
      <c r="AL50" s="63"/>
      <c r="AM50" s="64"/>
      <c r="AN50" s="54">
        <f>SUM(AN47:AN49)</f>
        <v>37.456583999999999</v>
      </c>
      <c r="AO50" s="62"/>
      <c r="AP50" s="37">
        <f t="shared" si="7"/>
        <v>6.9999999999993179E-2</v>
      </c>
      <c r="AQ50" s="38">
        <f t="shared" si="8"/>
        <v>1.872329389601178E-3</v>
      </c>
    </row>
    <row r="51" spans="2:43" ht="25.5" x14ac:dyDescent="0.2">
      <c r="B51" s="65" t="s">
        <v>31</v>
      </c>
      <c r="C51" s="21"/>
      <c r="D51" s="22" t="s">
        <v>20</v>
      </c>
      <c r="E51" s="23"/>
      <c r="F51" s="66">
        <f>'Proposed Rates'!D181</f>
        <v>3.3999999999999998E-3</v>
      </c>
      <c r="G51" s="58">
        <f>G49</f>
        <v>258.375</v>
      </c>
      <c r="H51" s="67">
        <f t="shared" ref="H51:H53" si="60">G51*F51</f>
        <v>0.87847500000000001</v>
      </c>
      <c r="I51" s="27"/>
      <c r="J51" s="66">
        <f>'Proposed Rates'!E181</f>
        <v>3.3999999999999998E-3</v>
      </c>
      <c r="K51" s="59">
        <f>K49</f>
        <v>258.45</v>
      </c>
      <c r="L51" s="67">
        <f t="shared" ref="L51:L53" si="61">K51*J51</f>
        <v>0.8787299999999999</v>
      </c>
      <c r="M51" s="27"/>
      <c r="N51" s="30">
        <f t="shared" si="58"/>
        <v>2.549999999998942E-4</v>
      </c>
      <c r="O51" s="68">
        <f t="shared" si="59"/>
        <v>2.9027576197375476E-4</v>
      </c>
      <c r="Q51" s="66">
        <f>'Proposed Rates'!F181</f>
        <v>3.3999999999999998E-3</v>
      </c>
      <c r="R51" s="59">
        <f>R49</f>
        <v>258.45</v>
      </c>
      <c r="S51" s="67">
        <f t="shared" ref="S51:S53" si="62">R51*Q51</f>
        <v>0.8787299999999999</v>
      </c>
      <c r="T51" s="27"/>
      <c r="U51" s="30">
        <f t="shared" si="1"/>
        <v>0</v>
      </c>
      <c r="V51" s="68">
        <f t="shared" si="2"/>
        <v>0</v>
      </c>
      <c r="X51" s="66">
        <f>'Proposed Rates'!G181</f>
        <v>3.3999999999999998E-3</v>
      </c>
      <c r="Y51" s="59">
        <f>Y49</f>
        <v>258.45</v>
      </c>
      <c r="Z51" s="67">
        <f t="shared" ref="Z51:Z53" si="63">Y51*X51</f>
        <v>0.8787299999999999</v>
      </c>
      <c r="AA51" s="27"/>
      <c r="AB51" s="30">
        <f t="shared" si="3"/>
        <v>0</v>
      </c>
      <c r="AC51" s="68">
        <f t="shared" si="4"/>
        <v>0</v>
      </c>
      <c r="AE51" s="66">
        <f>'Proposed Rates'!H181</f>
        <v>3.3999999999999998E-3</v>
      </c>
      <c r="AF51" s="59">
        <f>AF49</f>
        <v>258.45</v>
      </c>
      <c r="AG51" s="67">
        <f t="shared" ref="AG51:AG53" si="64">AF51*AE51</f>
        <v>0.8787299999999999</v>
      </c>
      <c r="AH51" s="27"/>
      <c r="AI51" s="30">
        <f t="shared" si="5"/>
        <v>0</v>
      </c>
      <c r="AJ51" s="68">
        <f t="shared" si="6"/>
        <v>0</v>
      </c>
      <c r="AL51" s="66">
        <f>'Proposed Rates'!I181</f>
        <v>3.3999999999999998E-3</v>
      </c>
      <c r="AM51" s="59">
        <f>AM49</f>
        <v>258.45</v>
      </c>
      <c r="AN51" s="67">
        <f t="shared" ref="AN51:AN53" si="65">AM51*AL51</f>
        <v>0.8787299999999999</v>
      </c>
      <c r="AO51" s="27"/>
      <c r="AP51" s="30">
        <f t="shared" si="7"/>
        <v>0</v>
      </c>
      <c r="AQ51" s="68">
        <f t="shared" si="8"/>
        <v>0</v>
      </c>
    </row>
    <row r="52" spans="2:43" ht="25.5" x14ac:dyDescent="0.2">
      <c r="B52" s="65" t="s">
        <v>32</v>
      </c>
      <c r="C52" s="21"/>
      <c r="D52" s="22" t="s">
        <v>20</v>
      </c>
      <c r="E52" s="23"/>
      <c r="F52" s="66">
        <f>'Proposed Rates'!D195</f>
        <v>5.0000000000000001E-4</v>
      </c>
      <c r="G52" s="58">
        <f>G49</f>
        <v>258.375</v>
      </c>
      <c r="H52" s="67">
        <f t="shared" si="60"/>
        <v>0.12918750000000001</v>
      </c>
      <c r="I52" s="27"/>
      <c r="J52" s="66">
        <f>'Proposed Rates'!E195</f>
        <v>5.0000000000000001E-4</v>
      </c>
      <c r="K52" s="59">
        <f>K49</f>
        <v>258.45</v>
      </c>
      <c r="L52" s="67">
        <f t="shared" si="61"/>
        <v>0.12922500000000001</v>
      </c>
      <c r="M52" s="27"/>
      <c r="N52" s="30">
        <f t="shared" si="58"/>
        <v>3.749999999999587E-5</v>
      </c>
      <c r="O52" s="68">
        <f t="shared" si="59"/>
        <v>2.9027576197384317E-4</v>
      </c>
      <c r="Q52" s="66">
        <f>'Proposed Rates'!F195</f>
        <v>5.0000000000000001E-4</v>
      </c>
      <c r="R52" s="59">
        <f>R49</f>
        <v>258.45</v>
      </c>
      <c r="S52" s="67">
        <f t="shared" si="62"/>
        <v>0.12922500000000001</v>
      </c>
      <c r="T52" s="27"/>
      <c r="U52" s="30">
        <f t="shared" si="1"/>
        <v>0</v>
      </c>
      <c r="V52" s="68">
        <f t="shared" si="2"/>
        <v>0</v>
      </c>
      <c r="X52" s="66">
        <f>'Proposed Rates'!G195</f>
        <v>5.0000000000000001E-4</v>
      </c>
      <c r="Y52" s="59">
        <f>Y49</f>
        <v>258.45</v>
      </c>
      <c r="Z52" s="67">
        <f t="shared" si="63"/>
        <v>0.12922500000000001</v>
      </c>
      <c r="AA52" s="27"/>
      <c r="AB52" s="30">
        <f t="shared" si="3"/>
        <v>0</v>
      </c>
      <c r="AC52" s="68">
        <f t="shared" si="4"/>
        <v>0</v>
      </c>
      <c r="AE52" s="66">
        <f>'Proposed Rates'!H195</f>
        <v>5.0000000000000001E-4</v>
      </c>
      <c r="AF52" s="59">
        <f>AF49</f>
        <v>258.45</v>
      </c>
      <c r="AG52" s="67">
        <f t="shared" si="64"/>
        <v>0.12922500000000001</v>
      </c>
      <c r="AH52" s="27"/>
      <c r="AI52" s="30">
        <f t="shared" si="5"/>
        <v>0</v>
      </c>
      <c r="AJ52" s="68">
        <f t="shared" si="6"/>
        <v>0</v>
      </c>
      <c r="AL52" s="66">
        <f>'Proposed Rates'!I195</f>
        <v>5.0000000000000001E-4</v>
      </c>
      <c r="AM52" s="59">
        <f>AM49</f>
        <v>258.45</v>
      </c>
      <c r="AN52" s="67">
        <f t="shared" si="65"/>
        <v>0.12922500000000001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162.5</v>
      </c>
      <c r="H54" s="67">
        <f t="shared" ref="H54:H56" si="66">G54*F54</f>
        <v>16.412500000000001</v>
      </c>
      <c r="I54" s="27"/>
      <c r="J54" s="66">
        <f>'Proposed Rates'!E222</f>
        <v>0.10100000000000001</v>
      </c>
      <c r="K54" s="71">
        <f>$G$54</f>
        <v>162.5</v>
      </c>
      <c r="L54" s="67">
        <f t="shared" ref="L54:L56" si="67">K54*J54</f>
        <v>16.412500000000001</v>
      </c>
      <c r="M54" s="27"/>
      <c r="N54" s="30">
        <f t="shared" si="58"/>
        <v>0</v>
      </c>
      <c r="O54" s="68">
        <f t="shared" si="59"/>
        <v>0</v>
      </c>
      <c r="Q54" s="66">
        <f>'Proposed Rates'!F222</f>
        <v>0.10100000000000001</v>
      </c>
      <c r="R54" s="71">
        <f>$G$54</f>
        <v>162.5</v>
      </c>
      <c r="S54" s="67">
        <f t="shared" ref="S54:S56" si="68">R54*Q54</f>
        <v>16.412500000000001</v>
      </c>
      <c r="T54" s="27"/>
      <c r="U54" s="30">
        <f t="shared" si="1"/>
        <v>0</v>
      </c>
      <c r="V54" s="68">
        <f t="shared" si="2"/>
        <v>0</v>
      </c>
      <c r="X54" s="66">
        <f>'Proposed Rates'!G222</f>
        <v>0.10100000000000001</v>
      </c>
      <c r="Y54" s="71">
        <f>$G$54</f>
        <v>162.5</v>
      </c>
      <c r="Z54" s="67">
        <f t="shared" ref="Z54:Z56" si="69">Y54*X54</f>
        <v>16.412500000000001</v>
      </c>
      <c r="AA54" s="27"/>
      <c r="AB54" s="30">
        <f t="shared" si="3"/>
        <v>0</v>
      </c>
      <c r="AC54" s="68">
        <f t="shared" si="4"/>
        <v>0</v>
      </c>
      <c r="AE54" s="66">
        <f>'Proposed Rates'!H222</f>
        <v>0.10100000000000001</v>
      </c>
      <c r="AF54" s="71">
        <f>$G$54</f>
        <v>162.5</v>
      </c>
      <c r="AG54" s="67">
        <f t="shared" ref="AG54:AG56" si="70">AF54*AE54</f>
        <v>16.412500000000001</v>
      </c>
      <c r="AH54" s="27"/>
      <c r="AI54" s="30">
        <f t="shared" si="5"/>
        <v>0</v>
      </c>
      <c r="AJ54" s="68">
        <f t="shared" si="6"/>
        <v>0</v>
      </c>
      <c r="AL54" s="66">
        <f>'Proposed Rates'!I222</f>
        <v>0.10100000000000001</v>
      </c>
      <c r="AM54" s="71">
        <f>$G$54</f>
        <v>162.5</v>
      </c>
      <c r="AN54" s="67">
        <f t="shared" ref="AN54:AN56" si="71">AM54*AL54</f>
        <v>16.412500000000001</v>
      </c>
      <c r="AO54" s="27"/>
      <c r="AP54" s="30">
        <f t="shared" si="7"/>
        <v>0</v>
      </c>
      <c r="AQ54" s="68">
        <f t="shared" si="8"/>
        <v>0</v>
      </c>
    </row>
    <row r="55" spans="2:43" x14ac:dyDescent="0.2">
      <c r="B55" s="43" t="s">
        <v>35</v>
      </c>
      <c r="C55" s="21"/>
      <c r="D55" s="22"/>
      <c r="E55" s="23"/>
      <c r="F55" s="66">
        <f>'Proposed Rates'!D223</f>
        <v>0.14399999999999999</v>
      </c>
      <c r="G55" s="71">
        <f>0.17*$F$18</f>
        <v>42.5</v>
      </c>
      <c r="H55" s="67">
        <f t="shared" si="66"/>
        <v>6.1199999999999992</v>
      </c>
      <c r="I55" s="27"/>
      <c r="J55" s="66">
        <f>'Proposed Rates'!E223</f>
        <v>0.14399999999999999</v>
      </c>
      <c r="K55" s="71">
        <f>$G$55</f>
        <v>42.5</v>
      </c>
      <c r="L55" s="67">
        <f t="shared" si="67"/>
        <v>6.1199999999999992</v>
      </c>
      <c r="M55" s="27"/>
      <c r="N55" s="30">
        <f t="shared" si="58"/>
        <v>0</v>
      </c>
      <c r="O55" s="68">
        <f t="shared" si="59"/>
        <v>0</v>
      </c>
      <c r="Q55" s="66">
        <f>'Proposed Rates'!F223</f>
        <v>0.14399999999999999</v>
      </c>
      <c r="R55" s="71">
        <f>$G$55</f>
        <v>42.5</v>
      </c>
      <c r="S55" s="67">
        <f t="shared" si="68"/>
        <v>6.1199999999999992</v>
      </c>
      <c r="T55" s="27"/>
      <c r="U55" s="30">
        <f t="shared" si="1"/>
        <v>0</v>
      </c>
      <c r="V55" s="68">
        <f t="shared" si="2"/>
        <v>0</v>
      </c>
      <c r="X55" s="66">
        <f>'Proposed Rates'!G223</f>
        <v>0.14399999999999999</v>
      </c>
      <c r="Y55" s="71">
        <f>$G$55</f>
        <v>42.5</v>
      </c>
      <c r="Z55" s="67">
        <f t="shared" si="69"/>
        <v>6.1199999999999992</v>
      </c>
      <c r="AA55" s="27"/>
      <c r="AB55" s="30">
        <f t="shared" si="3"/>
        <v>0</v>
      </c>
      <c r="AC55" s="68">
        <f t="shared" si="4"/>
        <v>0</v>
      </c>
      <c r="AE55" s="66">
        <f>'Proposed Rates'!H223</f>
        <v>0.14399999999999999</v>
      </c>
      <c r="AF55" s="71">
        <f>$G$55</f>
        <v>42.5</v>
      </c>
      <c r="AG55" s="67">
        <f t="shared" si="70"/>
        <v>6.1199999999999992</v>
      </c>
      <c r="AH55" s="27"/>
      <c r="AI55" s="30">
        <f t="shared" si="5"/>
        <v>0</v>
      </c>
      <c r="AJ55" s="68">
        <f t="shared" si="6"/>
        <v>0</v>
      </c>
      <c r="AL55" s="66">
        <f>'Proposed Rates'!I223</f>
        <v>0.14399999999999999</v>
      </c>
      <c r="AM55" s="71">
        <f>$G$55</f>
        <v>42.5</v>
      </c>
      <c r="AN55" s="67">
        <f t="shared" si="71"/>
        <v>6.1199999999999992</v>
      </c>
      <c r="AO55" s="27"/>
      <c r="AP55" s="30">
        <f t="shared" si="7"/>
        <v>0</v>
      </c>
      <c r="AQ55" s="68">
        <f t="shared" si="8"/>
        <v>0</v>
      </c>
    </row>
    <row r="56" spans="2:43" x14ac:dyDescent="0.2">
      <c r="B56" s="11" t="s">
        <v>36</v>
      </c>
      <c r="C56" s="21"/>
      <c r="D56" s="22"/>
      <c r="E56" s="23"/>
      <c r="F56" s="66">
        <f>'Proposed Rates'!D224</f>
        <v>0.20799999999999999</v>
      </c>
      <c r="G56" s="71">
        <f>0.18*$F$18</f>
        <v>45</v>
      </c>
      <c r="H56" s="67">
        <f t="shared" si="66"/>
        <v>9.36</v>
      </c>
      <c r="I56" s="27"/>
      <c r="J56" s="66">
        <f>'Proposed Rates'!E224</f>
        <v>0.20799999999999999</v>
      </c>
      <c r="K56" s="71">
        <f>$G$56</f>
        <v>45</v>
      </c>
      <c r="L56" s="67">
        <f t="shared" si="67"/>
        <v>9.36</v>
      </c>
      <c r="M56" s="27"/>
      <c r="N56" s="30">
        <f t="shared" si="58"/>
        <v>0</v>
      </c>
      <c r="O56" s="68">
        <f t="shared" si="59"/>
        <v>0</v>
      </c>
      <c r="Q56" s="66">
        <f>'Proposed Rates'!F224</f>
        <v>0.20799999999999999</v>
      </c>
      <c r="R56" s="71">
        <f>$G$56</f>
        <v>45</v>
      </c>
      <c r="S56" s="67">
        <f t="shared" si="68"/>
        <v>9.36</v>
      </c>
      <c r="T56" s="27"/>
      <c r="U56" s="30">
        <f t="shared" si="1"/>
        <v>0</v>
      </c>
      <c r="V56" s="68">
        <f t="shared" si="2"/>
        <v>0</v>
      </c>
      <c r="X56" s="66">
        <f>'Proposed Rates'!G224</f>
        <v>0.20799999999999999</v>
      </c>
      <c r="Y56" s="71">
        <f>$G$56</f>
        <v>45</v>
      </c>
      <c r="Z56" s="67">
        <f t="shared" si="69"/>
        <v>9.36</v>
      </c>
      <c r="AA56" s="27"/>
      <c r="AB56" s="30">
        <f t="shared" si="3"/>
        <v>0</v>
      </c>
      <c r="AC56" s="68">
        <f t="shared" si="4"/>
        <v>0</v>
      </c>
      <c r="AE56" s="66">
        <f>'Proposed Rates'!H224</f>
        <v>0.20799999999999999</v>
      </c>
      <c r="AF56" s="71">
        <f>$G$56</f>
        <v>45</v>
      </c>
      <c r="AG56" s="67">
        <f t="shared" si="70"/>
        <v>9.36</v>
      </c>
      <c r="AH56" s="27"/>
      <c r="AI56" s="30">
        <f t="shared" si="5"/>
        <v>0</v>
      </c>
      <c r="AJ56" s="68">
        <f t="shared" si="6"/>
        <v>0</v>
      </c>
      <c r="AL56" s="66">
        <f>'Proposed Rates'!I224</f>
        <v>0.20799999999999999</v>
      </c>
      <c r="AM56" s="71">
        <f>$G$56</f>
        <v>45</v>
      </c>
      <c r="AN56" s="67">
        <f t="shared" si="71"/>
        <v>9.36</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250</v>
      </c>
      <c r="H57" s="67">
        <f>G57*F57</f>
        <v>29.75</v>
      </c>
      <c r="I57" s="77"/>
      <c r="J57" s="66">
        <f>'Proposed Rates'!E226</f>
        <v>0.11899999999999999</v>
      </c>
      <c r="K57" s="76">
        <f>$G$57</f>
        <v>250</v>
      </c>
      <c r="L57" s="67">
        <f>K57*J57</f>
        <v>29.75</v>
      </c>
      <c r="M57" s="77"/>
      <c r="N57" s="78">
        <f t="shared" si="58"/>
        <v>0</v>
      </c>
      <c r="O57" s="68">
        <f t="shared" si="59"/>
        <v>0</v>
      </c>
      <c r="Q57" s="66">
        <f>'Proposed Rates'!F226</f>
        <v>0.11899999999999999</v>
      </c>
      <c r="R57" s="76">
        <f>$G$57</f>
        <v>250</v>
      </c>
      <c r="S57" s="67">
        <f>R57*Q57</f>
        <v>29.75</v>
      </c>
      <c r="T57" s="77"/>
      <c r="U57" s="78">
        <f t="shared" si="1"/>
        <v>0</v>
      </c>
      <c r="V57" s="68">
        <f t="shared" si="2"/>
        <v>0</v>
      </c>
      <c r="X57" s="66">
        <f>'Proposed Rates'!G226</f>
        <v>0.11899999999999999</v>
      </c>
      <c r="Y57" s="76">
        <f>$G$57</f>
        <v>250</v>
      </c>
      <c r="Z57" s="67">
        <f>Y57*X57</f>
        <v>29.75</v>
      </c>
      <c r="AA57" s="77"/>
      <c r="AB57" s="78">
        <f t="shared" si="3"/>
        <v>0</v>
      </c>
      <c r="AC57" s="68">
        <f t="shared" si="4"/>
        <v>0</v>
      </c>
      <c r="AE57" s="66">
        <f>'Proposed Rates'!H226</f>
        <v>0.11899999999999999</v>
      </c>
      <c r="AF57" s="76">
        <f>$G$57</f>
        <v>250</v>
      </c>
      <c r="AG57" s="67">
        <f>AF57*AE57</f>
        <v>29.75</v>
      </c>
      <c r="AH57" s="77"/>
      <c r="AI57" s="78">
        <f t="shared" si="5"/>
        <v>0</v>
      </c>
      <c r="AJ57" s="68">
        <f t="shared" si="6"/>
        <v>0</v>
      </c>
      <c r="AL57" s="66">
        <f>'Proposed Rates'!I226</f>
        <v>0.11899999999999999</v>
      </c>
      <c r="AM57" s="76">
        <f>$G$57</f>
        <v>250</v>
      </c>
      <c r="AN57" s="67">
        <f>AM57*AL57</f>
        <v>29.75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66.676263750000004</v>
      </c>
      <c r="I60" s="94"/>
      <c r="J60" s="95"/>
      <c r="K60" s="95"/>
      <c r="L60" s="93">
        <f>SUM(L51:L56,L50)</f>
        <v>67.407038999999997</v>
      </c>
      <c r="M60" s="96"/>
      <c r="N60" s="97">
        <f t="shared" ref="N60" si="72">L60-H60</f>
        <v>0.73077524999999355</v>
      </c>
      <c r="O60" s="98">
        <f t="shared" ref="O60" si="73">IF((H60)=0,"",(N60/H60))</f>
        <v>1.0960050982160702E-2</v>
      </c>
      <c r="Q60" s="95"/>
      <c r="R60" s="95"/>
      <c r="S60" s="97">
        <f>SUM(S51:S56,S50)</f>
        <v>68.667039000000003</v>
      </c>
      <c r="T60" s="96"/>
      <c r="U60" s="97">
        <f t="shared" si="1"/>
        <v>1.2600000000000051</v>
      </c>
      <c r="V60" s="98">
        <f>IF((L60)=0,"",(U60/L60))</f>
        <v>1.8692409853517007E-2</v>
      </c>
      <c r="X60" s="95"/>
      <c r="Y60" s="95"/>
      <c r="Z60" s="97">
        <f>SUM(Z51:Z56,Z50)</f>
        <v>70.077039000000013</v>
      </c>
      <c r="AA60" s="96"/>
      <c r="AB60" s="97">
        <f t="shared" si="3"/>
        <v>1.4100000000000108</v>
      </c>
      <c r="AC60" s="98">
        <f>IF((S60)=0,"",(AB60/S60))</f>
        <v>2.0533869241107231E-2</v>
      </c>
      <c r="AE60" s="95"/>
      <c r="AF60" s="95"/>
      <c r="AG60" s="97">
        <f>SUM(AG51:AG56,AG50)</f>
        <v>70.537039000000007</v>
      </c>
      <c r="AH60" s="96"/>
      <c r="AI60" s="97">
        <f t="shared" ref="AI60:AI64" si="74">AG60-Z60</f>
        <v>0.45999999999999375</v>
      </c>
      <c r="AJ60" s="98">
        <f>IF((Z60)=0,"",(AI60/Z60))</f>
        <v>6.5642042895104865E-3</v>
      </c>
      <c r="AL60" s="95"/>
      <c r="AM60" s="95"/>
      <c r="AN60" s="97">
        <f>SUM(AN51:AN56,AN50)</f>
        <v>70.607039</v>
      </c>
      <c r="AO60" s="96"/>
      <c r="AP60" s="97">
        <f t="shared" ref="AP60:AP64" si="75">AN60-AG60</f>
        <v>6.9999999999993179E-2</v>
      </c>
      <c r="AQ60" s="98">
        <f>IF((AG60)=0,"",(AP60/AG60))</f>
        <v>9.9238642552025992E-4</v>
      </c>
    </row>
    <row r="61" spans="2:43" x14ac:dyDescent="0.2">
      <c r="B61" s="99" t="s">
        <v>40</v>
      </c>
      <c r="C61" s="21"/>
      <c r="D61" s="21"/>
      <c r="E61" s="21"/>
      <c r="F61" s="100">
        <v>0.13</v>
      </c>
      <c r="G61" s="101"/>
      <c r="H61" s="102">
        <f>H60*F61</f>
        <v>8.6679142875000004</v>
      </c>
      <c r="I61" s="103"/>
      <c r="J61" s="104">
        <v>0.13</v>
      </c>
      <c r="K61" s="103"/>
      <c r="L61" s="105">
        <f>L60*J61</f>
        <v>8.76291507</v>
      </c>
      <c r="M61" s="106"/>
      <c r="N61" s="107">
        <f t="shared" si="58"/>
        <v>9.5000782499999659E-2</v>
      </c>
      <c r="O61" s="108">
        <f t="shared" si="59"/>
        <v>1.096005098216076E-2</v>
      </c>
      <c r="Q61" s="104">
        <v>0.13</v>
      </c>
      <c r="R61" s="103"/>
      <c r="S61" s="105">
        <f>S60*Q61</f>
        <v>8.9267150700000002</v>
      </c>
      <c r="T61" s="106"/>
      <c r="U61" s="107">
        <f t="shared" si="1"/>
        <v>0.16380000000000017</v>
      </c>
      <c r="V61" s="108">
        <f t="shared" ref="V61:V70" si="76">IF((L61)=0,"",(U61/L61))</f>
        <v>1.8692409853516948E-2</v>
      </c>
      <c r="X61" s="104">
        <v>0.13</v>
      </c>
      <c r="Y61" s="103"/>
      <c r="Z61" s="105">
        <f>Z60*X61</f>
        <v>9.1100150700000029</v>
      </c>
      <c r="AA61" s="106"/>
      <c r="AB61" s="107">
        <f t="shared" si="3"/>
        <v>0.18330000000000268</v>
      </c>
      <c r="AC61" s="108">
        <f t="shared" ref="AC61:AC70" si="77">IF((S61)=0,"",(AB61/S61))</f>
        <v>2.0533869241107377E-2</v>
      </c>
      <c r="AE61" s="104">
        <v>0.13</v>
      </c>
      <c r="AF61" s="103"/>
      <c r="AG61" s="105">
        <f>AG60*AE61</f>
        <v>9.1698150700000021</v>
      </c>
      <c r="AH61" s="106"/>
      <c r="AI61" s="107">
        <f t="shared" si="74"/>
        <v>5.9799999999999187E-2</v>
      </c>
      <c r="AJ61" s="108">
        <f t="shared" ref="AJ61:AJ70" si="78">IF((Z61)=0,"",(AI61/Z61))</f>
        <v>6.5642042895104856E-3</v>
      </c>
      <c r="AL61" s="104">
        <v>0.13</v>
      </c>
      <c r="AM61" s="103"/>
      <c r="AN61" s="105">
        <f>AN60*AL61</f>
        <v>9.1789150700000004</v>
      </c>
      <c r="AO61" s="106"/>
      <c r="AP61" s="107">
        <f t="shared" si="75"/>
        <v>9.0999999999983316E-3</v>
      </c>
      <c r="AQ61" s="108">
        <f t="shared" ref="AQ61:AQ70" si="79">IF((AG61)=0,"",(AP61/AG61))</f>
        <v>9.923864255201747E-4</v>
      </c>
    </row>
    <row r="62" spans="2:43" x14ac:dyDescent="0.2">
      <c r="B62" s="109" t="s">
        <v>41</v>
      </c>
      <c r="C62" s="21"/>
      <c r="D62" s="21"/>
      <c r="E62" s="21"/>
      <c r="F62" s="110"/>
      <c r="G62" s="101"/>
      <c r="H62" s="102">
        <f>H60+H61</f>
        <v>75.344178037500001</v>
      </c>
      <c r="I62" s="103"/>
      <c r="J62" s="103"/>
      <c r="K62" s="103"/>
      <c r="L62" s="105">
        <f>L60+L61</f>
        <v>76.169954070000003</v>
      </c>
      <c r="M62" s="106"/>
      <c r="N62" s="107">
        <f t="shared" si="58"/>
        <v>0.82577603250000209</v>
      </c>
      <c r="O62" s="108">
        <f t="shared" si="59"/>
        <v>1.0960050982160827E-2</v>
      </c>
      <c r="Q62" s="103"/>
      <c r="R62" s="103"/>
      <c r="S62" s="105">
        <f>S60+S61</f>
        <v>77.593754070000003</v>
      </c>
      <c r="T62" s="106"/>
      <c r="U62" s="107">
        <f t="shared" si="1"/>
        <v>1.4238</v>
      </c>
      <c r="V62" s="108">
        <f t="shared" si="76"/>
        <v>1.8692409853516927E-2</v>
      </c>
      <c r="X62" s="103"/>
      <c r="Y62" s="103"/>
      <c r="Z62" s="105">
        <f>Z60+Z61</f>
        <v>79.187054070000016</v>
      </c>
      <c r="AA62" s="106"/>
      <c r="AB62" s="107">
        <f t="shared" si="3"/>
        <v>1.5933000000000135</v>
      </c>
      <c r="AC62" s="108">
        <f t="shared" si="77"/>
        <v>2.0533869241107248E-2</v>
      </c>
      <c r="AE62" s="103"/>
      <c r="AF62" s="103"/>
      <c r="AG62" s="105">
        <f>AG60+AG61</f>
        <v>79.706854070000006</v>
      </c>
      <c r="AH62" s="106"/>
      <c r="AI62" s="107">
        <f t="shared" si="74"/>
        <v>0.51979999999998938</v>
      </c>
      <c r="AJ62" s="108">
        <f t="shared" si="78"/>
        <v>6.5642042895104414E-3</v>
      </c>
      <c r="AL62" s="103"/>
      <c r="AM62" s="103"/>
      <c r="AN62" s="105">
        <f>AN60+AN61</f>
        <v>79.785954070000003</v>
      </c>
      <c r="AO62" s="106"/>
      <c r="AP62" s="107">
        <f t="shared" si="75"/>
        <v>7.909999999999684E-2</v>
      </c>
      <c r="AQ62" s="108">
        <f t="shared" si="79"/>
        <v>9.9238642552031695E-4</v>
      </c>
    </row>
    <row r="63" spans="2:43" ht="15.75" customHeight="1" x14ac:dyDescent="0.2">
      <c r="B63" s="412" t="s">
        <v>127</v>
      </c>
      <c r="C63" s="412"/>
      <c r="D63" s="412"/>
      <c r="E63" s="21"/>
      <c r="F63" s="267">
        <f>'Res (100)'!F64</f>
        <v>0.318</v>
      </c>
      <c r="G63" s="101"/>
      <c r="H63" s="111">
        <f>F63*H60</f>
        <v>21.203051872500001</v>
      </c>
      <c r="I63" s="103"/>
      <c r="J63" s="268">
        <f>'Res (100)'!J64</f>
        <v>0.318</v>
      </c>
      <c r="K63" s="103"/>
      <c r="L63" s="112">
        <f>J63*L60</f>
        <v>21.435438401999999</v>
      </c>
      <c r="M63" s="106"/>
      <c r="N63" s="112">
        <f t="shared" si="58"/>
        <v>0.23238652949999761</v>
      </c>
      <c r="O63" s="113">
        <f t="shared" si="59"/>
        <v>1.0960050982160685E-2</v>
      </c>
      <c r="Q63" s="268">
        <f>'Res (100)'!Q64</f>
        <v>0.318</v>
      </c>
      <c r="R63" s="103"/>
      <c r="S63" s="112">
        <f>Q63*S60</f>
        <v>21.836118402</v>
      </c>
      <c r="T63" s="106"/>
      <c r="U63" s="112">
        <f t="shared" si="1"/>
        <v>0.40068000000000126</v>
      </c>
      <c r="V63" s="113">
        <f t="shared" si="76"/>
        <v>1.869240985351699E-2</v>
      </c>
      <c r="X63" s="268">
        <f>Q63</f>
        <v>0.318</v>
      </c>
      <c r="Y63" s="103"/>
      <c r="Z63" s="112">
        <f>X63*Z60</f>
        <v>22.284498402000004</v>
      </c>
      <c r="AA63" s="106"/>
      <c r="AB63" s="112">
        <f t="shared" si="3"/>
        <v>0.44838000000000378</v>
      </c>
      <c r="AC63" s="113">
        <f t="shared" si="77"/>
        <v>2.0533869241107248E-2</v>
      </c>
      <c r="AE63" s="268">
        <f>X63</f>
        <v>0.318</v>
      </c>
      <c r="AF63" s="103"/>
      <c r="AG63" s="112">
        <f>AE63*AG60</f>
        <v>22.430778402000001</v>
      </c>
      <c r="AH63" s="106"/>
      <c r="AI63" s="112">
        <f t="shared" si="74"/>
        <v>0.1462799999999973</v>
      </c>
      <c r="AJ63" s="113">
        <f t="shared" si="78"/>
        <v>6.5642042895104544E-3</v>
      </c>
      <c r="AL63" s="268">
        <f>AE63</f>
        <v>0.318</v>
      </c>
      <c r="AM63" s="103"/>
      <c r="AN63" s="112">
        <f>AL63*AN60</f>
        <v>22.453038402000001</v>
      </c>
      <c r="AO63" s="106"/>
      <c r="AP63" s="112">
        <f t="shared" si="75"/>
        <v>2.225999999999928E-2</v>
      </c>
      <c r="AQ63" s="113">
        <f t="shared" si="79"/>
        <v>9.9238642552032454E-4</v>
      </c>
    </row>
    <row r="64" spans="2:43" ht="13.5" customHeight="1" thickBot="1" x14ac:dyDescent="0.25">
      <c r="B64" s="413" t="s">
        <v>126</v>
      </c>
      <c r="C64" s="413"/>
      <c r="D64" s="413"/>
      <c r="E64" s="114"/>
      <c r="F64" s="115"/>
      <c r="G64" s="116"/>
      <c r="H64" s="117">
        <f>H62-H63</f>
        <v>54.141126165000003</v>
      </c>
      <c r="I64" s="118"/>
      <c r="J64" s="118"/>
      <c r="K64" s="118"/>
      <c r="L64" s="119">
        <f>L62-L63</f>
        <v>54.734515668</v>
      </c>
      <c r="M64" s="120"/>
      <c r="N64" s="121">
        <f t="shared" si="58"/>
        <v>0.59338950299999738</v>
      </c>
      <c r="O64" s="122">
        <f t="shared" si="59"/>
        <v>1.0960050982160751E-2</v>
      </c>
      <c r="Q64" s="118"/>
      <c r="R64" s="118"/>
      <c r="S64" s="119">
        <f>S62-S63</f>
        <v>55.757635668000006</v>
      </c>
      <c r="T64" s="120"/>
      <c r="U64" s="121">
        <f t="shared" si="1"/>
        <v>1.0231200000000058</v>
      </c>
      <c r="V64" s="122">
        <f t="shared" si="76"/>
        <v>1.8692409853517035E-2</v>
      </c>
      <c r="X64" s="118"/>
      <c r="Y64" s="118"/>
      <c r="Z64" s="119">
        <f>Z62-Z63</f>
        <v>56.902555668000012</v>
      </c>
      <c r="AA64" s="120"/>
      <c r="AB64" s="121">
        <f t="shared" si="3"/>
        <v>1.1449200000000062</v>
      </c>
      <c r="AC64" s="122">
        <f t="shared" si="77"/>
        <v>2.0533869241107186E-2</v>
      </c>
      <c r="AE64" s="118"/>
      <c r="AF64" s="118"/>
      <c r="AG64" s="119">
        <f>AG62-AG63</f>
        <v>57.276075668000004</v>
      </c>
      <c r="AH64" s="120"/>
      <c r="AI64" s="121">
        <f t="shared" si="74"/>
        <v>0.37351999999999208</v>
      </c>
      <c r="AJ64" s="122">
        <f t="shared" si="78"/>
        <v>6.5642042895104362E-3</v>
      </c>
      <c r="AL64" s="118"/>
      <c r="AM64" s="118"/>
      <c r="AN64" s="119">
        <f>AN62-AN63</f>
        <v>57.332915667999998</v>
      </c>
      <c r="AO64" s="120"/>
      <c r="AP64" s="121">
        <f t="shared" si="75"/>
        <v>5.6839999999994006E-2</v>
      </c>
      <c r="AQ64" s="122">
        <f t="shared" si="79"/>
        <v>9.9238642552025211E-4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64.533763750000006</v>
      </c>
      <c r="I66" s="134"/>
      <c r="J66" s="135"/>
      <c r="K66" s="135"/>
      <c r="L66" s="133">
        <f>SUM(L57:L58,L50,L51:L53)</f>
        <v>65.264539000000013</v>
      </c>
      <c r="M66" s="136"/>
      <c r="N66" s="137">
        <f t="shared" ref="N66:N70" si="80">L66-H66</f>
        <v>0.73077525000000776</v>
      </c>
      <c r="O66" s="98">
        <f t="shared" ref="O66:O70" si="81">IF((H66)=0,"",(N66/H66))</f>
        <v>1.1323921115634723E-2</v>
      </c>
      <c r="Q66" s="135"/>
      <c r="R66" s="135"/>
      <c r="S66" s="137">
        <f>SUM(S57:S58,S50,S51:S53)</f>
        <v>66.524539000000004</v>
      </c>
      <c r="T66" s="136"/>
      <c r="U66" s="137">
        <f t="shared" si="1"/>
        <v>1.2599999999999909</v>
      </c>
      <c r="V66" s="98">
        <f t="shared" si="76"/>
        <v>1.9306043056551592E-2</v>
      </c>
      <c r="X66" s="135"/>
      <c r="Y66" s="135"/>
      <c r="Z66" s="137">
        <f>SUM(Z57:Z58,Z50,Z51:Z53)</f>
        <v>67.934539000000015</v>
      </c>
      <c r="AA66" s="136"/>
      <c r="AB66" s="137">
        <f t="shared" si="3"/>
        <v>1.4100000000000108</v>
      </c>
      <c r="AC66" s="98">
        <f t="shared" si="77"/>
        <v>2.1195186335676984E-2</v>
      </c>
      <c r="AE66" s="135"/>
      <c r="AF66" s="135"/>
      <c r="AG66" s="137">
        <f>SUM(AG57:AG58,AG50,AG51:AG53)</f>
        <v>68.394539000000009</v>
      </c>
      <c r="AH66" s="136"/>
      <c r="AI66" s="137">
        <f t="shared" ref="AI66:AI70" si="82">AG66-Z66</f>
        <v>0.45999999999999375</v>
      </c>
      <c r="AJ66" s="98">
        <f t="shared" si="78"/>
        <v>6.7712242810684803E-3</v>
      </c>
      <c r="AL66" s="135"/>
      <c r="AM66" s="135"/>
      <c r="AN66" s="137">
        <f>SUM(AN57:AN58,AN50,AN51:AN53)</f>
        <v>68.464539000000002</v>
      </c>
      <c r="AO66" s="136"/>
      <c r="AP66" s="137">
        <f t="shared" ref="AP66:AP70" si="83">AN66-AG66</f>
        <v>6.9999999999993179E-2</v>
      </c>
      <c r="AQ66" s="98">
        <f t="shared" si="79"/>
        <v>1.0234735261537937E-3</v>
      </c>
    </row>
    <row r="67" spans="1:43" s="79" customFormat="1" x14ac:dyDescent="0.2">
      <c r="B67" s="138" t="s">
        <v>40</v>
      </c>
      <c r="C67" s="73"/>
      <c r="D67" s="73"/>
      <c r="E67" s="73"/>
      <c r="F67" s="139">
        <v>0.13</v>
      </c>
      <c r="G67" s="132"/>
      <c r="H67" s="140">
        <f>H66*F67</f>
        <v>8.3893892875000002</v>
      </c>
      <c r="I67" s="141"/>
      <c r="J67" s="142">
        <v>0.13</v>
      </c>
      <c r="K67" s="143"/>
      <c r="L67" s="144">
        <f>L66*J67</f>
        <v>8.4843900700000017</v>
      </c>
      <c r="M67" s="145"/>
      <c r="N67" s="146">
        <f t="shared" si="80"/>
        <v>9.5000782500001435E-2</v>
      </c>
      <c r="O67" s="108">
        <f t="shared" si="81"/>
        <v>1.1323921115634775E-2</v>
      </c>
      <c r="Q67" s="142">
        <v>0.13</v>
      </c>
      <c r="R67" s="143"/>
      <c r="S67" s="144">
        <f>S66*Q67</f>
        <v>8.6481900700000001</v>
      </c>
      <c r="T67" s="145"/>
      <c r="U67" s="146">
        <f t="shared" si="1"/>
        <v>0.16379999999999839</v>
      </c>
      <c r="V67" s="108">
        <f t="shared" si="76"/>
        <v>1.9306043056551543E-2</v>
      </c>
      <c r="X67" s="142">
        <v>0.13</v>
      </c>
      <c r="Y67" s="143"/>
      <c r="Z67" s="144">
        <f>Z66*X67</f>
        <v>8.8314900700000027</v>
      </c>
      <c r="AA67" s="145"/>
      <c r="AB67" s="146">
        <f t="shared" si="3"/>
        <v>0.18330000000000268</v>
      </c>
      <c r="AC67" s="108">
        <f t="shared" si="77"/>
        <v>2.1195186335677133E-2</v>
      </c>
      <c r="AE67" s="142">
        <v>0.13</v>
      </c>
      <c r="AF67" s="143"/>
      <c r="AG67" s="144">
        <f>AG66*AE67</f>
        <v>8.8912900700000019</v>
      </c>
      <c r="AH67" s="145"/>
      <c r="AI67" s="146">
        <f t="shared" si="82"/>
        <v>5.9799999999999187E-2</v>
      </c>
      <c r="AJ67" s="108">
        <f t="shared" si="78"/>
        <v>6.7712242810684794E-3</v>
      </c>
      <c r="AL67" s="142">
        <v>0.13</v>
      </c>
      <c r="AM67" s="143"/>
      <c r="AN67" s="144">
        <f>AN66*AL67</f>
        <v>8.9003900700000003</v>
      </c>
      <c r="AO67" s="145"/>
      <c r="AP67" s="146">
        <f t="shared" si="83"/>
        <v>9.0999999999983316E-3</v>
      </c>
      <c r="AQ67" s="108">
        <f t="shared" si="79"/>
        <v>1.0234735261537059E-3</v>
      </c>
    </row>
    <row r="68" spans="1:43" s="79" customFormat="1" x14ac:dyDescent="0.2">
      <c r="B68" s="147" t="s">
        <v>41</v>
      </c>
      <c r="C68" s="73"/>
      <c r="D68" s="73"/>
      <c r="E68" s="73"/>
      <c r="F68" s="148"/>
      <c r="G68" s="149"/>
      <c r="H68" s="140">
        <f>H66+H67</f>
        <v>72.923153037500001</v>
      </c>
      <c r="I68" s="141"/>
      <c r="J68" s="141"/>
      <c r="K68" s="141"/>
      <c r="L68" s="144">
        <f>L66+L67</f>
        <v>73.748929070000017</v>
      </c>
      <c r="M68" s="145"/>
      <c r="N68" s="146">
        <f t="shared" si="80"/>
        <v>0.8257760325000163</v>
      </c>
      <c r="O68" s="108">
        <f t="shared" si="81"/>
        <v>1.1323921115634829E-2</v>
      </c>
      <c r="Q68" s="141"/>
      <c r="R68" s="141"/>
      <c r="S68" s="144">
        <f>S66+S67</f>
        <v>75.172729070000003</v>
      </c>
      <c r="T68" s="145"/>
      <c r="U68" s="146">
        <f t="shared" si="1"/>
        <v>1.4237999999999857</v>
      </c>
      <c r="V68" s="108">
        <f t="shared" si="76"/>
        <v>1.930604305655154E-2</v>
      </c>
      <c r="X68" s="141"/>
      <c r="Y68" s="141"/>
      <c r="Z68" s="144">
        <f>Z66+Z67</f>
        <v>76.766029070000016</v>
      </c>
      <c r="AA68" s="145"/>
      <c r="AB68" s="146">
        <f t="shared" si="3"/>
        <v>1.5933000000000135</v>
      </c>
      <c r="AC68" s="108">
        <f t="shared" si="77"/>
        <v>2.1195186335677001E-2</v>
      </c>
      <c r="AE68" s="141"/>
      <c r="AF68" s="141"/>
      <c r="AG68" s="144">
        <f>AG66+AG67</f>
        <v>77.285829070000005</v>
      </c>
      <c r="AH68" s="145"/>
      <c r="AI68" s="146">
        <f t="shared" si="82"/>
        <v>0.51979999999998938</v>
      </c>
      <c r="AJ68" s="108">
        <f t="shared" si="78"/>
        <v>6.7712242810684343E-3</v>
      </c>
      <c r="AL68" s="141"/>
      <c r="AM68" s="141"/>
      <c r="AN68" s="144">
        <f>AN66+AN67</f>
        <v>77.364929070000002</v>
      </c>
      <c r="AO68" s="145"/>
      <c r="AP68" s="146">
        <f t="shared" si="83"/>
        <v>7.909999999999684E-2</v>
      </c>
      <c r="AQ68" s="108">
        <f t="shared" si="79"/>
        <v>1.0234735261538527E-3</v>
      </c>
    </row>
    <row r="69" spans="1:43" s="79" customFormat="1" ht="15.75" customHeight="1" x14ac:dyDescent="0.2">
      <c r="B69" s="412" t="s">
        <v>127</v>
      </c>
      <c r="C69" s="412"/>
      <c r="D69" s="412"/>
      <c r="E69" s="73"/>
      <c r="F69" s="269">
        <f>F63</f>
        <v>0.318</v>
      </c>
      <c r="G69" s="149"/>
      <c r="H69" s="150">
        <f>F69*H66</f>
        <v>20.521736872500004</v>
      </c>
      <c r="I69" s="141"/>
      <c r="J69" s="268">
        <f>'Res (100)'!J70</f>
        <v>0.318</v>
      </c>
      <c r="K69" s="141"/>
      <c r="L69" s="112">
        <f>J69*L66</f>
        <v>20.754123402000005</v>
      </c>
      <c r="M69" s="145"/>
      <c r="N69" s="151">
        <f t="shared" si="80"/>
        <v>0.23238652950000116</v>
      </c>
      <c r="O69" s="113">
        <f t="shared" si="81"/>
        <v>1.1323921115634659E-2</v>
      </c>
      <c r="Q69" s="268">
        <f>'Res (100)'!Q70</f>
        <v>0.318</v>
      </c>
      <c r="R69" s="141"/>
      <c r="S69" s="112">
        <f>Q69*S66</f>
        <v>21.154803402000002</v>
      </c>
      <c r="T69" s="145"/>
      <c r="U69" s="151">
        <f t="shared" si="1"/>
        <v>0.4006799999999977</v>
      </c>
      <c r="V69" s="113">
        <f t="shared" si="76"/>
        <v>1.9306043056551623E-2</v>
      </c>
      <c r="X69" s="268">
        <f>Q69</f>
        <v>0.318</v>
      </c>
      <c r="Y69" s="141"/>
      <c r="Z69" s="112">
        <f>X69*Z66</f>
        <v>21.603183402000006</v>
      </c>
      <c r="AA69" s="145"/>
      <c r="AB69" s="151">
        <f t="shared" si="3"/>
        <v>0.44838000000000378</v>
      </c>
      <c r="AC69" s="113">
        <f t="shared" si="77"/>
        <v>2.1195186335677001E-2</v>
      </c>
      <c r="AE69" s="268">
        <f>X69</f>
        <v>0.318</v>
      </c>
      <c r="AF69" s="141"/>
      <c r="AG69" s="112">
        <f>AE69*AG66</f>
        <v>21.749463402000003</v>
      </c>
      <c r="AH69" s="145"/>
      <c r="AI69" s="151">
        <f t="shared" si="82"/>
        <v>0.1462799999999973</v>
      </c>
      <c r="AJ69" s="113">
        <f t="shared" si="78"/>
        <v>6.7712242810684473E-3</v>
      </c>
      <c r="AL69" s="268">
        <f>AE69</f>
        <v>0.318</v>
      </c>
      <c r="AM69" s="141"/>
      <c r="AN69" s="112">
        <f>AL69*AN66</f>
        <v>21.771723401999999</v>
      </c>
      <c r="AO69" s="145"/>
      <c r="AP69" s="151">
        <f t="shared" si="83"/>
        <v>2.2259999999995728E-2</v>
      </c>
      <c r="AQ69" s="113">
        <f t="shared" si="79"/>
        <v>1.023473526153697E-3</v>
      </c>
    </row>
    <row r="70" spans="1:43" s="79" customFormat="1" ht="13.5" customHeight="1" thickBot="1" x14ac:dyDescent="0.25">
      <c r="B70" s="407" t="s">
        <v>128</v>
      </c>
      <c r="C70" s="407"/>
      <c r="D70" s="407"/>
      <c r="E70" s="152"/>
      <c r="F70" s="153"/>
      <c r="G70" s="154"/>
      <c r="H70" s="155">
        <f>H68-H69</f>
        <v>52.401416165000001</v>
      </c>
      <c r="I70" s="156"/>
      <c r="J70" s="156"/>
      <c r="K70" s="156"/>
      <c r="L70" s="157">
        <f>L68-L69</f>
        <v>52.994805668000012</v>
      </c>
      <c r="M70" s="158"/>
      <c r="N70" s="159">
        <f t="shared" si="80"/>
        <v>0.59338950300001159</v>
      </c>
      <c r="O70" s="160">
        <f t="shared" si="81"/>
        <v>1.1323921115634825E-2</v>
      </c>
      <c r="Q70" s="156"/>
      <c r="R70" s="156"/>
      <c r="S70" s="157">
        <f>S68-S69</f>
        <v>54.017925668000004</v>
      </c>
      <c r="T70" s="158"/>
      <c r="U70" s="159">
        <f t="shared" si="1"/>
        <v>1.0231199999999916</v>
      </c>
      <c r="V70" s="160">
        <f t="shared" si="76"/>
        <v>1.9306043056551574E-2</v>
      </c>
      <c r="X70" s="156"/>
      <c r="Y70" s="156"/>
      <c r="Z70" s="157">
        <f>Z68-Z69</f>
        <v>55.16284566800001</v>
      </c>
      <c r="AA70" s="158"/>
      <c r="AB70" s="159">
        <f t="shared" si="3"/>
        <v>1.1449200000000062</v>
      </c>
      <c r="AC70" s="160">
        <f t="shared" si="77"/>
        <v>2.1195186335676935E-2</v>
      </c>
      <c r="AE70" s="156"/>
      <c r="AF70" s="156"/>
      <c r="AG70" s="157">
        <f>AG68-AG69</f>
        <v>55.536365668000002</v>
      </c>
      <c r="AH70" s="158"/>
      <c r="AI70" s="159">
        <f t="shared" si="82"/>
        <v>0.37351999999999208</v>
      </c>
      <c r="AJ70" s="160">
        <f t="shared" si="78"/>
        <v>6.7712242810684291E-3</v>
      </c>
      <c r="AL70" s="156"/>
      <c r="AM70" s="156"/>
      <c r="AN70" s="157">
        <f>AN68-AN69</f>
        <v>55.593205668000003</v>
      </c>
      <c r="AO70" s="158"/>
      <c r="AP70" s="159">
        <f t="shared" si="83"/>
        <v>5.6840000000001112E-2</v>
      </c>
      <c r="AQ70" s="160">
        <f t="shared" si="79"/>
        <v>1.0234735261539136E-3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476250</xdr:colOff>
                    <xdr:row>16</xdr:row>
                    <xdr:rowOff>171450</xdr:rowOff>
                  </from>
                  <to>
                    <xdr:col>9</xdr:col>
                    <xdr:colOff>619125</xdr:colOff>
                    <xdr:row>18</xdr:row>
                    <xdr:rowOff>28575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361950</xdr:colOff>
                    <xdr:row>16</xdr:row>
                    <xdr:rowOff>114300</xdr:rowOff>
                  </from>
                  <to>
                    <xdr:col>16</xdr:col>
                    <xdr:colOff>28575</xdr:colOff>
                    <xdr:row>18</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1"/>
  <sheetViews>
    <sheetView showGridLines="0" topLeftCell="A8"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1.5703125" style="6" bestFit="1" customWidth="1"/>
    <col min="9" max="9" width="2.85546875" style="6" customWidth="1"/>
    <col min="10" max="10" width="11.5703125" style="6" bestFit="1" customWidth="1"/>
    <col min="11" max="11" width="9.85546875" style="6" bestFit="1" customWidth="1"/>
    <col min="12" max="12" width="11.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1.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1.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1.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1.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3</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Rates'!D7</f>
        <v>27.79</v>
      </c>
      <c r="G23" s="25">
        <v>1</v>
      </c>
      <c r="H23" s="26">
        <f>G23*F23</f>
        <v>27.79</v>
      </c>
      <c r="I23" s="27"/>
      <c r="J23" s="24">
        <f>+'Res (100)'!J23</f>
        <v>29.62</v>
      </c>
      <c r="K23" s="29">
        <v>1</v>
      </c>
      <c r="L23" s="26">
        <f>K23*J23</f>
        <v>29.62</v>
      </c>
      <c r="M23" s="27"/>
      <c r="N23" s="30">
        <f>L23-H23</f>
        <v>1.8300000000000018</v>
      </c>
      <c r="O23" s="31">
        <f>IF((H23)=0,"",(N23/H23))</f>
        <v>6.5851025548758615E-2</v>
      </c>
      <c r="Q23" s="24">
        <f>+'Res (100)'!Q23</f>
        <v>30.87</v>
      </c>
      <c r="R23" s="29">
        <v>1</v>
      </c>
      <c r="S23" s="26">
        <f>R23*Q23</f>
        <v>30.87</v>
      </c>
      <c r="T23" s="27"/>
      <c r="U23" s="30">
        <f>S23-L23</f>
        <v>1.25</v>
      </c>
      <c r="V23" s="31">
        <f>IF((L23)=0,"",(U23/L23))</f>
        <v>4.2201215395003377E-2</v>
      </c>
      <c r="X23" s="24">
        <f>+'Res (100)'!X23</f>
        <v>31.88</v>
      </c>
      <c r="Y23" s="29">
        <v>1</v>
      </c>
      <c r="Z23" s="26">
        <f>Y23*X23</f>
        <v>31.88</v>
      </c>
      <c r="AA23" s="27"/>
      <c r="AB23" s="30">
        <f>Z23-S23</f>
        <v>1.009999999999998</v>
      </c>
      <c r="AC23" s="31">
        <f>IF((S23)=0,"",(AB23/S23))</f>
        <v>3.2717849044379591E-2</v>
      </c>
      <c r="AE23" s="24">
        <f>+'Res (100)'!AE23</f>
        <v>32.340000000000003</v>
      </c>
      <c r="AF23" s="29">
        <v>1</v>
      </c>
      <c r="AG23" s="26">
        <f>AF23*AE23</f>
        <v>32.340000000000003</v>
      </c>
      <c r="AH23" s="27"/>
      <c r="AI23" s="30">
        <f>AG23-Z23</f>
        <v>0.46000000000000441</v>
      </c>
      <c r="AJ23" s="31">
        <f>IF((Z23)=0,"",(AI23/Z23))</f>
        <v>1.4429109159347692E-2</v>
      </c>
      <c r="AL23" s="24">
        <f>+'Res (100)'!AL23</f>
        <v>32.409999999999997</v>
      </c>
      <c r="AM23" s="29">
        <v>1</v>
      </c>
      <c r="AN23" s="26">
        <f>AM23*AL23</f>
        <v>32.409999999999997</v>
      </c>
      <c r="AO23" s="27"/>
      <c r="AP23" s="30">
        <f>AN23-AG23</f>
        <v>6.9999999999993179E-2</v>
      </c>
      <c r="AQ23" s="31">
        <f>IF((AG23)=0,"",(AP23/AG23))</f>
        <v>2.1645021645019533E-3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500</v>
      </c>
      <c r="H25" s="26">
        <f t="shared" si="0"/>
        <v>0</v>
      </c>
      <c r="I25" s="27"/>
      <c r="J25" s="24">
        <f>'Proposed Rates'!E81</f>
        <v>0</v>
      </c>
      <c r="K25" s="29">
        <f>$F$18</f>
        <v>500</v>
      </c>
      <c r="L25" s="26">
        <f t="shared" ref="L25:L27" si="9">K25*J25</f>
        <v>0</v>
      </c>
      <c r="M25" s="27"/>
      <c r="N25" s="30">
        <f t="shared" ref="N25:N27" si="10">L25-H25</f>
        <v>0</v>
      </c>
      <c r="O25" s="31" t="str">
        <f t="shared" ref="O25:O27" si="11">IF((H25)=0,"",(N25/H25))</f>
        <v/>
      </c>
      <c r="Q25" s="24">
        <f>'Proposed Rates'!F81</f>
        <v>0</v>
      </c>
      <c r="R25" s="29">
        <f>$F$18</f>
        <v>500</v>
      </c>
      <c r="S25" s="26">
        <f t="shared" ref="S25:S27" si="12">R25*Q25</f>
        <v>0</v>
      </c>
      <c r="T25" s="27"/>
      <c r="U25" s="30">
        <f t="shared" si="1"/>
        <v>0</v>
      </c>
      <c r="V25" s="31" t="str">
        <f t="shared" si="2"/>
        <v/>
      </c>
      <c r="X25" s="24">
        <f>'Proposed Rates'!G81</f>
        <v>0</v>
      </c>
      <c r="Y25" s="29">
        <f>$F$18</f>
        <v>500</v>
      </c>
      <c r="Z25" s="26">
        <f t="shared" ref="Z25:Z27" si="13">Y25*X25</f>
        <v>0</v>
      </c>
      <c r="AA25" s="27"/>
      <c r="AB25" s="30">
        <f t="shared" si="3"/>
        <v>0</v>
      </c>
      <c r="AC25" s="31" t="str">
        <f t="shared" si="4"/>
        <v/>
      </c>
      <c r="AE25" s="24">
        <f>'Proposed Rates'!H81</f>
        <v>0</v>
      </c>
      <c r="AF25" s="29">
        <f>$F$18</f>
        <v>500</v>
      </c>
      <c r="AG25" s="26">
        <f t="shared" ref="AG25:AG27" si="14">AF25*AE25</f>
        <v>0</v>
      </c>
      <c r="AH25" s="27"/>
      <c r="AI25" s="30">
        <f t="shared" si="5"/>
        <v>0</v>
      </c>
      <c r="AJ25" s="31" t="str">
        <f t="shared" si="6"/>
        <v/>
      </c>
      <c r="AL25" s="24">
        <f>'Proposed Rates'!I81</f>
        <v>0</v>
      </c>
      <c r="AM25" s="29">
        <f>$F$18</f>
        <v>500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500</v>
      </c>
      <c r="H26" s="26">
        <f t="shared" si="0"/>
        <v>0</v>
      </c>
      <c r="I26" s="27"/>
      <c r="J26" s="24">
        <f>'Proposed Rates'!E95</f>
        <v>0</v>
      </c>
      <c r="K26" s="29">
        <f t="shared" ref="K26:K27" si="16">$F$18</f>
        <v>500</v>
      </c>
      <c r="L26" s="26">
        <f t="shared" si="9"/>
        <v>0</v>
      </c>
      <c r="M26" s="27"/>
      <c r="N26" s="30">
        <f t="shared" si="10"/>
        <v>0</v>
      </c>
      <c r="O26" s="31" t="str">
        <f t="shared" si="11"/>
        <v/>
      </c>
      <c r="Q26" s="24">
        <f>'Proposed Rates'!F95</f>
        <v>0</v>
      </c>
      <c r="R26" s="29">
        <f t="shared" ref="R26:R27" si="17">$F$18</f>
        <v>500</v>
      </c>
      <c r="S26" s="26">
        <f t="shared" si="12"/>
        <v>0</v>
      </c>
      <c r="T26" s="27"/>
      <c r="U26" s="30">
        <f t="shared" si="1"/>
        <v>0</v>
      </c>
      <c r="V26" s="31" t="str">
        <f t="shared" si="2"/>
        <v/>
      </c>
      <c r="X26" s="24">
        <f>'Proposed Rates'!G95</f>
        <v>0</v>
      </c>
      <c r="Y26" s="29">
        <f t="shared" ref="Y26:Y27" si="18">$F$18</f>
        <v>500</v>
      </c>
      <c r="Z26" s="26">
        <f t="shared" si="13"/>
        <v>0</v>
      </c>
      <c r="AA26" s="27"/>
      <c r="AB26" s="30">
        <f t="shared" si="3"/>
        <v>0</v>
      </c>
      <c r="AC26" s="31" t="str">
        <f t="shared" si="4"/>
        <v/>
      </c>
      <c r="AE26" s="24">
        <f>'Proposed Rates'!H95</f>
        <v>0</v>
      </c>
      <c r="AF26" s="29">
        <f t="shared" ref="AF26:AF27" si="19">$F$18</f>
        <v>500</v>
      </c>
      <c r="AG26" s="26">
        <f t="shared" si="14"/>
        <v>0</v>
      </c>
      <c r="AH26" s="27"/>
      <c r="AI26" s="30">
        <f t="shared" si="5"/>
        <v>0</v>
      </c>
      <c r="AJ26" s="31" t="str">
        <f t="shared" si="6"/>
        <v/>
      </c>
      <c r="AL26" s="24">
        <f>'Proposed Rates'!I95</f>
        <v>0</v>
      </c>
      <c r="AM26" s="29">
        <f t="shared" ref="AM26:AM27" si="20">$F$18</f>
        <v>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500</v>
      </c>
      <c r="H27" s="26">
        <f t="shared" si="0"/>
        <v>0</v>
      </c>
      <c r="I27" s="27"/>
      <c r="J27" s="24">
        <f>'Proposed Rates'!E109</f>
        <v>0</v>
      </c>
      <c r="K27" s="29">
        <f t="shared" si="16"/>
        <v>500</v>
      </c>
      <c r="L27" s="26">
        <f t="shared" si="9"/>
        <v>0</v>
      </c>
      <c r="M27" s="27"/>
      <c r="N27" s="30">
        <f t="shared" si="10"/>
        <v>0</v>
      </c>
      <c r="O27" s="31" t="str">
        <f t="shared" si="11"/>
        <v/>
      </c>
      <c r="Q27" s="24">
        <f>'Proposed Rates'!F109</f>
        <v>0</v>
      </c>
      <c r="R27" s="29">
        <f t="shared" si="17"/>
        <v>500</v>
      </c>
      <c r="S27" s="26">
        <f t="shared" si="12"/>
        <v>0</v>
      </c>
      <c r="T27" s="27"/>
      <c r="U27" s="30">
        <f t="shared" si="1"/>
        <v>0</v>
      </c>
      <c r="V27" s="31" t="str">
        <f t="shared" si="2"/>
        <v/>
      </c>
      <c r="X27" s="24">
        <f>'Proposed Rates'!G109</f>
        <v>0</v>
      </c>
      <c r="Y27" s="29">
        <f t="shared" si="18"/>
        <v>500</v>
      </c>
      <c r="Z27" s="26">
        <f t="shared" si="13"/>
        <v>0</v>
      </c>
      <c r="AA27" s="27"/>
      <c r="AB27" s="30">
        <f t="shared" si="3"/>
        <v>0</v>
      </c>
      <c r="AC27" s="31" t="str">
        <f t="shared" si="4"/>
        <v/>
      </c>
      <c r="AE27" s="24">
        <f>'Proposed Rates'!H109</f>
        <v>0</v>
      </c>
      <c r="AF27" s="29">
        <f t="shared" si="19"/>
        <v>500</v>
      </c>
      <c r="AG27" s="26">
        <f t="shared" si="14"/>
        <v>0</v>
      </c>
      <c r="AH27" s="27"/>
      <c r="AI27" s="30">
        <f t="shared" si="5"/>
        <v>0</v>
      </c>
      <c r="AJ27" s="31" t="str">
        <f t="shared" si="6"/>
        <v/>
      </c>
      <c r="AL27" s="24">
        <f>'Proposed Rates'!I109</f>
        <v>0</v>
      </c>
      <c r="AM27" s="29">
        <f t="shared" si="20"/>
        <v>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500</v>
      </c>
      <c r="H29" s="26">
        <f t="shared" si="0"/>
        <v>0</v>
      </c>
      <c r="I29" s="27"/>
      <c r="J29" s="24">
        <f>+'Res (100)'!J29</f>
        <v>0</v>
      </c>
      <c r="K29" s="25">
        <f>$F$18</f>
        <v>500</v>
      </c>
      <c r="L29" s="26">
        <f t="shared" si="22"/>
        <v>0</v>
      </c>
      <c r="M29" s="27"/>
      <c r="N29" s="30">
        <f t="shared" si="23"/>
        <v>0</v>
      </c>
      <c r="O29" s="31" t="str">
        <f t="shared" si="24"/>
        <v/>
      </c>
      <c r="Q29" s="24">
        <f>+'Res (100)'!Q29</f>
        <v>0</v>
      </c>
      <c r="R29" s="25">
        <f>$F$18</f>
        <v>500</v>
      </c>
      <c r="S29" s="26">
        <f t="shared" si="25"/>
        <v>0</v>
      </c>
      <c r="T29" s="27"/>
      <c r="U29" s="30">
        <f t="shared" si="1"/>
        <v>0</v>
      </c>
      <c r="V29" s="31" t="str">
        <f t="shared" si="2"/>
        <v/>
      </c>
      <c r="X29" s="24">
        <f>+'Res (100)'!X29</f>
        <v>0</v>
      </c>
      <c r="Y29" s="25">
        <f>$F$18</f>
        <v>500</v>
      </c>
      <c r="Z29" s="26">
        <f t="shared" si="26"/>
        <v>0</v>
      </c>
      <c r="AA29" s="27"/>
      <c r="AB29" s="30">
        <f t="shared" si="3"/>
        <v>0</v>
      </c>
      <c r="AC29" s="31" t="str">
        <f t="shared" si="4"/>
        <v/>
      </c>
      <c r="AE29" s="24">
        <f>+'Res (100)'!AE29</f>
        <v>0</v>
      </c>
      <c r="AF29" s="25">
        <f>$F$18</f>
        <v>500</v>
      </c>
      <c r="AG29" s="26">
        <f t="shared" si="27"/>
        <v>0</v>
      </c>
      <c r="AH29" s="27"/>
      <c r="AI29" s="30">
        <f t="shared" si="5"/>
        <v>0</v>
      </c>
      <c r="AJ29" s="31" t="str">
        <f t="shared" si="6"/>
        <v/>
      </c>
      <c r="AL29" s="24">
        <f>+'Res (100)'!AL29</f>
        <v>0</v>
      </c>
      <c r="AM29" s="25">
        <f>$F$18</f>
        <v>500</v>
      </c>
      <c r="AN29" s="26">
        <f t="shared" si="28"/>
        <v>0</v>
      </c>
      <c r="AO29" s="27"/>
      <c r="AP29" s="30">
        <f t="shared" si="7"/>
        <v>0</v>
      </c>
      <c r="AQ29" s="31" t="str">
        <f t="shared" si="8"/>
        <v/>
      </c>
    </row>
    <row r="30" spans="2:43" x14ac:dyDescent="0.2">
      <c r="B30" s="21" t="s">
        <v>21</v>
      </c>
      <c r="C30" s="21"/>
      <c r="D30" s="22"/>
      <c r="E30" s="23"/>
      <c r="F30" s="24"/>
      <c r="G30" s="25">
        <f t="shared" ref="G30" si="29">$F$18</f>
        <v>500</v>
      </c>
      <c r="H30" s="26">
        <f t="shared" si="0"/>
        <v>0</v>
      </c>
      <c r="I30" s="27"/>
      <c r="J30" s="24"/>
      <c r="K30" s="25">
        <f t="shared" ref="K30:K38" si="30">$F$18</f>
        <v>500</v>
      </c>
      <c r="L30" s="26">
        <f t="shared" si="22"/>
        <v>0</v>
      </c>
      <c r="M30" s="27"/>
      <c r="N30" s="30">
        <f t="shared" si="23"/>
        <v>0</v>
      </c>
      <c r="O30" s="31" t="str">
        <f t="shared" si="24"/>
        <v/>
      </c>
      <c r="Q30" s="24"/>
      <c r="R30" s="25">
        <f t="shared" ref="R30:R38" si="31">$F$18</f>
        <v>500</v>
      </c>
      <c r="S30" s="26">
        <f t="shared" si="25"/>
        <v>0</v>
      </c>
      <c r="T30" s="27"/>
      <c r="U30" s="30">
        <f t="shared" si="1"/>
        <v>0</v>
      </c>
      <c r="V30" s="31" t="str">
        <f t="shared" si="2"/>
        <v/>
      </c>
      <c r="X30" s="24"/>
      <c r="Y30" s="25">
        <f t="shared" ref="Y30:Y38" si="32">$F$18</f>
        <v>500</v>
      </c>
      <c r="Z30" s="26">
        <f t="shared" si="26"/>
        <v>0</v>
      </c>
      <c r="AA30" s="27"/>
      <c r="AB30" s="30">
        <f t="shared" si="3"/>
        <v>0</v>
      </c>
      <c r="AC30" s="31" t="str">
        <f t="shared" si="4"/>
        <v/>
      </c>
      <c r="AE30" s="24"/>
      <c r="AF30" s="25">
        <f t="shared" ref="AF30:AF38" si="33">$F$18</f>
        <v>500</v>
      </c>
      <c r="AG30" s="26">
        <f t="shared" si="27"/>
        <v>0</v>
      </c>
      <c r="AH30" s="27"/>
      <c r="AI30" s="30">
        <f t="shared" si="5"/>
        <v>0</v>
      </c>
      <c r="AJ30" s="31" t="str">
        <f t="shared" si="6"/>
        <v/>
      </c>
      <c r="AL30" s="24"/>
      <c r="AM30" s="25">
        <f t="shared" ref="AM30:AM38" si="34">$F$18</f>
        <v>500</v>
      </c>
      <c r="AN30" s="26">
        <f t="shared" si="28"/>
        <v>0</v>
      </c>
      <c r="AO30" s="27"/>
      <c r="AP30" s="30">
        <f t="shared" si="7"/>
        <v>0</v>
      </c>
      <c r="AQ30" s="31" t="str">
        <f t="shared" si="8"/>
        <v/>
      </c>
    </row>
    <row r="31" spans="2:43" x14ac:dyDescent="0.2">
      <c r="B31" s="21" t="s">
        <v>136</v>
      </c>
      <c r="C31" s="21"/>
      <c r="D31" s="22" t="s">
        <v>17</v>
      </c>
      <c r="E31" s="23"/>
      <c r="F31" s="24">
        <f>+'Proposed Rates'!D67</f>
        <v>0</v>
      </c>
      <c r="G31" s="25">
        <f>$F$18</f>
        <v>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500</v>
      </c>
      <c r="Z31" s="26">
        <f t="shared" si="26"/>
        <v>0</v>
      </c>
      <c r="AA31" s="27"/>
      <c r="AB31" s="30">
        <f t="shared" si="3"/>
        <v>-0.24</v>
      </c>
      <c r="AC31" s="31">
        <f t="shared" si="4"/>
        <v>-1</v>
      </c>
      <c r="AE31" s="24">
        <f>+'Res (100)'!AE31</f>
        <v>0</v>
      </c>
      <c r="AF31" s="25">
        <f t="shared" si="33"/>
        <v>500</v>
      </c>
      <c r="AG31" s="26">
        <f t="shared" si="27"/>
        <v>0</v>
      </c>
      <c r="AH31" s="27"/>
      <c r="AI31" s="30">
        <f t="shared" si="5"/>
        <v>0</v>
      </c>
      <c r="AJ31" s="31" t="str">
        <f t="shared" si="6"/>
        <v/>
      </c>
      <c r="AL31" s="24">
        <f>+'Res (100)'!AL31</f>
        <v>0</v>
      </c>
      <c r="AM31" s="25">
        <f t="shared" si="34"/>
        <v>500</v>
      </c>
      <c r="AN31" s="26">
        <f t="shared" si="28"/>
        <v>0</v>
      </c>
      <c r="AO31" s="27"/>
      <c r="AP31" s="30">
        <f t="shared" si="7"/>
        <v>0</v>
      </c>
      <c r="AQ31" s="31" t="str">
        <f t="shared" si="8"/>
        <v/>
      </c>
    </row>
    <row r="32" spans="2:43" x14ac:dyDescent="0.2">
      <c r="B32" s="33"/>
      <c r="C32" s="21"/>
      <c r="D32" s="22"/>
      <c r="E32" s="23"/>
      <c r="F32" s="24"/>
      <c r="G32" s="25">
        <f t="shared" ref="G32:G38" si="35">$F$18</f>
        <v>500</v>
      </c>
      <c r="H32" s="26">
        <f t="shared" si="0"/>
        <v>0</v>
      </c>
      <c r="I32" s="27"/>
      <c r="J32" s="28"/>
      <c r="K32" s="25">
        <f t="shared" si="30"/>
        <v>500</v>
      </c>
      <c r="L32" s="26">
        <f t="shared" si="22"/>
        <v>0</v>
      </c>
      <c r="M32" s="27"/>
      <c r="N32" s="30">
        <f t="shared" si="23"/>
        <v>0</v>
      </c>
      <c r="O32" s="31" t="str">
        <f t="shared" si="24"/>
        <v/>
      </c>
      <c r="Q32" s="28"/>
      <c r="R32" s="25">
        <f t="shared" si="31"/>
        <v>500</v>
      </c>
      <c r="S32" s="26">
        <f t="shared" si="25"/>
        <v>0</v>
      </c>
      <c r="T32" s="27"/>
      <c r="U32" s="30">
        <f t="shared" si="1"/>
        <v>0</v>
      </c>
      <c r="V32" s="31" t="str">
        <f t="shared" si="2"/>
        <v/>
      </c>
      <c r="X32" s="28"/>
      <c r="Y32" s="25">
        <f t="shared" si="32"/>
        <v>500</v>
      </c>
      <c r="Z32" s="26">
        <f t="shared" si="26"/>
        <v>0</v>
      </c>
      <c r="AA32" s="27"/>
      <c r="AB32" s="30">
        <f t="shared" si="3"/>
        <v>0</v>
      </c>
      <c r="AC32" s="31" t="str">
        <f t="shared" si="4"/>
        <v/>
      </c>
      <c r="AE32" s="28"/>
      <c r="AF32" s="25">
        <f t="shared" si="33"/>
        <v>500</v>
      </c>
      <c r="AG32" s="26">
        <f t="shared" si="27"/>
        <v>0</v>
      </c>
      <c r="AH32" s="27"/>
      <c r="AI32" s="30">
        <f t="shared" si="5"/>
        <v>0</v>
      </c>
      <c r="AJ32" s="31" t="str">
        <f t="shared" si="6"/>
        <v/>
      </c>
      <c r="AL32" s="28"/>
      <c r="AM32" s="25">
        <f t="shared" si="34"/>
        <v>500</v>
      </c>
      <c r="AN32" s="26">
        <f t="shared" si="28"/>
        <v>0</v>
      </c>
      <c r="AO32" s="27"/>
      <c r="AP32" s="30">
        <f t="shared" si="7"/>
        <v>0</v>
      </c>
      <c r="AQ32" s="31" t="str">
        <f t="shared" si="8"/>
        <v/>
      </c>
    </row>
    <row r="33" spans="2:43" x14ac:dyDescent="0.2">
      <c r="B33" s="33"/>
      <c r="C33" s="21"/>
      <c r="D33" s="22"/>
      <c r="E33" s="23"/>
      <c r="F33" s="24"/>
      <c r="G33" s="25">
        <f t="shared" si="35"/>
        <v>500</v>
      </c>
      <c r="H33" s="26">
        <f t="shared" si="0"/>
        <v>0</v>
      </c>
      <c r="I33" s="27"/>
      <c r="J33" s="28"/>
      <c r="K33" s="25">
        <f t="shared" si="30"/>
        <v>500</v>
      </c>
      <c r="L33" s="26">
        <f t="shared" si="22"/>
        <v>0</v>
      </c>
      <c r="M33" s="27"/>
      <c r="N33" s="30">
        <f t="shared" si="23"/>
        <v>0</v>
      </c>
      <c r="O33" s="31" t="str">
        <f t="shared" si="24"/>
        <v/>
      </c>
      <c r="Q33" s="28"/>
      <c r="R33" s="25">
        <f t="shared" si="31"/>
        <v>500</v>
      </c>
      <c r="S33" s="26">
        <f t="shared" si="25"/>
        <v>0</v>
      </c>
      <c r="T33" s="27"/>
      <c r="U33" s="30">
        <f t="shared" si="1"/>
        <v>0</v>
      </c>
      <c r="V33" s="31" t="str">
        <f t="shared" si="2"/>
        <v/>
      </c>
      <c r="X33" s="28"/>
      <c r="Y33" s="25">
        <f t="shared" si="32"/>
        <v>500</v>
      </c>
      <c r="Z33" s="26">
        <f t="shared" si="26"/>
        <v>0</v>
      </c>
      <c r="AA33" s="27"/>
      <c r="AB33" s="30">
        <f t="shared" si="3"/>
        <v>0</v>
      </c>
      <c r="AC33" s="31" t="str">
        <f t="shared" si="4"/>
        <v/>
      </c>
      <c r="AE33" s="28"/>
      <c r="AF33" s="25">
        <f t="shared" si="33"/>
        <v>500</v>
      </c>
      <c r="AG33" s="26">
        <f t="shared" si="27"/>
        <v>0</v>
      </c>
      <c r="AH33" s="27"/>
      <c r="AI33" s="30">
        <f t="shared" si="5"/>
        <v>0</v>
      </c>
      <c r="AJ33" s="31" t="str">
        <f t="shared" si="6"/>
        <v/>
      </c>
      <c r="AL33" s="28"/>
      <c r="AM33" s="25">
        <f t="shared" si="34"/>
        <v>500</v>
      </c>
      <c r="AN33" s="26">
        <f t="shared" si="28"/>
        <v>0</v>
      </c>
      <c r="AO33" s="27"/>
      <c r="AP33" s="30">
        <f t="shared" si="7"/>
        <v>0</v>
      </c>
      <c r="AQ33" s="31" t="str">
        <f t="shared" si="8"/>
        <v/>
      </c>
    </row>
    <row r="34" spans="2:43" x14ac:dyDescent="0.2">
      <c r="B34" s="33"/>
      <c r="C34" s="21"/>
      <c r="D34" s="22"/>
      <c r="E34" s="23"/>
      <c r="F34" s="24"/>
      <c r="G34" s="25">
        <f t="shared" si="35"/>
        <v>500</v>
      </c>
      <c r="H34" s="26">
        <f t="shared" si="0"/>
        <v>0</v>
      </c>
      <c r="I34" s="27"/>
      <c r="J34" s="28"/>
      <c r="K34" s="25">
        <f t="shared" si="30"/>
        <v>500</v>
      </c>
      <c r="L34" s="26">
        <f t="shared" si="22"/>
        <v>0</v>
      </c>
      <c r="M34" s="27"/>
      <c r="N34" s="30">
        <f t="shared" si="23"/>
        <v>0</v>
      </c>
      <c r="O34" s="31" t="str">
        <f t="shared" si="24"/>
        <v/>
      </c>
      <c r="Q34" s="28"/>
      <c r="R34" s="25">
        <f t="shared" si="31"/>
        <v>500</v>
      </c>
      <c r="S34" s="26">
        <f t="shared" si="25"/>
        <v>0</v>
      </c>
      <c r="T34" s="27"/>
      <c r="U34" s="30">
        <f t="shared" si="1"/>
        <v>0</v>
      </c>
      <c r="V34" s="31" t="str">
        <f t="shared" si="2"/>
        <v/>
      </c>
      <c r="X34" s="28"/>
      <c r="Y34" s="25">
        <f t="shared" si="32"/>
        <v>500</v>
      </c>
      <c r="Z34" s="26">
        <f t="shared" si="26"/>
        <v>0</v>
      </c>
      <c r="AA34" s="27"/>
      <c r="AB34" s="30">
        <f t="shared" si="3"/>
        <v>0</v>
      </c>
      <c r="AC34" s="31" t="str">
        <f t="shared" si="4"/>
        <v/>
      </c>
      <c r="AE34" s="28"/>
      <c r="AF34" s="25">
        <f t="shared" si="33"/>
        <v>500</v>
      </c>
      <c r="AG34" s="26">
        <f t="shared" si="27"/>
        <v>0</v>
      </c>
      <c r="AH34" s="27"/>
      <c r="AI34" s="30">
        <f t="shared" si="5"/>
        <v>0</v>
      </c>
      <c r="AJ34" s="31" t="str">
        <f t="shared" si="6"/>
        <v/>
      </c>
      <c r="AL34" s="28"/>
      <c r="AM34" s="25">
        <f t="shared" si="34"/>
        <v>500</v>
      </c>
      <c r="AN34" s="26">
        <f t="shared" si="28"/>
        <v>0</v>
      </c>
      <c r="AO34" s="27"/>
      <c r="AP34" s="30">
        <f t="shared" si="7"/>
        <v>0</v>
      </c>
      <c r="AQ34" s="31" t="str">
        <f t="shared" si="8"/>
        <v/>
      </c>
    </row>
    <row r="35" spans="2:43" x14ac:dyDescent="0.2">
      <c r="B35" s="33"/>
      <c r="C35" s="21"/>
      <c r="D35" s="22"/>
      <c r="E35" s="23"/>
      <c r="F35" s="24"/>
      <c r="G35" s="25">
        <f t="shared" si="35"/>
        <v>500</v>
      </c>
      <c r="H35" s="26">
        <f t="shared" si="0"/>
        <v>0</v>
      </c>
      <c r="I35" s="27"/>
      <c r="J35" s="28"/>
      <c r="K35" s="25">
        <f t="shared" si="30"/>
        <v>500</v>
      </c>
      <c r="L35" s="26">
        <f t="shared" si="22"/>
        <v>0</v>
      </c>
      <c r="M35" s="27"/>
      <c r="N35" s="30">
        <f t="shared" si="23"/>
        <v>0</v>
      </c>
      <c r="O35" s="31" t="str">
        <f t="shared" si="24"/>
        <v/>
      </c>
      <c r="Q35" s="28"/>
      <c r="R35" s="25">
        <f t="shared" si="31"/>
        <v>500</v>
      </c>
      <c r="S35" s="26">
        <f t="shared" si="25"/>
        <v>0</v>
      </c>
      <c r="T35" s="27"/>
      <c r="U35" s="30">
        <f t="shared" si="1"/>
        <v>0</v>
      </c>
      <c r="V35" s="31" t="str">
        <f t="shared" si="2"/>
        <v/>
      </c>
      <c r="X35" s="28"/>
      <c r="Y35" s="25">
        <f t="shared" si="32"/>
        <v>500</v>
      </c>
      <c r="Z35" s="26">
        <f t="shared" si="26"/>
        <v>0</v>
      </c>
      <c r="AA35" s="27"/>
      <c r="AB35" s="30">
        <f t="shared" si="3"/>
        <v>0</v>
      </c>
      <c r="AC35" s="31" t="str">
        <f t="shared" si="4"/>
        <v/>
      </c>
      <c r="AE35" s="28"/>
      <c r="AF35" s="25">
        <f t="shared" si="33"/>
        <v>500</v>
      </c>
      <c r="AG35" s="26">
        <f t="shared" si="27"/>
        <v>0</v>
      </c>
      <c r="AH35" s="27"/>
      <c r="AI35" s="30">
        <f t="shared" si="5"/>
        <v>0</v>
      </c>
      <c r="AJ35" s="31" t="str">
        <f t="shared" si="6"/>
        <v/>
      </c>
      <c r="AL35" s="28"/>
      <c r="AM35" s="25">
        <f t="shared" si="34"/>
        <v>500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500</v>
      </c>
      <c r="H37" s="26">
        <f t="shared" si="0"/>
        <v>0</v>
      </c>
      <c r="I37" s="27"/>
      <c r="J37" s="28"/>
      <c r="K37" s="25">
        <f t="shared" si="30"/>
        <v>500</v>
      </c>
      <c r="L37" s="26">
        <f t="shared" si="22"/>
        <v>0</v>
      </c>
      <c r="M37" s="27"/>
      <c r="N37" s="30">
        <f t="shared" si="23"/>
        <v>0</v>
      </c>
      <c r="O37" s="31" t="str">
        <f t="shared" si="24"/>
        <v/>
      </c>
      <c r="Q37" s="28"/>
      <c r="R37" s="25">
        <f t="shared" si="31"/>
        <v>500</v>
      </c>
      <c r="S37" s="26">
        <f t="shared" si="25"/>
        <v>0</v>
      </c>
      <c r="T37" s="27"/>
      <c r="U37" s="30">
        <f t="shared" si="1"/>
        <v>0</v>
      </c>
      <c r="V37" s="31" t="str">
        <f t="shared" si="2"/>
        <v/>
      </c>
      <c r="X37" s="28"/>
      <c r="Y37" s="25">
        <f t="shared" si="32"/>
        <v>500</v>
      </c>
      <c r="Z37" s="26">
        <f t="shared" si="26"/>
        <v>0</v>
      </c>
      <c r="AA37" s="27"/>
      <c r="AB37" s="30">
        <f t="shared" si="3"/>
        <v>0</v>
      </c>
      <c r="AC37" s="31" t="str">
        <f t="shared" si="4"/>
        <v/>
      </c>
      <c r="AE37" s="28"/>
      <c r="AF37" s="25">
        <f t="shared" si="33"/>
        <v>500</v>
      </c>
      <c r="AG37" s="26">
        <f t="shared" si="27"/>
        <v>0</v>
      </c>
      <c r="AH37" s="27"/>
      <c r="AI37" s="30">
        <f t="shared" si="5"/>
        <v>0</v>
      </c>
      <c r="AJ37" s="31" t="str">
        <f t="shared" si="6"/>
        <v/>
      </c>
      <c r="AL37" s="28"/>
      <c r="AM37" s="25">
        <f t="shared" si="34"/>
        <v>500</v>
      </c>
      <c r="AN37" s="26">
        <f t="shared" si="28"/>
        <v>0</v>
      </c>
      <c r="AO37" s="27"/>
      <c r="AP37" s="30">
        <f t="shared" si="7"/>
        <v>0</v>
      </c>
      <c r="AQ37" s="31" t="str">
        <f t="shared" si="8"/>
        <v/>
      </c>
    </row>
    <row r="38" spans="2:43" x14ac:dyDescent="0.2">
      <c r="B38" s="33"/>
      <c r="C38" s="21"/>
      <c r="D38" s="22"/>
      <c r="E38" s="23"/>
      <c r="F38" s="24"/>
      <c r="G38" s="25">
        <f t="shared" si="35"/>
        <v>500</v>
      </c>
      <c r="H38" s="26">
        <f t="shared" si="0"/>
        <v>0</v>
      </c>
      <c r="I38" s="27"/>
      <c r="J38" s="28"/>
      <c r="K38" s="25">
        <f t="shared" si="30"/>
        <v>500</v>
      </c>
      <c r="L38" s="26">
        <f t="shared" si="22"/>
        <v>0</v>
      </c>
      <c r="M38" s="27"/>
      <c r="N38" s="30">
        <f t="shared" si="23"/>
        <v>0</v>
      </c>
      <c r="O38" s="31" t="str">
        <f t="shared" si="24"/>
        <v/>
      </c>
      <c r="Q38" s="28"/>
      <c r="R38" s="25">
        <f t="shared" si="31"/>
        <v>500</v>
      </c>
      <c r="S38" s="26">
        <f t="shared" si="25"/>
        <v>0</v>
      </c>
      <c r="T38" s="27"/>
      <c r="U38" s="30">
        <f t="shared" si="1"/>
        <v>0</v>
      </c>
      <c r="V38" s="31" t="str">
        <f t="shared" si="2"/>
        <v/>
      </c>
      <c r="X38" s="28"/>
      <c r="Y38" s="25">
        <f t="shared" si="32"/>
        <v>500</v>
      </c>
      <c r="Z38" s="26">
        <f t="shared" si="26"/>
        <v>0</v>
      </c>
      <c r="AA38" s="27"/>
      <c r="AB38" s="30">
        <f t="shared" si="3"/>
        <v>0</v>
      </c>
      <c r="AC38" s="31" t="str">
        <f t="shared" si="4"/>
        <v/>
      </c>
      <c r="AE38" s="28"/>
      <c r="AF38" s="25">
        <f t="shared" si="33"/>
        <v>500</v>
      </c>
      <c r="AG38" s="26">
        <f t="shared" si="27"/>
        <v>0</v>
      </c>
      <c r="AH38" s="27"/>
      <c r="AI38" s="30">
        <f t="shared" si="5"/>
        <v>0</v>
      </c>
      <c r="AJ38" s="31" t="str">
        <f t="shared" si="6"/>
        <v/>
      </c>
      <c r="AL38" s="28"/>
      <c r="AM38" s="25">
        <f t="shared" si="34"/>
        <v>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29.36</v>
      </c>
      <c r="M39" s="62"/>
      <c r="N39" s="37">
        <f t="shared" si="23"/>
        <v>0.71999999999999886</v>
      </c>
      <c r="O39" s="38">
        <f t="shared" si="24"/>
        <v>2.5139664804469233E-2</v>
      </c>
      <c r="Q39" s="239"/>
      <c r="R39" s="240"/>
      <c r="S39" s="238">
        <f>SUM(S23:S38)</f>
        <v>30.62</v>
      </c>
      <c r="T39" s="62"/>
      <c r="U39" s="37">
        <f t="shared" si="1"/>
        <v>1.2600000000000016</v>
      </c>
      <c r="V39" s="38">
        <f t="shared" si="2"/>
        <v>4.2915531335149915E-2</v>
      </c>
      <c r="X39" s="239"/>
      <c r="Y39" s="240"/>
      <c r="Z39" s="238">
        <f>SUM(Z23:Z38)</f>
        <v>31.88</v>
      </c>
      <c r="AA39" s="62"/>
      <c r="AB39" s="37">
        <f t="shared" si="3"/>
        <v>1.259999999999998</v>
      </c>
      <c r="AC39" s="38">
        <f t="shared" si="4"/>
        <v>4.1149575440888243E-2</v>
      </c>
      <c r="AE39" s="239"/>
      <c r="AF39" s="240"/>
      <c r="AG39" s="238">
        <f>SUM(AG23:AG38)</f>
        <v>32.340000000000003</v>
      </c>
      <c r="AH39" s="62"/>
      <c r="AI39" s="37">
        <f t="shared" si="5"/>
        <v>0.46000000000000441</v>
      </c>
      <c r="AJ39" s="38">
        <f t="shared" si="6"/>
        <v>1.4429109159347692E-2</v>
      </c>
      <c r="AL39" s="239"/>
      <c r="AM39" s="240"/>
      <c r="AN39" s="238">
        <f>SUM(AN23:AN38)</f>
        <v>32.409999999999997</v>
      </c>
      <c r="AO39" s="62"/>
      <c r="AP39" s="37">
        <f t="shared" si="7"/>
        <v>6.9999999999993179E-2</v>
      </c>
      <c r="AQ39" s="38">
        <f t="shared" si="8"/>
        <v>2.1645021645019533E-3</v>
      </c>
    </row>
    <row r="40" spans="2:43" ht="38.25" x14ac:dyDescent="0.2">
      <c r="B40" s="40" t="s">
        <v>99</v>
      </c>
      <c r="C40" s="21"/>
      <c r="D40" s="22" t="s">
        <v>20</v>
      </c>
      <c r="E40" s="23"/>
      <c r="F40" s="24">
        <f>+'Proposed Rates'!D38</f>
        <v>-2.9999999999999997E-4</v>
      </c>
      <c r="G40" s="25">
        <f>$F$18</f>
        <v>500</v>
      </c>
      <c r="H40" s="26">
        <f>G40*F40</f>
        <v>-0.15</v>
      </c>
      <c r="I40" s="27"/>
      <c r="J40" s="28">
        <f>+'Proposed Rates'!E38</f>
        <v>-5.9999999999999995E-4</v>
      </c>
      <c r="K40" s="25">
        <f>$F$18</f>
        <v>500</v>
      </c>
      <c r="L40" s="26">
        <f>K40*J40</f>
        <v>-0.3</v>
      </c>
      <c r="M40" s="27"/>
      <c r="N40" s="30">
        <f>L40-H40</f>
        <v>-0.15</v>
      </c>
      <c r="O40" s="31">
        <f>IF((H40)=0,"",(N40/H40))</f>
        <v>1</v>
      </c>
      <c r="Q40" s="28">
        <f>+'Proposed Rates'!F38</f>
        <v>-5.9999999999999995E-4</v>
      </c>
      <c r="R40" s="25">
        <f>$F$18</f>
        <v>500</v>
      </c>
      <c r="S40" s="26">
        <f>R40*Q40</f>
        <v>-0.3</v>
      </c>
      <c r="T40" s="27"/>
      <c r="U40" s="30">
        <f t="shared" si="1"/>
        <v>0</v>
      </c>
      <c r="V40" s="31">
        <f t="shared" si="2"/>
        <v>0</v>
      </c>
      <c r="X40" s="28">
        <f>+'Proposed Rates'!G38</f>
        <v>0</v>
      </c>
      <c r="Y40" s="25">
        <f>$F$18</f>
        <v>500</v>
      </c>
      <c r="Z40" s="26">
        <f>Y40*X40</f>
        <v>0</v>
      </c>
      <c r="AA40" s="27"/>
      <c r="AB40" s="30">
        <f t="shared" si="3"/>
        <v>0.3</v>
      </c>
      <c r="AC40" s="31">
        <f t="shared" si="4"/>
        <v>-1</v>
      </c>
      <c r="AE40" s="28">
        <f>+'Proposed Rates'!H38</f>
        <v>0</v>
      </c>
      <c r="AF40" s="25">
        <f>$F$18</f>
        <v>500</v>
      </c>
      <c r="AG40" s="26">
        <f>AF40*AE40</f>
        <v>0</v>
      </c>
      <c r="AH40" s="27"/>
      <c r="AI40" s="30">
        <f t="shared" si="5"/>
        <v>0</v>
      </c>
      <c r="AJ40" s="31" t="str">
        <f t="shared" si="6"/>
        <v/>
      </c>
      <c r="AL40" s="28">
        <f>+'Proposed Rates'!I38</f>
        <v>0</v>
      </c>
      <c r="AM40" s="25">
        <f>$F$18</f>
        <v>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6">$F$18</f>
        <v>500</v>
      </c>
      <c r="H42" s="26">
        <f t="shared" ref="H42:H43" si="37">G42*F42</f>
        <v>0</v>
      </c>
      <c r="I42" s="41"/>
      <c r="J42" s="28">
        <f>+'Proposed Rates'!E139</f>
        <v>0</v>
      </c>
      <c r="K42" s="25">
        <f t="shared" ref="K42:K43" si="38">$F$18</f>
        <v>500</v>
      </c>
      <c r="L42" s="26">
        <f t="shared" ref="L42:L43" si="39">K42*J42</f>
        <v>0</v>
      </c>
      <c r="M42" s="42"/>
      <c r="N42" s="30">
        <f t="shared" ref="N42:N43" si="40">L42-H42</f>
        <v>0</v>
      </c>
      <c r="O42" s="31" t="str">
        <f t="shared" ref="O42:O46" si="41">IF((H42)=0,"",(N42/H42))</f>
        <v/>
      </c>
      <c r="Q42" s="28">
        <f>+'Proposed Rates'!F139</f>
        <v>0</v>
      </c>
      <c r="R42" s="25">
        <f t="shared" ref="R42:R43" si="42">$F$18</f>
        <v>500</v>
      </c>
      <c r="S42" s="26">
        <f t="shared" ref="S42:S43" si="43">R42*Q42</f>
        <v>0</v>
      </c>
      <c r="T42" s="42"/>
      <c r="U42" s="30">
        <f t="shared" si="1"/>
        <v>0</v>
      </c>
      <c r="V42" s="31" t="str">
        <f t="shared" si="2"/>
        <v/>
      </c>
      <c r="X42" s="28">
        <f>+'Proposed Rates'!G139</f>
        <v>0</v>
      </c>
      <c r="Y42" s="25">
        <f t="shared" ref="Y42:Y43" si="44">$F$18</f>
        <v>500</v>
      </c>
      <c r="Z42" s="26">
        <f t="shared" ref="Z42:Z43" si="45">Y42*X42</f>
        <v>0</v>
      </c>
      <c r="AA42" s="42"/>
      <c r="AB42" s="30">
        <f t="shared" si="3"/>
        <v>0</v>
      </c>
      <c r="AC42" s="31" t="str">
        <f t="shared" si="4"/>
        <v/>
      </c>
      <c r="AE42" s="28">
        <f>+'Proposed Rates'!H139</f>
        <v>0</v>
      </c>
      <c r="AF42" s="25">
        <f t="shared" ref="AF42:AF43" si="46">$F$18</f>
        <v>500</v>
      </c>
      <c r="AG42" s="26">
        <f t="shared" ref="AG42:AG43" si="47">AF42*AE42</f>
        <v>0</v>
      </c>
      <c r="AH42" s="42"/>
      <c r="AI42" s="30">
        <f t="shared" si="5"/>
        <v>0</v>
      </c>
      <c r="AJ42" s="31" t="str">
        <f t="shared" si="6"/>
        <v/>
      </c>
      <c r="AL42" s="28">
        <f>+'Proposed Rates'!I139</f>
        <v>0</v>
      </c>
      <c r="AM42" s="25">
        <f t="shared" ref="AM42:AM43" si="48">$F$18</f>
        <v>500</v>
      </c>
      <c r="AN42" s="26">
        <f t="shared" ref="AN42:AN43" si="49">AM42*AL42</f>
        <v>0</v>
      </c>
      <c r="AO42" s="42"/>
      <c r="AP42" s="30">
        <f t="shared" si="7"/>
        <v>0</v>
      </c>
      <c r="AQ42" s="31" t="str">
        <f t="shared" si="8"/>
        <v/>
      </c>
    </row>
    <row r="43" spans="2:43" x14ac:dyDescent="0.2">
      <c r="B43" s="40"/>
      <c r="C43" s="21"/>
      <c r="D43" s="22"/>
      <c r="E43" s="23"/>
      <c r="F43" s="24"/>
      <c r="G43" s="25">
        <f t="shared" si="36"/>
        <v>500</v>
      </c>
      <c r="H43" s="26">
        <f t="shared" si="37"/>
        <v>0</v>
      </c>
      <c r="I43" s="41"/>
      <c r="J43" s="28"/>
      <c r="K43" s="25">
        <f t="shared" si="38"/>
        <v>500</v>
      </c>
      <c r="L43" s="26">
        <f t="shared" si="39"/>
        <v>0</v>
      </c>
      <c r="M43" s="42"/>
      <c r="N43" s="30">
        <f t="shared" si="40"/>
        <v>0</v>
      </c>
      <c r="O43" s="31" t="str">
        <f t="shared" si="41"/>
        <v/>
      </c>
      <c r="Q43" s="28"/>
      <c r="R43" s="25">
        <f t="shared" si="42"/>
        <v>500</v>
      </c>
      <c r="S43" s="26">
        <f t="shared" si="43"/>
        <v>0</v>
      </c>
      <c r="T43" s="42"/>
      <c r="U43" s="30">
        <f t="shared" si="1"/>
        <v>0</v>
      </c>
      <c r="V43" s="31" t="str">
        <f t="shared" si="2"/>
        <v/>
      </c>
      <c r="X43" s="28"/>
      <c r="Y43" s="25">
        <f t="shared" si="44"/>
        <v>500</v>
      </c>
      <c r="Z43" s="26">
        <f t="shared" si="45"/>
        <v>0</v>
      </c>
      <c r="AA43" s="42"/>
      <c r="AB43" s="30">
        <f t="shared" si="3"/>
        <v>0</v>
      </c>
      <c r="AC43" s="31" t="str">
        <f t="shared" si="4"/>
        <v/>
      </c>
      <c r="AE43" s="28"/>
      <c r="AF43" s="25">
        <f t="shared" si="46"/>
        <v>500</v>
      </c>
      <c r="AG43" s="26">
        <f t="shared" si="47"/>
        <v>0</v>
      </c>
      <c r="AH43" s="42"/>
      <c r="AI43" s="30">
        <f t="shared" si="5"/>
        <v>0</v>
      </c>
      <c r="AJ43" s="31" t="str">
        <f t="shared" si="6"/>
        <v/>
      </c>
      <c r="AL43" s="28"/>
      <c r="AM43" s="25">
        <f t="shared" si="48"/>
        <v>500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516.75</v>
      </c>
      <c r="H44" s="26">
        <f>G44*F44</f>
        <v>3.1005000000000001E-2</v>
      </c>
      <c r="I44" s="27"/>
      <c r="J44" s="46">
        <f>'Proposed Rates'!E233</f>
        <v>5.0000000000000002E-5</v>
      </c>
      <c r="K44" s="45">
        <f>$F$18*(1+J73)</f>
        <v>516.9</v>
      </c>
      <c r="L44" s="26">
        <f>K44*J44</f>
        <v>2.5845E-2</v>
      </c>
      <c r="M44" s="27"/>
      <c r="N44" s="30">
        <f>L44-H44</f>
        <v>-5.1600000000000014E-3</v>
      </c>
      <c r="O44" s="31">
        <f>IF((H44)=0,"",(N44/H44))</f>
        <v>-0.16642477019835514</v>
      </c>
      <c r="Q44" s="46">
        <f>'Proposed Rates'!F233</f>
        <v>5.0000000000000002E-5</v>
      </c>
      <c r="R44" s="45">
        <f>$F$18*(1+Q73)</f>
        <v>516.9</v>
      </c>
      <c r="S44" s="26">
        <f>R44*Q44</f>
        <v>2.5845E-2</v>
      </c>
      <c r="T44" s="27"/>
      <c r="U44" s="30">
        <f t="shared" si="1"/>
        <v>0</v>
      </c>
      <c r="V44" s="31">
        <f t="shared" si="2"/>
        <v>0</v>
      </c>
      <c r="X44" s="46">
        <f>'Proposed Rates'!G233</f>
        <v>5.0000000000000002E-5</v>
      </c>
      <c r="Y44" s="45">
        <f>$F$18*(1+X73)</f>
        <v>516.9</v>
      </c>
      <c r="Z44" s="26">
        <f>Y44*X44</f>
        <v>2.5845E-2</v>
      </c>
      <c r="AA44" s="27"/>
      <c r="AB44" s="30">
        <f t="shared" si="3"/>
        <v>0</v>
      </c>
      <c r="AC44" s="31">
        <f t="shared" si="4"/>
        <v>0</v>
      </c>
      <c r="AE44" s="46">
        <f>'Proposed Rates'!H233</f>
        <v>5.0000000000000002E-5</v>
      </c>
      <c r="AF44" s="45">
        <f>$F$18*(1+AE73)</f>
        <v>516.9</v>
      </c>
      <c r="AG44" s="26">
        <f>AF44*AE44</f>
        <v>2.5845E-2</v>
      </c>
      <c r="AH44" s="27"/>
      <c r="AI44" s="30">
        <f t="shared" si="5"/>
        <v>0</v>
      </c>
      <c r="AJ44" s="31">
        <f t="shared" si="6"/>
        <v>0</v>
      </c>
      <c r="AL44" s="46">
        <f>'Proposed Rates'!I233</f>
        <v>5.0000000000000002E-5</v>
      </c>
      <c r="AM44" s="45">
        <f>$F$18*(1+AL73)</f>
        <v>516.9</v>
      </c>
      <c r="AN44" s="26">
        <f>AM44*AL44</f>
        <v>2.5845E-2</v>
      </c>
      <c r="AO44" s="27"/>
      <c r="AP44" s="30">
        <f t="shared" si="7"/>
        <v>0</v>
      </c>
      <c r="AQ44" s="31">
        <f t="shared" si="8"/>
        <v>0</v>
      </c>
    </row>
    <row r="45" spans="2:43" x14ac:dyDescent="0.2">
      <c r="B45" s="43" t="s">
        <v>25</v>
      </c>
      <c r="C45" s="21"/>
      <c r="D45" s="22"/>
      <c r="E45" s="23"/>
      <c r="F45" s="47">
        <f>0.65*$F$54+0.17*$F$55+0.18*$F$56</f>
        <v>0.12756999999999999</v>
      </c>
      <c r="G45" s="48">
        <f>$F$18*(1+$F$73)-$F$18</f>
        <v>16.75</v>
      </c>
      <c r="H45" s="26">
        <f t="shared" ref="H45" si="50">G45*F45</f>
        <v>2.1367974999999997</v>
      </c>
      <c r="I45" s="27"/>
      <c r="J45" s="49">
        <f>0.65*$J$54+0.17*$J$55+0.18*$J$56</f>
        <v>0.12756999999999999</v>
      </c>
      <c r="K45" s="48">
        <f>$F$18*(1+$J$73)-$F$18</f>
        <v>16.899999999999977</v>
      </c>
      <c r="L45" s="26">
        <f t="shared" ref="L45" si="51">K45*J45</f>
        <v>2.155932999999997</v>
      </c>
      <c r="M45" s="27"/>
      <c r="N45" s="30">
        <f t="shared" ref="N45" si="52">L45-H45</f>
        <v>1.9135499999997307E-2</v>
      </c>
      <c r="O45" s="31">
        <f t="shared" ref="O45" si="53">IF((H45)=0,"",(N45/H45))</f>
        <v>8.955223880595756E-3</v>
      </c>
      <c r="Q45" s="49">
        <f>0.65*$Q$54+0.17*$Q$55+0.18*$Q$56</f>
        <v>0.12756999999999999</v>
      </c>
      <c r="R45" s="48">
        <f>$F$18*(1+Q73)-$F$18</f>
        <v>16.899999999999977</v>
      </c>
      <c r="S45" s="26">
        <f t="shared" ref="S45" si="54">R45*Q45</f>
        <v>2.155932999999997</v>
      </c>
      <c r="T45" s="27"/>
      <c r="U45" s="30">
        <f t="shared" si="1"/>
        <v>0</v>
      </c>
      <c r="V45" s="31">
        <f t="shared" si="2"/>
        <v>0</v>
      </c>
      <c r="X45" s="49">
        <f>0.65*$X$54+0.17*$X$55+0.18*$X$56</f>
        <v>0.12756999999999999</v>
      </c>
      <c r="Y45" s="48">
        <f>$F$18*(1+X73)-$F$18</f>
        <v>16.899999999999977</v>
      </c>
      <c r="Z45" s="26">
        <f t="shared" ref="Z45" si="55">Y45*X45</f>
        <v>2.155932999999997</v>
      </c>
      <c r="AA45" s="27"/>
      <c r="AB45" s="30">
        <f t="shared" si="3"/>
        <v>0</v>
      </c>
      <c r="AC45" s="31">
        <f t="shared" si="4"/>
        <v>0</v>
      </c>
      <c r="AE45" s="49">
        <f>0.65*$AE$54+0.17*$AE$55+0.18*$AE$56</f>
        <v>0.12756999999999999</v>
      </c>
      <c r="AF45" s="48">
        <f>$F$18*(1+AE73)-$F$18</f>
        <v>16.899999999999977</v>
      </c>
      <c r="AG45" s="26">
        <f t="shared" ref="AG45" si="56">AF45*AE45</f>
        <v>2.155932999999997</v>
      </c>
      <c r="AH45" s="27"/>
      <c r="AI45" s="30">
        <f t="shared" si="5"/>
        <v>0</v>
      </c>
      <c r="AJ45" s="31">
        <f t="shared" si="6"/>
        <v>0</v>
      </c>
      <c r="AL45" s="49">
        <f>0.65*$AL$54+0.17*$AL$55+0.18*$AL$56</f>
        <v>0.12756999999999999</v>
      </c>
      <c r="AM45" s="48">
        <f>$F$18*(1+AL73)-$F$18</f>
        <v>16.899999999999977</v>
      </c>
      <c r="AN45" s="26">
        <f t="shared" ref="AN45" si="57">AM45*AL45</f>
        <v>2.155932999999997</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31.227802499999999</v>
      </c>
      <c r="I47" s="36"/>
      <c r="J47" s="53"/>
      <c r="K47" s="55"/>
      <c r="L47" s="54">
        <f>SUM(L40:L46)+L39</f>
        <v>31.811777999999997</v>
      </c>
      <c r="M47" s="36"/>
      <c r="N47" s="37">
        <f t="shared" ref="N47:N64" si="58">L47-H47</f>
        <v>0.58397549999999754</v>
      </c>
      <c r="O47" s="38">
        <f t="shared" ref="O47:O64" si="59">IF((H47)=0,"",(N47/H47))</f>
        <v>1.8700499338690179E-2</v>
      </c>
      <c r="Q47" s="53"/>
      <c r="R47" s="55"/>
      <c r="S47" s="54">
        <f>SUM(S40:S46)+S39</f>
        <v>33.071777999999995</v>
      </c>
      <c r="T47" s="36"/>
      <c r="U47" s="37">
        <f t="shared" si="1"/>
        <v>1.259999999999998</v>
      </c>
      <c r="V47" s="38">
        <f t="shared" si="2"/>
        <v>3.9607971613532515E-2</v>
      </c>
      <c r="X47" s="53"/>
      <c r="Y47" s="55"/>
      <c r="Z47" s="54">
        <f>SUM(Z40:Z46)+Z39</f>
        <v>34.631777999999997</v>
      </c>
      <c r="AA47" s="36"/>
      <c r="AB47" s="37">
        <f t="shared" si="3"/>
        <v>1.5600000000000023</v>
      </c>
      <c r="AC47" s="38">
        <f t="shared" si="4"/>
        <v>4.7170127956229102E-2</v>
      </c>
      <c r="AE47" s="53"/>
      <c r="AF47" s="55"/>
      <c r="AG47" s="54">
        <f>SUM(AG40:AG46)+AG39</f>
        <v>35.091777999999998</v>
      </c>
      <c r="AH47" s="36"/>
      <c r="AI47" s="37">
        <f t="shared" si="5"/>
        <v>0.46000000000000085</v>
      </c>
      <c r="AJ47" s="38">
        <f t="shared" si="6"/>
        <v>1.3282598427375022E-2</v>
      </c>
      <c r="AL47" s="53"/>
      <c r="AM47" s="55"/>
      <c r="AN47" s="54">
        <f>SUM(AN40:AN46)+AN39</f>
        <v>35.161777999999991</v>
      </c>
      <c r="AO47" s="36"/>
      <c r="AP47" s="37">
        <f t="shared" si="7"/>
        <v>6.9999999999993179E-2</v>
      </c>
      <c r="AQ47" s="38">
        <f t="shared" si="8"/>
        <v>1.9947692590553032E-3</v>
      </c>
    </row>
    <row r="48" spans="2:43" x14ac:dyDescent="0.2">
      <c r="B48" s="27" t="s">
        <v>28</v>
      </c>
      <c r="C48" s="27"/>
      <c r="D48" s="56" t="s">
        <v>20</v>
      </c>
      <c r="E48" s="57"/>
      <c r="F48" s="28">
        <f>'Proposed Rates'!D153</f>
        <v>7.6E-3</v>
      </c>
      <c r="G48" s="58">
        <f>F18*(1+F73)</f>
        <v>516.75</v>
      </c>
      <c r="H48" s="26">
        <f>G48*F48</f>
        <v>3.9272999999999998</v>
      </c>
      <c r="I48" s="27"/>
      <c r="J48" s="28">
        <f>'Proposed Rates'!E153</f>
        <v>8.0999999999999996E-3</v>
      </c>
      <c r="K48" s="59">
        <f>F18*(1+J73)</f>
        <v>516.9</v>
      </c>
      <c r="L48" s="26">
        <f>K48*J48</f>
        <v>4.18689</v>
      </c>
      <c r="M48" s="27"/>
      <c r="N48" s="30">
        <f t="shared" si="58"/>
        <v>0.25959000000000021</v>
      </c>
      <c r="O48" s="31">
        <f t="shared" si="59"/>
        <v>6.6098846535788E-2</v>
      </c>
      <c r="Q48" s="28">
        <f>'Proposed Rates'!F153</f>
        <v>8.0999999999999996E-3</v>
      </c>
      <c r="R48" s="59">
        <f>$F$18*(1+Q73)</f>
        <v>516.9</v>
      </c>
      <c r="S48" s="26">
        <f>R48*Q48</f>
        <v>4.18689</v>
      </c>
      <c r="T48" s="27"/>
      <c r="U48" s="30">
        <f t="shared" si="1"/>
        <v>0</v>
      </c>
      <c r="V48" s="31">
        <f t="shared" si="2"/>
        <v>0</v>
      </c>
      <c r="X48" s="28">
        <f>'Proposed Rates'!G153</f>
        <v>8.0999999999999996E-3</v>
      </c>
      <c r="Y48" s="59">
        <f>$F$18*(1+X73)</f>
        <v>516.9</v>
      </c>
      <c r="Z48" s="26">
        <f>Y48*X48</f>
        <v>4.18689</v>
      </c>
      <c r="AA48" s="27"/>
      <c r="AB48" s="30">
        <f t="shared" si="3"/>
        <v>0</v>
      </c>
      <c r="AC48" s="31">
        <f t="shared" si="4"/>
        <v>0</v>
      </c>
      <c r="AE48" s="28">
        <f>'Proposed Rates'!H153</f>
        <v>8.0999999999999996E-3</v>
      </c>
      <c r="AF48" s="59">
        <f>$F$18*(1+AE73)</f>
        <v>516.9</v>
      </c>
      <c r="AG48" s="26">
        <f>AF48*AE48</f>
        <v>4.18689</v>
      </c>
      <c r="AH48" s="27"/>
      <c r="AI48" s="30">
        <f t="shared" si="5"/>
        <v>0</v>
      </c>
      <c r="AJ48" s="31">
        <f t="shared" si="6"/>
        <v>0</v>
      </c>
      <c r="AL48" s="28">
        <f>'Proposed Rates'!I153</f>
        <v>8.0999999999999996E-3</v>
      </c>
      <c r="AM48" s="59">
        <f>$F$18*(1+AL73)</f>
        <v>516.9</v>
      </c>
      <c r="AN48" s="26">
        <f>AM48*AL48</f>
        <v>4.18689</v>
      </c>
      <c r="AO48" s="27"/>
      <c r="AP48" s="30">
        <f t="shared" si="7"/>
        <v>0</v>
      </c>
      <c r="AQ48" s="31">
        <f t="shared" si="8"/>
        <v>0</v>
      </c>
    </row>
    <row r="49" spans="2:43" ht="25.5" x14ac:dyDescent="0.2">
      <c r="B49" s="60" t="s">
        <v>29</v>
      </c>
      <c r="C49" s="27"/>
      <c r="D49" s="56" t="s">
        <v>20</v>
      </c>
      <c r="E49" s="57"/>
      <c r="F49" s="28">
        <f>'Proposed Rates'!D167</f>
        <v>5.1999999999999998E-3</v>
      </c>
      <c r="G49" s="58">
        <f>G48</f>
        <v>516.75</v>
      </c>
      <c r="H49" s="26">
        <f>G49*F49</f>
        <v>2.6871</v>
      </c>
      <c r="I49" s="27"/>
      <c r="J49" s="28">
        <f>'Proposed Rates'!E167</f>
        <v>5.0000000000000001E-3</v>
      </c>
      <c r="K49" s="59">
        <f>K48</f>
        <v>516.9</v>
      </c>
      <c r="L49" s="26">
        <f>K49*J49</f>
        <v>2.5844999999999998</v>
      </c>
      <c r="M49" s="27"/>
      <c r="N49" s="30">
        <f t="shared" si="58"/>
        <v>-0.10260000000000025</v>
      </c>
      <c r="O49" s="31">
        <f t="shared" si="59"/>
        <v>-3.8182427151948285E-2</v>
      </c>
      <c r="Q49" s="28">
        <f>'Proposed Rates'!F167</f>
        <v>5.0000000000000001E-3</v>
      </c>
      <c r="R49" s="59">
        <f>R48</f>
        <v>516.9</v>
      </c>
      <c r="S49" s="26">
        <f>R49*Q49</f>
        <v>2.5844999999999998</v>
      </c>
      <c r="T49" s="27"/>
      <c r="U49" s="30">
        <f t="shared" si="1"/>
        <v>0</v>
      </c>
      <c r="V49" s="31">
        <f t="shared" si="2"/>
        <v>0</v>
      </c>
      <c r="X49" s="28">
        <f>'Proposed Rates'!G167</f>
        <v>5.0000000000000001E-3</v>
      </c>
      <c r="Y49" s="59">
        <f>Y48</f>
        <v>516.9</v>
      </c>
      <c r="Z49" s="26">
        <f>Y49*X49</f>
        <v>2.5844999999999998</v>
      </c>
      <c r="AA49" s="27"/>
      <c r="AB49" s="30">
        <f t="shared" si="3"/>
        <v>0</v>
      </c>
      <c r="AC49" s="31">
        <f t="shared" si="4"/>
        <v>0</v>
      </c>
      <c r="AE49" s="28">
        <f>'Proposed Rates'!H167</f>
        <v>5.0000000000000001E-3</v>
      </c>
      <c r="AF49" s="59">
        <f>AF48</f>
        <v>516.9</v>
      </c>
      <c r="AG49" s="26">
        <f>AF49*AE49</f>
        <v>2.5844999999999998</v>
      </c>
      <c r="AH49" s="27"/>
      <c r="AI49" s="30">
        <f t="shared" si="5"/>
        <v>0</v>
      </c>
      <c r="AJ49" s="31">
        <f t="shared" si="6"/>
        <v>0</v>
      </c>
      <c r="AL49" s="28">
        <f>'Proposed Rates'!I167</f>
        <v>5.0000000000000001E-3</v>
      </c>
      <c r="AM49" s="59">
        <f>AM48</f>
        <v>516.9</v>
      </c>
      <c r="AN49" s="26">
        <f>AM49*AL49</f>
        <v>2.5844999999999998</v>
      </c>
      <c r="AO49" s="27"/>
      <c r="AP49" s="30">
        <f t="shared" si="7"/>
        <v>0</v>
      </c>
      <c r="AQ49" s="31">
        <f t="shared" si="8"/>
        <v>0</v>
      </c>
    </row>
    <row r="50" spans="2:43" ht="25.5" x14ac:dyDescent="0.2">
      <c r="B50" s="50" t="s">
        <v>30</v>
      </c>
      <c r="C50" s="35"/>
      <c r="D50" s="35"/>
      <c r="E50" s="35"/>
      <c r="F50" s="61"/>
      <c r="G50" s="53"/>
      <c r="H50" s="54">
        <f>SUM(H47:H49)</f>
        <v>37.842202499999999</v>
      </c>
      <c r="I50" s="62"/>
      <c r="J50" s="63"/>
      <c r="K50" s="64"/>
      <c r="L50" s="54">
        <f>SUM(L47:L49)</f>
        <v>38.583167999999993</v>
      </c>
      <c r="M50" s="62"/>
      <c r="N50" s="37">
        <f t="shared" si="58"/>
        <v>0.74096549999999439</v>
      </c>
      <c r="O50" s="38">
        <f t="shared" si="59"/>
        <v>1.9580401008635649E-2</v>
      </c>
      <c r="Q50" s="63"/>
      <c r="R50" s="64"/>
      <c r="S50" s="54">
        <f>SUM(S47:S49)</f>
        <v>39.843167999999991</v>
      </c>
      <c r="T50" s="62"/>
      <c r="U50" s="37">
        <f t="shared" si="1"/>
        <v>1.259999999999998</v>
      </c>
      <c r="V50" s="38">
        <f t="shared" si="2"/>
        <v>3.2656727410253043E-2</v>
      </c>
      <c r="X50" s="63"/>
      <c r="Y50" s="64"/>
      <c r="Z50" s="54">
        <f>SUM(Z47:Z49)</f>
        <v>41.403167999999994</v>
      </c>
      <c r="AA50" s="62"/>
      <c r="AB50" s="37">
        <f t="shared" si="3"/>
        <v>1.5600000000000023</v>
      </c>
      <c r="AC50" s="38">
        <f t="shared" si="4"/>
        <v>3.9153513094139565E-2</v>
      </c>
      <c r="AE50" s="63"/>
      <c r="AF50" s="64"/>
      <c r="AG50" s="54">
        <f>SUM(AG47:AG49)</f>
        <v>41.863167999999995</v>
      </c>
      <c r="AH50" s="62"/>
      <c r="AI50" s="37">
        <f t="shared" si="5"/>
        <v>0.46000000000000085</v>
      </c>
      <c r="AJ50" s="38">
        <f t="shared" si="6"/>
        <v>1.1110260934622224E-2</v>
      </c>
      <c r="AL50" s="63"/>
      <c r="AM50" s="64"/>
      <c r="AN50" s="54">
        <f>SUM(AN47:AN49)</f>
        <v>41.933167999999988</v>
      </c>
      <c r="AO50" s="62"/>
      <c r="AP50" s="37">
        <f t="shared" si="7"/>
        <v>6.9999999999993179E-2</v>
      </c>
      <c r="AQ50" s="38">
        <f t="shared" si="8"/>
        <v>1.6721142556624762E-3</v>
      </c>
    </row>
    <row r="51" spans="2:43" ht="25.5" x14ac:dyDescent="0.2">
      <c r="B51" s="65" t="s">
        <v>31</v>
      </c>
      <c r="C51" s="21"/>
      <c r="D51" s="22" t="s">
        <v>20</v>
      </c>
      <c r="E51" s="23"/>
      <c r="F51" s="66">
        <f>'Proposed Rates'!D181</f>
        <v>3.3999999999999998E-3</v>
      </c>
      <c r="G51" s="58">
        <f>G49</f>
        <v>516.75</v>
      </c>
      <c r="H51" s="67">
        <f t="shared" ref="H51:H53" si="60">G51*F51</f>
        <v>1.75695</v>
      </c>
      <c r="I51" s="27"/>
      <c r="J51" s="66">
        <f>'Proposed Rates'!E181</f>
        <v>3.3999999999999998E-3</v>
      </c>
      <c r="K51" s="59">
        <f>K49</f>
        <v>516.9</v>
      </c>
      <c r="L51" s="67">
        <f t="shared" ref="L51:L53" si="61">K51*J51</f>
        <v>1.7574599999999998</v>
      </c>
      <c r="M51" s="27"/>
      <c r="N51" s="30">
        <f t="shared" si="58"/>
        <v>5.099999999997884E-4</v>
      </c>
      <c r="O51" s="68">
        <f t="shared" si="59"/>
        <v>2.9027576197375476E-4</v>
      </c>
      <c r="Q51" s="66">
        <f>'Proposed Rates'!F181</f>
        <v>3.3999999999999998E-3</v>
      </c>
      <c r="R51" s="59">
        <f>R49</f>
        <v>516.9</v>
      </c>
      <c r="S51" s="67">
        <f t="shared" ref="S51:S53" si="62">R51*Q51</f>
        <v>1.7574599999999998</v>
      </c>
      <c r="T51" s="27"/>
      <c r="U51" s="30">
        <f t="shared" si="1"/>
        <v>0</v>
      </c>
      <c r="V51" s="68">
        <f t="shared" si="2"/>
        <v>0</v>
      </c>
      <c r="X51" s="66">
        <f>'Proposed Rates'!G181</f>
        <v>3.3999999999999998E-3</v>
      </c>
      <c r="Y51" s="59">
        <f>Y49</f>
        <v>516.9</v>
      </c>
      <c r="Z51" s="67">
        <f t="shared" ref="Z51:Z53" si="63">Y51*X51</f>
        <v>1.7574599999999998</v>
      </c>
      <c r="AA51" s="27"/>
      <c r="AB51" s="30">
        <f t="shared" si="3"/>
        <v>0</v>
      </c>
      <c r="AC51" s="68">
        <f t="shared" si="4"/>
        <v>0</v>
      </c>
      <c r="AE51" s="66">
        <f>'Proposed Rates'!H181</f>
        <v>3.3999999999999998E-3</v>
      </c>
      <c r="AF51" s="59">
        <f>AF49</f>
        <v>516.9</v>
      </c>
      <c r="AG51" s="67">
        <f t="shared" ref="AG51:AG53" si="64">AF51*AE51</f>
        <v>1.7574599999999998</v>
      </c>
      <c r="AH51" s="27"/>
      <c r="AI51" s="30">
        <f t="shared" si="5"/>
        <v>0</v>
      </c>
      <c r="AJ51" s="68">
        <f t="shared" si="6"/>
        <v>0</v>
      </c>
      <c r="AL51" s="66">
        <f>'Proposed Rates'!I181</f>
        <v>3.3999999999999998E-3</v>
      </c>
      <c r="AM51" s="59">
        <f>AM49</f>
        <v>516.9</v>
      </c>
      <c r="AN51" s="67">
        <f t="shared" ref="AN51:AN53" si="65">AM51*AL51</f>
        <v>1.7574599999999998</v>
      </c>
      <c r="AO51" s="27"/>
      <c r="AP51" s="30">
        <f t="shared" si="7"/>
        <v>0</v>
      </c>
      <c r="AQ51" s="68">
        <f t="shared" si="8"/>
        <v>0</v>
      </c>
    </row>
    <row r="52" spans="2:43" ht="25.5" x14ac:dyDescent="0.2">
      <c r="B52" s="65" t="s">
        <v>32</v>
      </c>
      <c r="C52" s="21"/>
      <c r="D52" s="22" t="s">
        <v>20</v>
      </c>
      <c r="E52" s="23"/>
      <c r="F52" s="66">
        <f>'Proposed Rates'!D195</f>
        <v>5.0000000000000001E-4</v>
      </c>
      <c r="G52" s="58">
        <f>G49</f>
        <v>516.75</v>
      </c>
      <c r="H52" s="67">
        <f t="shared" si="60"/>
        <v>0.25837500000000002</v>
      </c>
      <c r="I52" s="27"/>
      <c r="J52" s="66">
        <f>'Proposed Rates'!E195</f>
        <v>5.0000000000000001E-4</v>
      </c>
      <c r="K52" s="59">
        <f>K49</f>
        <v>516.9</v>
      </c>
      <c r="L52" s="67">
        <f t="shared" si="61"/>
        <v>0.25845000000000001</v>
      </c>
      <c r="M52" s="27"/>
      <c r="N52" s="30">
        <f t="shared" si="58"/>
        <v>7.499999999999174E-5</v>
      </c>
      <c r="O52" s="68">
        <f t="shared" si="59"/>
        <v>2.9027576197384317E-4</v>
      </c>
      <c r="Q52" s="66">
        <f>'Proposed Rates'!F195</f>
        <v>5.0000000000000001E-4</v>
      </c>
      <c r="R52" s="59">
        <f>R49</f>
        <v>516.9</v>
      </c>
      <c r="S52" s="67">
        <f t="shared" si="62"/>
        <v>0.25845000000000001</v>
      </c>
      <c r="T52" s="27"/>
      <c r="U52" s="30">
        <f t="shared" si="1"/>
        <v>0</v>
      </c>
      <c r="V52" s="68">
        <f t="shared" si="2"/>
        <v>0</v>
      </c>
      <c r="X52" s="66">
        <f>'Proposed Rates'!G195</f>
        <v>5.0000000000000001E-4</v>
      </c>
      <c r="Y52" s="59">
        <f>Y49</f>
        <v>516.9</v>
      </c>
      <c r="Z52" s="67">
        <f t="shared" si="63"/>
        <v>0.25845000000000001</v>
      </c>
      <c r="AA52" s="27"/>
      <c r="AB52" s="30">
        <f t="shared" si="3"/>
        <v>0</v>
      </c>
      <c r="AC52" s="68">
        <f t="shared" si="4"/>
        <v>0</v>
      </c>
      <c r="AE52" s="66">
        <f>'Proposed Rates'!H195</f>
        <v>5.0000000000000001E-4</v>
      </c>
      <c r="AF52" s="59">
        <f>AF49</f>
        <v>516.9</v>
      </c>
      <c r="AG52" s="67">
        <f t="shared" si="64"/>
        <v>0.25845000000000001</v>
      </c>
      <c r="AH52" s="27"/>
      <c r="AI52" s="30">
        <f t="shared" si="5"/>
        <v>0</v>
      </c>
      <c r="AJ52" s="68">
        <f t="shared" si="6"/>
        <v>0</v>
      </c>
      <c r="AL52" s="66">
        <f>'Proposed Rates'!I195</f>
        <v>5.0000000000000001E-4</v>
      </c>
      <c r="AM52" s="59">
        <f>AM49</f>
        <v>516.9</v>
      </c>
      <c r="AN52" s="67">
        <f t="shared" si="65"/>
        <v>0.25845000000000001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325</v>
      </c>
      <c r="H54" s="67">
        <f t="shared" ref="H54:H56" si="66">G54*F54</f>
        <v>32.825000000000003</v>
      </c>
      <c r="I54" s="27"/>
      <c r="J54" s="66">
        <f>'Proposed Rates'!E222</f>
        <v>0.10100000000000001</v>
      </c>
      <c r="K54" s="71">
        <f>$G$54</f>
        <v>325</v>
      </c>
      <c r="L54" s="67">
        <f t="shared" ref="L54:L56" si="67">K54*J54</f>
        <v>32.825000000000003</v>
      </c>
      <c r="M54" s="27"/>
      <c r="N54" s="30">
        <f t="shared" si="58"/>
        <v>0</v>
      </c>
      <c r="O54" s="68">
        <f t="shared" si="59"/>
        <v>0</v>
      </c>
      <c r="Q54" s="66">
        <f>'Proposed Rates'!F222</f>
        <v>0.10100000000000001</v>
      </c>
      <c r="R54" s="71">
        <f>$G$54</f>
        <v>325</v>
      </c>
      <c r="S54" s="67">
        <f t="shared" ref="S54:S56" si="68">R54*Q54</f>
        <v>32.825000000000003</v>
      </c>
      <c r="T54" s="27"/>
      <c r="U54" s="30">
        <f t="shared" si="1"/>
        <v>0</v>
      </c>
      <c r="V54" s="68">
        <f t="shared" si="2"/>
        <v>0</v>
      </c>
      <c r="X54" s="66">
        <f>'Proposed Rates'!G222</f>
        <v>0.10100000000000001</v>
      </c>
      <c r="Y54" s="71">
        <f>$G$54</f>
        <v>325</v>
      </c>
      <c r="Z54" s="67">
        <f t="shared" ref="Z54:Z56" si="69">Y54*X54</f>
        <v>32.825000000000003</v>
      </c>
      <c r="AA54" s="27"/>
      <c r="AB54" s="30">
        <f t="shared" si="3"/>
        <v>0</v>
      </c>
      <c r="AC54" s="68">
        <f t="shared" si="4"/>
        <v>0</v>
      </c>
      <c r="AE54" s="66">
        <f>'Proposed Rates'!H222</f>
        <v>0.10100000000000001</v>
      </c>
      <c r="AF54" s="71">
        <f>$G$54</f>
        <v>325</v>
      </c>
      <c r="AG54" s="67">
        <f t="shared" ref="AG54:AG56" si="70">AF54*AE54</f>
        <v>32.825000000000003</v>
      </c>
      <c r="AH54" s="27"/>
      <c r="AI54" s="30">
        <f t="shared" si="5"/>
        <v>0</v>
      </c>
      <c r="AJ54" s="68">
        <f t="shared" si="6"/>
        <v>0</v>
      </c>
      <c r="AL54" s="66">
        <f>'Proposed Rates'!I222</f>
        <v>0.10100000000000001</v>
      </c>
      <c r="AM54" s="71">
        <f>$G$54</f>
        <v>325</v>
      </c>
      <c r="AN54" s="67">
        <f t="shared" ref="AN54:AN56" si="71">AM54*AL54</f>
        <v>32.825000000000003</v>
      </c>
      <c r="AO54" s="27"/>
      <c r="AP54" s="30">
        <f t="shared" si="7"/>
        <v>0</v>
      </c>
      <c r="AQ54" s="68">
        <f t="shared" si="8"/>
        <v>0</v>
      </c>
    </row>
    <row r="55" spans="2:43" x14ac:dyDescent="0.2">
      <c r="B55" s="43" t="s">
        <v>35</v>
      </c>
      <c r="C55" s="21"/>
      <c r="D55" s="22"/>
      <c r="E55" s="23"/>
      <c r="F55" s="66">
        <f>'Proposed Rates'!D223</f>
        <v>0.14399999999999999</v>
      </c>
      <c r="G55" s="71">
        <f>0.17*$F$18</f>
        <v>85</v>
      </c>
      <c r="H55" s="67">
        <f t="shared" si="66"/>
        <v>12.239999999999998</v>
      </c>
      <c r="I55" s="27"/>
      <c r="J55" s="66">
        <f>'Proposed Rates'!E223</f>
        <v>0.14399999999999999</v>
      </c>
      <c r="K55" s="71">
        <f>$G$55</f>
        <v>85</v>
      </c>
      <c r="L55" s="67">
        <f t="shared" si="67"/>
        <v>12.239999999999998</v>
      </c>
      <c r="M55" s="27"/>
      <c r="N55" s="30">
        <f t="shared" si="58"/>
        <v>0</v>
      </c>
      <c r="O55" s="68">
        <f t="shared" si="59"/>
        <v>0</v>
      </c>
      <c r="Q55" s="66">
        <f>'Proposed Rates'!F223</f>
        <v>0.14399999999999999</v>
      </c>
      <c r="R55" s="71">
        <f>$G$55</f>
        <v>85</v>
      </c>
      <c r="S55" s="67">
        <f t="shared" si="68"/>
        <v>12.239999999999998</v>
      </c>
      <c r="T55" s="27"/>
      <c r="U55" s="30">
        <f t="shared" si="1"/>
        <v>0</v>
      </c>
      <c r="V55" s="68">
        <f t="shared" si="2"/>
        <v>0</v>
      </c>
      <c r="X55" s="66">
        <f>'Proposed Rates'!G223</f>
        <v>0.14399999999999999</v>
      </c>
      <c r="Y55" s="71">
        <f>$G$55</f>
        <v>85</v>
      </c>
      <c r="Z55" s="67">
        <f t="shared" si="69"/>
        <v>12.239999999999998</v>
      </c>
      <c r="AA55" s="27"/>
      <c r="AB55" s="30">
        <f t="shared" si="3"/>
        <v>0</v>
      </c>
      <c r="AC55" s="68">
        <f t="shared" si="4"/>
        <v>0</v>
      </c>
      <c r="AE55" s="66">
        <f>'Proposed Rates'!H223</f>
        <v>0.14399999999999999</v>
      </c>
      <c r="AF55" s="71">
        <f>$G$55</f>
        <v>85</v>
      </c>
      <c r="AG55" s="67">
        <f t="shared" si="70"/>
        <v>12.239999999999998</v>
      </c>
      <c r="AH55" s="27"/>
      <c r="AI55" s="30">
        <f t="shared" si="5"/>
        <v>0</v>
      </c>
      <c r="AJ55" s="68">
        <f t="shared" si="6"/>
        <v>0</v>
      </c>
      <c r="AL55" s="66">
        <f>'Proposed Rates'!I223</f>
        <v>0.14399999999999999</v>
      </c>
      <c r="AM55" s="71">
        <f>$G$55</f>
        <v>85</v>
      </c>
      <c r="AN55" s="67">
        <f t="shared" si="71"/>
        <v>12.239999999999998</v>
      </c>
      <c r="AO55" s="27"/>
      <c r="AP55" s="30">
        <f t="shared" si="7"/>
        <v>0</v>
      </c>
      <c r="AQ55" s="68">
        <f t="shared" si="8"/>
        <v>0</v>
      </c>
    </row>
    <row r="56" spans="2:43" x14ac:dyDescent="0.2">
      <c r="B56" s="11" t="s">
        <v>36</v>
      </c>
      <c r="C56" s="21"/>
      <c r="D56" s="22"/>
      <c r="E56" s="23"/>
      <c r="F56" s="66">
        <f>'Proposed Rates'!D224</f>
        <v>0.20799999999999999</v>
      </c>
      <c r="G56" s="71">
        <f>0.18*$F$18</f>
        <v>90</v>
      </c>
      <c r="H56" s="67">
        <f t="shared" si="66"/>
        <v>18.72</v>
      </c>
      <c r="I56" s="27"/>
      <c r="J56" s="66">
        <f>'Proposed Rates'!E224</f>
        <v>0.20799999999999999</v>
      </c>
      <c r="K56" s="71">
        <f>$G$56</f>
        <v>90</v>
      </c>
      <c r="L56" s="67">
        <f t="shared" si="67"/>
        <v>18.72</v>
      </c>
      <c r="M56" s="27"/>
      <c r="N56" s="30">
        <f t="shared" si="58"/>
        <v>0</v>
      </c>
      <c r="O56" s="68">
        <f t="shared" si="59"/>
        <v>0</v>
      </c>
      <c r="Q56" s="66">
        <f>'Proposed Rates'!F224</f>
        <v>0.20799999999999999</v>
      </c>
      <c r="R56" s="71">
        <f>$G$56</f>
        <v>90</v>
      </c>
      <c r="S56" s="67">
        <f t="shared" si="68"/>
        <v>18.72</v>
      </c>
      <c r="T56" s="27"/>
      <c r="U56" s="30">
        <f t="shared" si="1"/>
        <v>0</v>
      </c>
      <c r="V56" s="68">
        <f t="shared" si="2"/>
        <v>0</v>
      </c>
      <c r="X56" s="66">
        <f>'Proposed Rates'!G224</f>
        <v>0.20799999999999999</v>
      </c>
      <c r="Y56" s="71">
        <f>$G$56</f>
        <v>90</v>
      </c>
      <c r="Z56" s="67">
        <f t="shared" si="69"/>
        <v>18.72</v>
      </c>
      <c r="AA56" s="27"/>
      <c r="AB56" s="30">
        <f t="shared" si="3"/>
        <v>0</v>
      </c>
      <c r="AC56" s="68">
        <f t="shared" si="4"/>
        <v>0</v>
      </c>
      <c r="AE56" s="66">
        <f>'Proposed Rates'!H224</f>
        <v>0.20799999999999999</v>
      </c>
      <c r="AF56" s="71">
        <f>$G$56</f>
        <v>90</v>
      </c>
      <c r="AG56" s="67">
        <f t="shared" si="70"/>
        <v>18.72</v>
      </c>
      <c r="AH56" s="27"/>
      <c r="AI56" s="30">
        <f t="shared" si="5"/>
        <v>0</v>
      </c>
      <c r="AJ56" s="68">
        <f t="shared" si="6"/>
        <v>0</v>
      </c>
      <c r="AL56" s="66">
        <f>'Proposed Rates'!I224</f>
        <v>0.20799999999999999</v>
      </c>
      <c r="AM56" s="71">
        <f>$G$56</f>
        <v>90</v>
      </c>
      <c r="AN56" s="67">
        <f t="shared" si="71"/>
        <v>18.72</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500</v>
      </c>
      <c r="H57" s="67">
        <f>G57*F57</f>
        <v>59.5</v>
      </c>
      <c r="I57" s="77"/>
      <c r="J57" s="66">
        <f>'Proposed Rates'!E226</f>
        <v>0.11899999999999999</v>
      </c>
      <c r="K57" s="76">
        <f>$G$57</f>
        <v>500</v>
      </c>
      <c r="L57" s="67">
        <f>K57*J57</f>
        <v>59.5</v>
      </c>
      <c r="M57" s="77"/>
      <c r="N57" s="78">
        <f t="shared" si="58"/>
        <v>0</v>
      </c>
      <c r="O57" s="68">
        <f t="shared" si="59"/>
        <v>0</v>
      </c>
      <c r="Q57" s="66">
        <f>'Proposed Rates'!F226</f>
        <v>0.11899999999999999</v>
      </c>
      <c r="R57" s="76">
        <f>$G$57</f>
        <v>500</v>
      </c>
      <c r="S57" s="67">
        <f>R57*Q57</f>
        <v>59.5</v>
      </c>
      <c r="T57" s="77"/>
      <c r="U57" s="78">
        <f t="shared" si="1"/>
        <v>0</v>
      </c>
      <c r="V57" s="68">
        <f t="shared" si="2"/>
        <v>0</v>
      </c>
      <c r="X57" s="66">
        <f>'Proposed Rates'!G226</f>
        <v>0.11899999999999999</v>
      </c>
      <c r="Y57" s="76">
        <f>$G$57</f>
        <v>500</v>
      </c>
      <c r="Z57" s="67">
        <f>Y57*X57</f>
        <v>59.5</v>
      </c>
      <c r="AA57" s="77"/>
      <c r="AB57" s="78">
        <f t="shared" si="3"/>
        <v>0</v>
      </c>
      <c r="AC57" s="68">
        <f t="shared" si="4"/>
        <v>0</v>
      </c>
      <c r="AE57" s="66">
        <f>'Proposed Rates'!H226</f>
        <v>0.11899999999999999</v>
      </c>
      <c r="AF57" s="76">
        <f>$G$57</f>
        <v>500</v>
      </c>
      <c r="AG57" s="67">
        <f>AF57*AE57</f>
        <v>59.5</v>
      </c>
      <c r="AH57" s="77"/>
      <c r="AI57" s="78">
        <f t="shared" si="5"/>
        <v>0</v>
      </c>
      <c r="AJ57" s="68">
        <f t="shared" si="6"/>
        <v>0</v>
      </c>
      <c r="AL57" s="66">
        <f>'Proposed Rates'!I224</f>
        <v>0.20799999999999999</v>
      </c>
      <c r="AM57" s="76">
        <f>$G$57</f>
        <v>500</v>
      </c>
      <c r="AN57" s="67">
        <f>AM57*AL57</f>
        <v>104</v>
      </c>
      <c r="AO57" s="77"/>
      <c r="AP57" s="78">
        <f t="shared" si="7"/>
        <v>44.5</v>
      </c>
      <c r="AQ57" s="68">
        <f t="shared" si="8"/>
        <v>0.74789915966386555</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f>'Proposed Rates'!D228</f>
        <v>0</v>
      </c>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103.8925275</v>
      </c>
      <c r="I60" s="94"/>
      <c r="J60" s="95"/>
      <c r="K60" s="95"/>
      <c r="L60" s="93">
        <f>SUM(L51:L56,L50)</f>
        <v>104.63407799999999</v>
      </c>
      <c r="M60" s="96"/>
      <c r="N60" s="97">
        <f t="shared" ref="N60" si="72">L60-H60</f>
        <v>0.74155049999998823</v>
      </c>
      <c r="O60" s="98">
        <f t="shared" ref="O60" si="73">IF((H60)=0,"",(N60/H60))</f>
        <v>7.1376692611505501E-3</v>
      </c>
      <c r="Q60" s="95"/>
      <c r="R60" s="95"/>
      <c r="S60" s="97">
        <f>SUM(S51:S56,S50)</f>
        <v>105.89407799999999</v>
      </c>
      <c r="T60" s="96"/>
      <c r="U60" s="97">
        <f t="shared" si="1"/>
        <v>1.2600000000000051</v>
      </c>
      <c r="V60" s="98">
        <f>IF((L60)=0,"",(U60/L60))</f>
        <v>1.204196590713023E-2</v>
      </c>
      <c r="X60" s="95"/>
      <c r="Y60" s="95"/>
      <c r="Z60" s="97">
        <f>SUM(Z51:Z56,Z50)</f>
        <v>107.454078</v>
      </c>
      <c r="AA60" s="96"/>
      <c r="AB60" s="97">
        <f t="shared" si="3"/>
        <v>1.5600000000000023</v>
      </c>
      <c r="AC60" s="98">
        <f>IF((S60)=0,"",(AB60/S60))</f>
        <v>1.4731701993760241E-2</v>
      </c>
      <c r="AE60" s="95"/>
      <c r="AF60" s="95"/>
      <c r="AG60" s="97">
        <f>SUM(AG51:AG56,AG50)</f>
        <v>107.91407799999999</v>
      </c>
      <c r="AH60" s="96"/>
      <c r="AI60" s="97">
        <f t="shared" ref="AI60:AI64" si="74">AG60-Z60</f>
        <v>0.45999999999999375</v>
      </c>
      <c r="AJ60" s="98">
        <f>IF((Z60)=0,"",(AI60/Z60))</f>
        <v>4.2808984876310952E-3</v>
      </c>
      <c r="AL60" s="95"/>
      <c r="AM60" s="95"/>
      <c r="AN60" s="97">
        <f>SUM(AN51:AN56,AN50)</f>
        <v>107.98407799999998</v>
      </c>
      <c r="AO60" s="96"/>
      <c r="AP60" s="97">
        <f t="shared" ref="AP60:AP64" si="75">AN60-AG60</f>
        <v>6.9999999999993179E-2</v>
      </c>
      <c r="AQ60" s="98">
        <f>IF((AG60)=0,"",(AP60/AG60))</f>
        <v>6.4866420857520731E-4</v>
      </c>
    </row>
    <row r="61" spans="2:43" x14ac:dyDescent="0.2">
      <c r="B61" s="99" t="s">
        <v>40</v>
      </c>
      <c r="C61" s="21"/>
      <c r="D61" s="21"/>
      <c r="E61" s="21"/>
      <c r="F61" s="100">
        <v>0.13</v>
      </c>
      <c r="G61" s="101"/>
      <c r="H61" s="102">
        <f>H60*F61</f>
        <v>13.506028575</v>
      </c>
      <c r="I61" s="103"/>
      <c r="J61" s="104">
        <v>0.13</v>
      </c>
      <c r="K61" s="103"/>
      <c r="L61" s="105">
        <f>L60*J61</f>
        <v>13.602430139999999</v>
      </c>
      <c r="M61" s="106"/>
      <c r="N61" s="107">
        <f t="shared" si="58"/>
        <v>9.6401564999998968E-2</v>
      </c>
      <c r="O61" s="108">
        <f t="shared" si="59"/>
        <v>7.1376692611505874E-3</v>
      </c>
      <c r="Q61" s="104">
        <v>0.13</v>
      </c>
      <c r="R61" s="103"/>
      <c r="S61" s="105">
        <f>S60*Q61</f>
        <v>13.766230139999999</v>
      </c>
      <c r="T61" s="106"/>
      <c r="U61" s="107">
        <f t="shared" si="1"/>
        <v>0.16380000000000017</v>
      </c>
      <c r="V61" s="108">
        <f t="shared" ref="V61:V70" si="76">IF((L61)=0,"",(U61/L61))</f>
        <v>1.2041965907130192E-2</v>
      </c>
      <c r="X61" s="104">
        <v>0.13</v>
      </c>
      <c r="Y61" s="103"/>
      <c r="Z61" s="105">
        <f>Z60*X61</f>
        <v>13.969030139999999</v>
      </c>
      <c r="AA61" s="106"/>
      <c r="AB61" s="107">
        <f t="shared" si="3"/>
        <v>0.20279999999999987</v>
      </c>
      <c r="AC61" s="108">
        <f t="shared" ref="AC61:AC70" si="77">IF((S61)=0,"",(AB61/S61))</f>
        <v>1.4731701993760209E-2</v>
      </c>
      <c r="AE61" s="104">
        <v>0.13</v>
      </c>
      <c r="AF61" s="103"/>
      <c r="AG61" s="105">
        <f>AG60*AE61</f>
        <v>14.028830139999998</v>
      </c>
      <c r="AH61" s="106"/>
      <c r="AI61" s="107">
        <f t="shared" si="74"/>
        <v>5.9799999999999187E-2</v>
      </c>
      <c r="AJ61" s="108">
        <f t="shared" ref="AJ61:AJ70" si="78">IF((Z61)=0,"",(AI61/Z61))</f>
        <v>4.2808984876310952E-3</v>
      </c>
      <c r="AL61" s="104">
        <v>0.13</v>
      </c>
      <c r="AM61" s="103"/>
      <c r="AN61" s="105">
        <f>AN60*AL61</f>
        <v>14.037930139999999</v>
      </c>
      <c r="AO61" s="106"/>
      <c r="AP61" s="107">
        <f t="shared" si="75"/>
        <v>9.100000000000108E-3</v>
      </c>
      <c r="AQ61" s="108">
        <f t="shared" ref="AQ61:AQ70" si="79">IF((AG61)=0,"",(AP61/AG61))</f>
        <v>6.4866420857527822E-4</v>
      </c>
    </row>
    <row r="62" spans="2:43" x14ac:dyDescent="0.2">
      <c r="B62" s="109" t="s">
        <v>41</v>
      </c>
      <c r="C62" s="21"/>
      <c r="D62" s="21"/>
      <c r="E62" s="21"/>
      <c r="F62" s="110"/>
      <c r="G62" s="101"/>
      <c r="H62" s="102">
        <f>H60+H61</f>
        <v>117.398556075</v>
      </c>
      <c r="I62" s="103"/>
      <c r="J62" s="103"/>
      <c r="K62" s="103"/>
      <c r="L62" s="105">
        <f>L60+L61</f>
        <v>118.23650813999998</v>
      </c>
      <c r="M62" s="106"/>
      <c r="N62" s="107">
        <f t="shared" si="58"/>
        <v>0.83795206499998187</v>
      </c>
      <c r="O62" s="108">
        <f t="shared" si="59"/>
        <v>7.1376692611505093E-3</v>
      </c>
      <c r="Q62" s="103"/>
      <c r="R62" s="103"/>
      <c r="S62" s="105">
        <f>S60+S61</f>
        <v>119.66030814</v>
      </c>
      <c r="T62" s="106"/>
      <c r="U62" s="107">
        <f t="shared" si="1"/>
        <v>1.4238000000000142</v>
      </c>
      <c r="V62" s="108">
        <f t="shared" si="76"/>
        <v>1.2041965907130301E-2</v>
      </c>
      <c r="X62" s="103"/>
      <c r="Y62" s="103"/>
      <c r="Z62" s="105">
        <f>Z60+Z61</f>
        <v>121.42310814</v>
      </c>
      <c r="AA62" s="106"/>
      <c r="AB62" s="107">
        <f t="shared" si="3"/>
        <v>1.7627999999999986</v>
      </c>
      <c r="AC62" s="108">
        <f t="shared" si="77"/>
        <v>1.4731701993760206E-2</v>
      </c>
      <c r="AE62" s="103"/>
      <c r="AF62" s="103"/>
      <c r="AG62" s="105">
        <f>AG60+AG61</f>
        <v>121.94290813999999</v>
      </c>
      <c r="AH62" s="106"/>
      <c r="AI62" s="107">
        <f t="shared" si="74"/>
        <v>0.51979999999998938</v>
      </c>
      <c r="AJ62" s="108">
        <f t="shared" si="78"/>
        <v>4.2808984876310657E-3</v>
      </c>
      <c r="AL62" s="244"/>
      <c r="AM62" s="103"/>
      <c r="AN62" s="105">
        <f>AN60+AN61</f>
        <v>122.02200813999998</v>
      </c>
      <c r="AO62" s="106"/>
      <c r="AP62" s="107">
        <f t="shared" si="75"/>
        <v>7.909999999999684E-2</v>
      </c>
      <c r="AQ62" s="108">
        <f t="shared" si="79"/>
        <v>6.4866420857524461E-4</v>
      </c>
    </row>
    <row r="63" spans="2:43" ht="15.75" customHeight="1" x14ac:dyDescent="0.2">
      <c r="B63" s="412" t="s">
        <v>127</v>
      </c>
      <c r="C63" s="412"/>
      <c r="D63" s="412"/>
      <c r="E63" s="21"/>
      <c r="F63" s="267">
        <f>'Res (100)'!F64</f>
        <v>0.318</v>
      </c>
      <c r="G63" s="101"/>
      <c r="H63" s="111">
        <f>F63*H60</f>
        <v>33.037823744999997</v>
      </c>
      <c r="I63" s="103"/>
      <c r="J63" s="268">
        <f>'Res (100)'!J64</f>
        <v>0.318</v>
      </c>
      <c r="K63" s="103"/>
      <c r="L63" s="112">
        <f>J63*L60</f>
        <v>33.273636803999999</v>
      </c>
      <c r="M63" s="106"/>
      <c r="N63" s="112">
        <f t="shared" si="58"/>
        <v>0.2358130590000016</v>
      </c>
      <c r="O63" s="113">
        <f t="shared" si="59"/>
        <v>7.1376692611507123E-3</v>
      </c>
      <c r="Q63" s="268">
        <f>'Res (100)'!Q64</f>
        <v>0.318</v>
      </c>
      <c r="R63" s="103"/>
      <c r="S63" s="112">
        <f>Q63*S60</f>
        <v>33.674316804</v>
      </c>
      <c r="T63" s="106"/>
      <c r="U63" s="112">
        <f t="shared" si="1"/>
        <v>0.40068000000000126</v>
      </c>
      <c r="V63" s="113">
        <f t="shared" si="76"/>
        <v>1.2041965907130218E-2</v>
      </c>
      <c r="X63" s="268">
        <f>Q63</f>
        <v>0.318</v>
      </c>
      <c r="Y63" s="103"/>
      <c r="Z63" s="112">
        <f>X63*Z60</f>
        <v>34.170396803999999</v>
      </c>
      <c r="AA63" s="106"/>
      <c r="AB63" s="112">
        <f t="shared" si="3"/>
        <v>0.49607999999999919</v>
      </c>
      <c r="AC63" s="113">
        <f t="shared" si="77"/>
        <v>1.4731701993760194E-2</v>
      </c>
      <c r="AE63" s="268">
        <f>X63</f>
        <v>0.318</v>
      </c>
      <c r="AF63" s="103"/>
      <c r="AG63" s="112">
        <f>AE63*AG60</f>
        <v>34.316676803999997</v>
      </c>
      <c r="AH63" s="106"/>
      <c r="AI63" s="112">
        <f t="shared" si="74"/>
        <v>0.1462799999999973</v>
      </c>
      <c r="AJ63" s="113">
        <f t="shared" si="78"/>
        <v>4.2808984876310744E-3</v>
      </c>
      <c r="AL63" s="268">
        <f>AE63</f>
        <v>0.318</v>
      </c>
      <c r="AM63" s="103"/>
      <c r="AN63" s="112">
        <f>AL63*AN60</f>
        <v>34.338936803999992</v>
      </c>
      <c r="AO63" s="106"/>
      <c r="AP63" s="112">
        <f t="shared" si="75"/>
        <v>2.2259999999995728E-2</v>
      </c>
      <c r="AQ63" s="113">
        <f t="shared" si="79"/>
        <v>6.4866420857514595E-4</v>
      </c>
    </row>
    <row r="64" spans="2:43" ht="13.5" customHeight="1" thickBot="1" x14ac:dyDescent="0.25">
      <c r="B64" s="413" t="s">
        <v>126</v>
      </c>
      <c r="C64" s="413"/>
      <c r="D64" s="413"/>
      <c r="E64" s="114"/>
      <c r="F64" s="246"/>
      <c r="G64" s="116"/>
      <c r="H64" s="117">
        <f>H62-H63</f>
        <v>84.360732330000005</v>
      </c>
      <c r="I64" s="118"/>
      <c r="J64" s="249"/>
      <c r="K64" s="118"/>
      <c r="L64" s="119">
        <f>L62-L63</f>
        <v>84.962871335999978</v>
      </c>
      <c r="M64" s="120"/>
      <c r="N64" s="121">
        <f t="shared" si="58"/>
        <v>0.60213900599997316</v>
      </c>
      <c r="O64" s="122">
        <f t="shared" si="59"/>
        <v>7.1376692611503454E-3</v>
      </c>
      <c r="Q64" s="249"/>
      <c r="R64" s="118"/>
      <c r="S64" s="119">
        <f>S62-S63</f>
        <v>85.985991335999998</v>
      </c>
      <c r="T64" s="120"/>
      <c r="U64" s="121">
        <f t="shared" si="1"/>
        <v>1.02312000000002</v>
      </c>
      <c r="V64" s="122">
        <f t="shared" si="76"/>
        <v>1.2041965907130419E-2</v>
      </c>
      <c r="X64" s="249"/>
      <c r="Y64" s="118"/>
      <c r="Z64" s="119">
        <f>Z62-Z63</f>
        <v>87.252711336000004</v>
      </c>
      <c r="AA64" s="120"/>
      <c r="AB64" s="121">
        <f t="shared" si="3"/>
        <v>1.2667200000000065</v>
      </c>
      <c r="AC64" s="122">
        <f t="shared" si="77"/>
        <v>1.4731701993760294E-2</v>
      </c>
      <c r="AE64" s="249"/>
      <c r="AF64" s="118"/>
      <c r="AG64" s="119">
        <f>AG62-AG63</f>
        <v>87.626231335999989</v>
      </c>
      <c r="AH64" s="120"/>
      <c r="AI64" s="121">
        <f t="shared" si="74"/>
        <v>0.37351999999998498</v>
      </c>
      <c r="AJ64" s="122">
        <f t="shared" si="78"/>
        <v>4.2808984876309807E-3</v>
      </c>
      <c r="AL64" s="249"/>
      <c r="AM64" s="118"/>
      <c r="AN64" s="119">
        <f>AN62-AN63</f>
        <v>87.683071335999983</v>
      </c>
      <c r="AO64" s="120"/>
      <c r="AP64" s="121">
        <f t="shared" si="75"/>
        <v>5.6839999999994006E-2</v>
      </c>
      <c r="AQ64" s="122">
        <f t="shared" si="79"/>
        <v>6.4866420857520211E-4</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99.607527500000003</v>
      </c>
      <c r="I66" s="134"/>
      <c r="J66" s="250"/>
      <c r="K66" s="135"/>
      <c r="L66" s="133">
        <f>SUM(L57:L58,L50,L51:L53)</f>
        <v>100.34907799999999</v>
      </c>
      <c r="M66" s="136"/>
      <c r="N66" s="137">
        <f t="shared" ref="N66:N69" si="80">L66-H66</f>
        <v>0.74155049999998823</v>
      </c>
      <c r="O66" s="98">
        <f t="shared" ref="O66:O69" si="81">IF((H66)=0,"",(N66/H66))</f>
        <v>7.4447234924086255E-3</v>
      </c>
      <c r="Q66" s="250"/>
      <c r="R66" s="135"/>
      <c r="S66" s="137">
        <f>SUM(S57:S58,S50,S51:S53)</f>
        <v>101.60907799999998</v>
      </c>
      <c r="T66" s="136"/>
      <c r="U66" s="137">
        <f t="shared" si="1"/>
        <v>1.2599999999999909</v>
      </c>
      <c r="V66" s="98">
        <f t="shared" si="76"/>
        <v>1.2556169175764536E-2</v>
      </c>
      <c r="X66" s="250"/>
      <c r="Y66" s="135"/>
      <c r="Z66" s="137">
        <f>SUM(Z57:Z58,Z50,Z51:Z53)</f>
        <v>103.16907799999998</v>
      </c>
      <c r="AA66" s="136"/>
      <c r="AB66" s="137">
        <f t="shared" si="3"/>
        <v>1.5600000000000023</v>
      </c>
      <c r="AC66" s="98">
        <f t="shared" si="77"/>
        <v>1.535295891573785E-2</v>
      </c>
      <c r="AE66" s="250"/>
      <c r="AF66" s="135"/>
      <c r="AG66" s="137">
        <f>SUM(AG57:AG58,AG50,AG51:AG53)</f>
        <v>103.62907799999999</v>
      </c>
      <c r="AH66" s="136"/>
      <c r="AI66" s="137">
        <f t="shared" ref="AI66:AI69" si="82">AG66-Z66</f>
        <v>0.46000000000000796</v>
      </c>
      <c r="AJ66" s="98">
        <f t="shared" si="78"/>
        <v>4.4587003094086778E-3</v>
      </c>
      <c r="AL66" s="250"/>
      <c r="AM66" s="135"/>
      <c r="AN66" s="137">
        <f>SUM(AN57:AN58,AN50,AN51:AN53)</f>
        <v>148.19907800000001</v>
      </c>
      <c r="AO66" s="136"/>
      <c r="AP66" s="137">
        <f t="shared" ref="AP66:AP69" si="83">AN66-AG66</f>
        <v>44.570000000000022</v>
      </c>
      <c r="AQ66" s="98">
        <f t="shared" si="79"/>
        <v>0.4300916389509904</v>
      </c>
    </row>
    <row r="67" spans="1:43" s="79" customFormat="1" x14ac:dyDescent="0.2">
      <c r="B67" s="138" t="s">
        <v>40</v>
      </c>
      <c r="C67" s="73"/>
      <c r="D67" s="73"/>
      <c r="E67" s="73"/>
      <c r="F67" s="248">
        <v>0.13</v>
      </c>
      <c r="G67" s="132"/>
      <c r="H67" s="140">
        <f>H66*F67</f>
        <v>12.948978575000002</v>
      </c>
      <c r="I67" s="141"/>
      <c r="J67" s="251">
        <v>0.13</v>
      </c>
      <c r="K67" s="143"/>
      <c r="L67" s="144">
        <f>L66*J67</f>
        <v>13.045380139999999</v>
      </c>
      <c r="M67" s="145"/>
      <c r="N67" s="146">
        <f t="shared" si="80"/>
        <v>9.6401564999997191E-2</v>
      </c>
      <c r="O67" s="108">
        <f t="shared" si="81"/>
        <v>7.4447234924085257E-3</v>
      </c>
      <c r="Q67" s="251">
        <v>0.13</v>
      </c>
      <c r="R67" s="143"/>
      <c r="S67" s="144">
        <f>S66*Q67</f>
        <v>13.209180139999997</v>
      </c>
      <c r="T67" s="145"/>
      <c r="U67" s="146">
        <f t="shared" si="1"/>
        <v>0.16379999999999839</v>
      </c>
      <c r="V67" s="108">
        <f t="shared" si="76"/>
        <v>1.2556169175764503E-2</v>
      </c>
      <c r="X67" s="251">
        <v>0.13</v>
      </c>
      <c r="Y67" s="143"/>
      <c r="Z67" s="144">
        <f>Z66*X67</f>
        <v>13.411980139999999</v>
      </c>
      <c r="AA67" s="145"/>
      <c r="AB67" s="146">
        <f t="shared" si="3"/>
        <v>0.20280000000000165</v>
      </c>
      <c r="AC67" s="108">
        <f t="shared" si="77"/>
        <v>1.5352958915737952E-2</v>
      </c>
      <c r="AE67" s="251">
        <v>0.13</v>
      </c>
      <c r="AF67" s="143"/>
      <c r="AG67" s="144">
        <f>AG66*AE67</f>
        <v>13.47178014</v>
      </c>
      <c r="AH67" s="145"/>
      <c r="AI67" s="146">
        <f t="shared" si="82"/>
        <v>5.9800000000000963E-2</v>
      </c>
      <c r="AJ67" s="108">
        <f t="shared" si="78"/>
        <v>4.4587003094086726E-3</v>
      </c>
      <c r="AL67" s="251">
        <v>0.13</v>
      </c>
      <c r="AM67" s="143"/>
      <c r="AN67" s="144">
        <f>AN66*AL67</f>
        <v>19.265880140000004</v>
      </c>
      <c r="AO67" s="145"/>
      <c r="AP67" s="146">
        <f t="shared" si="83"/>
        <v>5.7941000000000038</v>
      </c>
      <c r="AQ67" s="108">
        <f t="shared" si="79"/>
        <v>0.43009163895099045</v>
      </c>
    </row>
    <row r="68" spans="1:43" s="79" customFormat="1" x14ac:dyDescent="0.2">
      <c r="B68" s="147" t="s">
        <v>41</v>
      </c>
      <c r="C68" s="73"/>
      <c r="D68" s="73"/>
      <c r="E68" s="73"/>
      <c r="F68" s="243"/>
      <c r="G68" s="149"/>
      <c r="H68" s="140">
        <f>H66+H67</f>
        <v>112.556506075</v>
      </c>
      <c r="I68" s="141"/>
      <c r="J68" s="244"/>
      <c r="K68" s="141"/>
      <c r="L68" s="144">
        <f>L66+L67</f>
        <v>113.39445813999998</v>
      </c>
      <c r="M68" s="145"/>
      <c r="N68" s="146">
        <f t="shared" si="80"/>
        <v>0.83795206499998187</v>
      </c>
      <c r="O68" s="108">
        <f t="shared" si="81"/>
        <v>7.444723492408583E-3</v>
      </c>
      <c r="Q68" s="244"/>
      <c r="R68" s="141"/>
      <c r="S68" s="144">
        <f>S66+S67</f>
        <v>114.81825813999998</v>
      </c>
      <c r="T68" s="145"/>
      <c r="U68" s="146">
        <f t="shared" si="1"/>
        <v>1.4238</v>
      </c>
      <c r="V68" s="108">
        <f t="shared" si="76"/>
        <v>1.2556169175764626E-2</v>
      </c>
      <c r="X68" s="244"/>
      <c r="Y68" s="141"/>
      <c r="Z68" s="144">
        <f>Z66+Z67</f>
        <v>116.58105813999998</v>
      </c>
      <c r="AA68" s="145"/>
      <c r="AB68" s="146">
        <f t="shared" si="3"/>
        <v>1.7627999999999986</v>
      </c>
      <c r="AC68" s="108">
        <f t="shared" si="77"/>
        <v>1.5352958915737814E-2</v>
      </c>
      <c r="AE68" s="244"/>
      <c r="AF68" s="141"/>
      <c r="AG68" s="144">
        <f>AG66+AG67</f>
        <v>117.10085813999999</v>
      </c>
      <c r="AH68" s="145"/>
      <c r="AI68" s="146">
        <f t="shared" si="82"/>
        <v>0.51980000000000359</v>
      </c>
      <c r="AJ68" s="108">
        <f t="shared" si="78"/>
        <v>4.4587003094086319E-3</v>
      </c>
      <c r="AL68" s="244"/>
      <c r="AM68" s="141"/>
      <c r="AN68" s="144">
        <f>AN66+AN67</f>
        <v>167.46495814000002</v>
      </c>
      <c r="AO68" s="145"/>
      <c r="AP68" s="146">
        <f t="shared" si="83"/>
        <v>50.364100000000036</v>
      </c>
      <c r="AQ68" s="108">
        <f t="shared" si="79"/>
        <v>0.43009163895099056</v>
      </c>
    </row>
    <row r="69" spans="1:43" s="79" customFormat="1" ht="15.75" customHeight="1" x14ac:dyDescent="0.2">
      <c r="B69" s="412" t="s">
        <v>127</v>
      </c>
      <c r="C69" s="412"/>
      <c r="D69" s="412"/>
      <c r="E69" s="73"/>
      <c r="F69" s="269">
        <f>F63</f>
        <v>0.318</v>
      </c>
      <c r="G69" s="149"/>
      <c r="H69" s="150">
        <f>F69*H66</f>
        <v>31.675193745000001</v>
      </c>
      <c r="I69" s="141"/>
      <c r="J69" s="268">
        <f>'Res (100)'!J70</f>
        <v>0.318</v>
      </c>
      <c r="K69" s="141"/>
      <c r="L69" s="112">
        <f>J69*L66</f>
        <v>31.911006803999999</v>
      </c>
      <c r="M69" s="145"/>
      <c r="N69" s="151">
        <f t="shared" si="80"/>
        <v>0.23581305899999805</v>
      </c>
      <c r="O69" s="113">
        <f t="shared" si="81"/>
        <v>7.4447234924086819E-3</v>
      </c>
      <c r="Q69" s="268">
        <f>'Res (100)'!Q70</f>
        <v>0.318</v>
      </c>
      <c r="R69" s="141"/>
      <c r="S69" s="112">
        <f>Q69*S66</f>
        <v>32.311686803999997</v>
      </c>
      <c r="T69" s="145"/>
      <c r="U69" s="151">
        <f t="shared" si="1"/>
        <v>0.4006799999999977</v>
      </c>
      <c r="V69" s="113">
        <f t="shared" si="76"/>
        <v>1.2556169175764553E-2</v>
      </c>
      <c r="X69" s="268">
        <f>Q69</f>
        <v>0.318</v>
      </c>
      <c r="Y69" s="141"/>
      <c r="Z69" s="112">
        <f>X69*Z66</f>
        <v>32.807766803999996</v>
      </c>
      <c r="AA69" s="145"/>
      <c r="AB69" s="151">
        <f t="shared" si="3"/>
        <v>0.49607999999999919</v>
      </c>
      <c r="AC69" s="113">
        <f t="shared" si="77"/>
        <v>1.53529589157378E-2</v>
      </c>
      <c r="AE69" s="268">
        <f>X69</f>
        <v>0.318</v>
      </c>
      <c r="AF69" s="141"/>
      <c r="AG69" s="112">
        <f>AE69*AG66</f>
        <v>32.954046804000001</v>
      </c>
      <c r="AH69" s="145"/>
      <c r="AI69" s="151">
        <f t="shared" si="82"/>
        <v>0.14628000000000441</v>
      </c>
      <c r="AJ69" s="113">
        <f t="shared" si="78"/>
        <v>4.4587003094087351E-3</v>
      </c>
      <c r="AL69" s="268">
        <f>AE69</f>
        <v>0.318</v>
      </c>
      <c r="AM69" s="141"/>
      <c r="AN69" s="112">
        <f>AL69*AN66</f>
        <v>47.127306804000007</v>
      </c>
      <c r="AO69" s="145"/>
      <c r="AP69" s="151">
        <f t="shared" si="83"/>
        <v>14.173260000000006</v>
      </c>
      <c r="AQ69" s="113">
        <f t="shared" si="79"/>
        <v>0.43009163895099034</v>
      </c>
    </row>
    <row r="70" spans="1:43" s="79" customFormat="1" ht="13.5" customHeight="1" thickBot="1" x14ac:dyDescent="0.25">
      <c r="B70" s="407" t="s">
        <v>128</v>
      </c>
      <c r="C70" s="407"/>
      <c r="D70" s="407"/>
      <c r="E70" s="152"/>
      <c r="F70" s="153"/>
      <c r="G70" s="154"/>
      <c r="H70" s="155">
        <f>H68-H69</f>
        <v>80.88131233</v>
      </c>
      <c r="I70" s="156"/>
      <c r="J70" s="156"/>
      <c r="K70" s="156"/>
      <c r="L70" s="157">
        <f>L68-L69</f>
        <v>81.483451335999987</v>
      </c>
      <c r="M70" s="158"/>
      <c r="N70" s="159">
        <f t="shared" ref="N70" si="84">L70-H70</f>
        <v>0.60213900599998738</v>
      </c>
      <c r="O70" s="160">
        <f t="shared" ref="O70" si="85">IF((H70)=0,"",(N70/H70))</f>
        <v>7.4447234924085882E-3</v>
      </c>
      <c r="Q70" s="156"/>
      <c r="R70" s="156"/>
      <c r="S70" s="157">
        <f>S68-S69</f>
        <v>82.506571335999979</v>
      </c>
      <c r="T70" s="158"/>
      <c r="U70" s="159">
        <f t="shared" si="1"/>
        <v>1.0231199999999916</v>
      </c>
      <c r="V70" s="160">
        <f t="shared" si="76"/>
        <v>1.2556169175764523E-2</v>
      </c>
      <c r="X70" s="156"/>
      <c r="Y70" s="156"/>
      <c r="Z70" s="157">
        <f>Z68-Z69</f>
        <v>83.773291335999986</v>
      </c>
      <c r="AA70" s="158"/>
      <c r="AB70" s="159">
        <f t="shared" si="3"/>
        <v>1.2667200000000065</v>
      </c>
      <c r="AC70" s="160">
        <f t="shared" si="77"/>
        <v>1.5352958915737907E-2</v>
      </c>
      <c r="AE70" s="252"/>
      <c r="AF70" s="156"/>
      <c r="AG70" s="157">
        <f>AG68-AG69</f>
        <v>84.146811335999985</v>
      </c>
      <c r="AH70" s="158"/>
      <c r="AI70" s="159">
        <f t="shared" ref="AI70" si="86">AG70-Z70</f>
        <v>0.37351999999999919</v>
      </c>
      <c r="AJ70" s="160">
        <f t="shared" si="78"/>
        <v>4.4587003094085911E-3</v>
      </c>
      <c r="AL70" s="156"/>
      <c r="AM70" s="156"/>
      <c r="AN70" s="157">
        <f>AN68-AN69</f>
        <v>120.33765133600002</v>
      </c>
      <c r="AO70" s="158"/>
      <c r="AP70" s="159">
        <f t="shared" ref="AP70" si="87">AN70-AG70</f>
        <v>36.190840000000037</v>
      </c>
      <c r="AQ70" s="160">
        <f t="shared" si="79"/>
        <v>0.43009163895099073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476250</xdr:colOff>
                    <xdr:row>16</xdr:row>
                    <xdr:rowOff>171450</xdr:rowOff>
                  </from>
                  <to>
                    <xdr:col>9</xdr:col>
                    <xdr:colOff>533400</xdr:colOff>
                    <xdr:row>18</xdr:row>
                    <xdr:rowOff>28575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361950</xdr:colOff>
                    <xdr:row>16</xdr:row>
                    <xdr:rowOff>114300</xdr:rowOff>
                  </from>
                  <to>
                    <xdr:col>16</xdr:col>
                    <xdr:colOff>57150</xdr:colOff>
                    <xdr:row>18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1"/>
  <sheetViews>
    <sheetView showGridLines="0" topLeftCell="A40" zoomScale="85" zoomScaleNormal="85" zoomScaleSheetLayoutView="100" workbookViewId="0">
      <selection activeCell="N63" sqref="N6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3</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750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Rates'!D7</f>
        <v>27.79</v>
      </c>
      <c r="G23" s="25">
        <v>1</v>
      </c>
      <c r="H23" s="216">
        <f>G23*F23</f>
        <v>27.79</v>
      </c>
      <c r="I23" s="27"/>
      <c r="J23" s="24">
        <f>+'Res (100)'!J23</f>
        <v>29.62</v>
      </c>
      <c r="K23" s="29">
        <v>1</v>
      </c>
      <c r="L23" s="216">
        <f>K23*J23</f>
        <v>29.62</v>
      </c>
      <c r="M23" s="27"/>
      <c r="N23" s="217">
        <f>L23-H23</f>
        <v>1.8300000000000018</v>
      </c>
      <c r="O23" s="31">
        <f>IF((H23)=0,"",(N23/H23))</f>
        <v>6.5851025548758615E-2</v>
      </c>
      <c r="Q23" s="24">
        <f>+'Res (100)'!Q23</f>
        <v>30.87</v>
      </c>
      <c r="R23" s="29">
        <v>1</v>
      </c>
      <c r="S23" s="26">
        <f>R23*Q23</f>
        <v>30.87</v>
      </c>
      <c r="T23" s="27"/>
      <c r="U23" s="30">
        <f>S23-L23</f>
        <v>1.25</v>
      </c>
      <c r="V23" s="31">
        <f>IF((L23)=0,"",(U23/L23))</f>
        <v>4.2201215395003377E-2</v>
      </c>
      <c r="X23" s="24">
        <f>+'Res (100)'!X23</f>
        <v>31.88</v>
      </c>
      <c r="Y23" s="29">
        <v>1</v>
      </c>
      <c r="Z23" s="26">
        <f>Y23*X23</f>
        <v>31.88</v>
      </c>
      <c r="AA23" s="27"/>
      <c r="AB23" s="30">
        <f>Z23-S23</f>
        <v>1.009999999999998</v>
      </c>
      <c r="AC23" s="31">
        <f>IF((S23)=0,"",(AB23/S23))</f>
        <v>3.2717849044379591E-2</v>
      </c>
      <c r="AE23" s="24">
        <f>+'Res (100)'!AE23</f>
        <v>32.340000000000003</v>
      </c>
      <c r="AF23" s="29">
        <v>1</v>
      </c>
      <c r="AG23" s="26">
        <f>AF23*AE23</f>
        <v>32.340000000000003</v>
      </c>
      <c r="AH23" s="27"/>
      <c r="AI23" s="30">
        <f>AG23-Z23</f>
        <v>0.46000000000000441</v>
      </c>
      <c r="AJ23" s="31">
        <f>IF((Z23)=0,"",(AI23/Z23))</f>
        <v>1.4429109159347692E-2</v>
      </c>
      <c r="AL23" s="24">
        <f>+'Res (100)'!AL23</f>
        <v>32.409999999999997</v>
      </c>
      <c r="AM23" s="29">
        <v>1</v>
      </c>
      <c r="AN23" s="26">
        <f>AM23*AL23</f>
        <v>32.409999999999997</v>
      </c>
      <c r="AO23" s="27"/>
      <c r="AP23" s="30">
        <f>AN23-AG23</f>
        <v>6.9999999999993179E-2</v>
      </c>
      <c r="AQ23" s="31">
        <f>IF((AG23)=0,"",(AP23/AG23))</f>
        <v>2.1645021645019533E-3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750</v>
      </c>
      <c r="H25" s="26">
        <f t="shared" si="0"/>
        <v>0</v>
      </c>
      <c r="I25" s="27"/>
      <c r="J25" s="24">
        <f>'Proposed Rates'!E81</f>
        <v>0</v>
      </c>
      <c r="K25" s="29">
        <f>$F$18</f>
        <v>750</v>
      </c>
      <c r="L25" s="26">
        <f t="shared" ref="L25:L27" si="9">K25*J25</f>
        <v>0</v>
      </c>
      <c r="M25" s="27"/>
      <c r="N25" s="30">
        <f t="shared" ref="N25:N27" si="10">L25-H25</f>
        <v>0</v>
      </c>
      <c r="O25" s="31" t="str">
        <f t="shared" ref="O25:O27" si="11">IF((H25)=0,"",(N25/H25))</f>
        <v/>
      </c>
      <c r="Q25" s="24">
        <f>'Proposed Rates'!F81</f>
        <v>0</v>
      </c>
      <c r="R25" s="29">
        <f>$F$18</f>
        <v>750</v>
      </c>
      <c r="S25" s="26">
        <f t="shared" ref="S25:S27" si="12">R25*Q25</f>
        <v>0</v>
      </c>
      <c r="T25" s="27"/>
      <c r="U25" s="30">
        <f t="shared" si="1"/>
        <v>0</v>
      </c>
      <c r="V25" s="31" t="str">
        <f t="shared" si="2"/>
        <v/>
      </c>
      <c r="X25" s="24">
        <f>'Proposed Rates'!G81</f>
        <v>0</v>
      </c>
      <c r="Y25" s="29">
        <f>$F$18</f>
        <v>750</v>
      </c>
      <c r="Z25" s="26">
        <f t="shared" ref="Z25:Z27" si="13">Y25*X25</f>
        <v>0</v>
      </c>
      <c r="AA25" s="27"/>
      <c r="AB25" s="30">
        <f t="shared" si="3"/>
        <v>0</v>
      </c>
      <c r="AC25" s="31" t="str">
        <f t="shared" si="4"/>
        <v/>
      </c>
      <c r="AE25" s="24">
        <f>'Proposed Rates'!H81</f>
        <v>0</v>
      </c>
      <c r="AF25" s="29">
        <f>$F$18</f>
        <v>750</v>
      </c>
      <c r="AG25" s="26">
        <f t="shared" ref="AG25:AG27" si="14">AF25*AE25</f>
        <v>0</v>
      </c>
      <c r="AH25" s="27"/>
      <c r="AI25" s="30">
        <f t="shared" si="5"/>
        <v>0</v>
      </c>
      <c r="AJ25" s="31" t="str">
        <f t="shared" si="6"/>
        <v/>
      </c>
      <c r="AL25" s="24">
        <f>'Proposed Rates'!I81</f>
        <v>0</v>
      </c>
      <c r="AM25" s="29">
        <f>$F$18</f>
        <v>750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750</v>
      </c>
      <c r="H26" s="26">
        <f t="shared" si="0"/>
        <v>0</v>
      </c>
      <c r="I26" s="27"/>
      <c r="J26" s="24">
        <f>'Proposed Rates'!E95</f>
        <v>0</v>
      </c>
      <c r="K26" s="29">
        <f t="shared" ref="K26:K27" si="16">$F$18</f>
        <v>750</v>
      </c>
      <c r="L26" s="26">
        <f t="shared" si="9"/>
        <v>0</v>
      </c>
      <c r="M26" s="27"/>
      <c r="N26" s="30">
        <f t="shared" si="10"/>
        <v>0</v>
      </c>
      <c r="O26" s="31" t="str">
        <f t="shared" si="11"/>
        <v/>
      </c>
      <c r="Q26" s="24">
        <f>'Proposed Rates'!F95</f>
        <v>0</v>
      </c>
      <c r="R26" s="29">
        <f t="shared" ref="R26:R27" si="17">$F$18</f>
        <v>750</v>
      </c>
      <c r="S26" s="26">
        <f t="shared" si="12"/>
        <v>0</v>
      </c>
      <c r="T26" s="27"/>
      <c r="U26" s="30">
        <f t="shared" si="1"/>
        <v>0</v>
      </c>
      <c r="V26" s="31" t="str">
        <f t="shared" si="2"/>
        <v/>
      </c>
      <c r="X26" s="24">
        <f>'Proposed Rates'!G95</f>
        <v>0</v>
      </c>
      <c r="Y26" s="29">
        <f t="shared" ref="Y26:Y27" si="18">$F$18</f>
        <v>750</v>
      </c>
      <c r="Z26" s="26">
        <f t="shared" si="13"/>
        <v>0</v>
      </c>
      <c r="AA26" s="27"/>
      <c r="AB26" s="30">
        <f t="shared" si="3"/>
        <v>0</v>
      </c>
      <c r="AC26" s="31" t="str">
        <f t="shared" si="4"/>
        <v/>
      </c>
      <c r="AE26" s="24">
        <f>'Proposed Rates'!H95</f>
        <v>0</v>
      </c>
      <c r="AF26" s="29">
        <f t="shared" ref="AF26:AF27" si="19">$F$18</f>
        <v>750</v>
      </c>
      <c r="AG26" s="26">
        <f t="shared" si="14"/>
        <v>0</v>
      </c>
      <c r="AH26" s="27"/>
      <c r="AI26" s="30">
        <f t="shared" si="5"/>
        <v>0</v>
      </c>
      <c r="AJ26" s="31" t="str">
        <f t="shared" si="6"/>
        <v/>
      </c>
      <c r="AL26" s="24">
        <f>'Proposed Rates'!I95</f>
        <v>0</v>
      </c>
      <c r="AM26" s="29">
        <f t="shared" ref="AM26:AM27" si="20">$F$18</f>
        <v>750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750</v>
      </c>
      <c r="H27" s="26">
        <f t="shared" si="0"/>
        <v>0</v>
      </c>
      <c r="I27" s="27"/>
      <c r="J27" s="24">
        <f>'Proposed Rates'!E109</f>
        <v>0</v>
      </c>
      <c r="K27" s="29">
        <f t="shared" si="16"/>
        <v>750</v>
      </c>
      <c r="L27" s="26">
        <f t="shared" si="9"/>
        <v>0</v>
      </c>
      <c r="M27" s="27"/>
      <c r="N27" s="30">
        <f t="shared" si="10"/>
        <v>0</v>
      </c>
      <c r="O27" s="31" t="str">
        <f t="shared" si="11"/>
        <v/>
      </c>
      <c r="Q27" s="24">
        <f>'Proposed Rates'!F109</f>
        <v>0</v>
      </c>
      <c r="R27" s="29">
        <f t="shared" si="17"/>
        <v>750</v>
      </c>
      <c r="S27" s="26">
        <f t="shared" si="12"/>
        <v>0</v>
      </c>
      <c r="T27" s="27"/>
      <c r="U27" s="30">
        <f t="shared" si="1"/>
        <v>0</v>
      </c>
      <c r="V27" s="31" t="str">
        <f t="shared" si="2"/>
        <v/>
      </c>
      <c r="X27" s="24">
        <f>'Proposed Rates'!G109</f>
        <v>0</v>
      </c>
      <c r="Y27" s="29">
        <f t="shared" si="18"/>
        <v>750</v>
      </c>
      <c r="Z27" s="26">
        <f t="shared" si="13"/>
        <v>0</v>
      </c>
      <c r="AA27" s="27"/>
      <c r="AB27" s="30">
        <f t="shared" si="3"/>
        <v>0</v>
      </c>
      <c r="AC27" s="31" t="str">
        <f t="shared" si="4"/>
        <v/>
      </c>
      <c r="AE27" s="24">
        <f>'Proposed Rates'!H109</f>
        <v>0</v>
      </c>
      <c r="AF27" s="29">
        <f t="shared" si="19"/>
        <v>750</v>
      </c>
      <c r="AG27" s="26">
        <f t="shared" si="14"/>
        <v>0</v>
      </c>
      <c r="AH27" s="27"/>
      <c r="AI27" s="30">
        <f t="shared" si="5"/>
        <v>0</v>
      </c>
      <c r="AJ27" s="31" t="str">
        <f t="shared" si="6"/>
        <v/>
      </c>
      <c r="AL27" s="24">
        <f>'Proposed Rates'!I109</f>
        <v>0</v>
      </c>
      <c r="AM27" s="29">
        <f t="shared" si="20"/>
        <v>750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750</v>
      </c>
      <c r="H29" s="216">
        <f t="shared" si="0"/>
        <v>0</v>
      </c>
      <c r="I29" s="27"/>
      <c r="J29" s="24">
        <f>+'Res (100)'!J29</f>
        <v>0</v>
      </c>
      <c r="K29" s="25">
        <f>$F$18</f>
        <v>750</v>
      </c>
      <c r="L29" s="216">
        <f t="shared" si="22"/>
        <v>0</v>
      </c>
      <c r="M29" s="27"/>
      <c r="N29" s="217">
        <f t="shared" si="23"/>
        <v>0</v>
      </c>
      <c r="O29" s="31" t="str">
        <f t="shared" si="24"/>
        <v/>
      </c>
      <c r="Q29" s="24">
        <f>+'Res (100)'!Q29</f>
        <v>0</v>
      </c>
      <c r="R29" s="25">
        <f>$F$18</f>
        <v>750</v>
      </c>
      <c r="S29" s="26">
        <f t="shared" si="25"/>
        <v>0</v>
      </c>
      <c r="T29" s="27"/>
      <c r="U29" s="30">
        <f t="shared" si="1"/>
        <v>0</v>
      </c>
      <c r="V29" s="31" t="str">
        <f t="shared" si="2"/>
        <v/>
      </c>
      <c r="X29" s="24">
        <f>+'Res (100)'!X29</f>
        <v>0</v>
      </c>
      <c r="Y29" s="25">
        <f>$F$18</f>
        <v>750</v>
      </c>
      <c r="Z29" s="26">
        <f t="shared" si="26"/>
        <v>0</v>
      </c>
      <c r="AA29" s="27"/>
      <c r="AB29" s="30">
        <f t="shared" si="3"/>
        <v>0</v>
      </c>
      <c r="AC29" s="31" t="str">
        <f t="shared" si="4"/>
        <v/>
      </c>
      <c r="AE29" s="24">
        <f>+'Res (100)'!AE29</f>
        <v>0</v>
      </c>
      <c r="AF29" s="25">
        <f>$F$18</f>
        <v>750</v>
      </c>
      <c r="AG29" s="26">
        <f t="shared" si="27"/>
        <v>0</v>
      </c>
      <c r="AH29" s="27"/>
      <c r="AI29" s="30">
        <f t="shared" si="5"/>
        <v>0</v>
      </c>
      <c r="AJ29" s="31" t="str">
        <f t="shared" si="6"/>
        <v/>
      </c>
      <c r="AL29" s="24">
        <f>+'Res (100)'!AL29</f>
        <v>0</v>
      </c>
      <c r="AM29" s="25">
        <f>$F$18</f>
        <v>750</v>
      </c>
      <c r="AN29" s="26">
        <f t="shared" si="28"/>
        <v>0</v>
      </c>
      <c r="AO29" s="27"/>
      <c r="AP29" s="30">
        <f t="shared" si="7"/>
        <v>0</v>
      </c>
      <c r="AQ29" s="31" t="str">
        <f t="shared" si="8"/>
        <v/>
      </c>
    </row>
    <row r="30" spans="2:43" x14ac:dyDescent="0.2">
      <c r="B30" s="21" t="s">
        <v>21</v>
      </c>
      <c r="C30" s="21"/>
      <c r="D30" s="22"/>
      <c r="E30" s="23"/>
      <c r="F30" s="24"/>
      <c r="G30" s="25">
        <f t="shared" ref="G30" si="29">$F$18</f>
        <v>750</v>
      </c>
      <c r="H30" s="26">
        <f t="shared" si="0"/>
        <v>0</v>
      </c>
      <c r="I30" s="27"/>
      <c r="J30" s="24"/>
      <c r="K30" s="25">
        <f t="shared" ref="K30:K38" si="30">$F$18</f>
        <v>750</v>
      </c>
      <c r="L30" s="26">
        <f t="shared" si="22"/>
        <v>0</v>
      </c>
      <c r="M30" s="27"/>
      <c r="N30" s="30">
        <f t="shared" si="23"/>
        <v>0</v>
      </c>
      <c r="O30" s="31" t="str">
        <f t="shared" si="24"/>
        <v/>
      </c>
      <c r="Q30" s="24"/>
      <c r="R30" s="25">
        <f t="shared" ref="R30:R38" si="31">$F$18</f>
        <v>750</v>
      </c>
      <c r="S30" s="26">
        <f t="shared" si="25"/>
        <v>0</v>
      </c>
      <c r="T30" s="27"/>
      <c r="U30" s="30">
        <f t="shared" si="1"/>
        <v>0</v>
      </c>
      <c r="V30" s="31" t="str">
        <f t="shared" si="2"/>
        <v/>
      </c>
      <c r="X30" s="24"/>
      <c r="Y30" s="25">
        <f t="shared" ref="Y30:Y38" si="32">$F$18</f>
        <v>750</v>
      </c>
      <c r="Z30" s="26">
        <f t="shared" si="26"/>
        <v>0</v>
      </c>
      <c r="AA30" s="27"/>
      <c r="AB30" s="30">
        <f t="shared" si="3"/>
        <v>0</v>
      </c>
      <c r="AC30" s="31" t="str">
        <f t="shared" si="4"/>
        <v/>
      </c>
      <c r="AE30" s="24"/>
      <c r="AF30" s="25">
        <f t="shared" ref="AF30:AF38" si="33">$F$18</f>
        <v>750</v>
      </c>
      <c r="AG30" s="26">
        <f t="shared" si="27"/>
        <v>0</v>
      </c>
      <c r="AH30" s="27"/>
      <c r="AI30" s="30">
        <f t="shared" si="5"/>
        <v>0</v>
      </c>
      <c r="AJ30" s="31" t="str">
        <f t="shared" si="6"/>
        <v/>
      </c>
      <c r="AL30" s="24"/>
      <c r="AM30" s="25">
        <f t="shared" ref="AM30:AM38" si="34">$F$18</f>
        <v>750</v>
      </c>
      <c r="AN30" s="26">
        <f t="shared" si="28"/>
        <v>0</v>
      </c>
      <c r="AO30" s="27"/>
      <c r="AP30" s="30">
        <f t="shared" si="7"/>
        <v>0</v>
      </c>
      <c r="AQ30" s="31" t="str">
        <f t="shared" si="8"/>
        <v/>
      </c>
    </row>
    <row r="31" spans="2:43" x14ac:dyDescent="0.2">
      <c r="B31" s="21" t="s">
        <v>136</v>
      </c>
      <c r="C31" s="21"/>
      <c r="D31" s="22" t="s">
        <v>17</v>
      </c>
      <c r="E31" s="23"/>
      <c r="F31" s="24">
        <f>+'Proposed Rates'!D67</f>
        <v>0</v>
      </c>
      <c r="G31" s="25">
        <f>$F$18</f>
        <v>750</v>
      </c>
      <c r="H31" s="26">
        <f t="shared" si="0"/>
        <v>0</v>
      </c>
      <c r="I31" s="27"/>
      <c r="J31" s="178">
        <f>+'Proposed Rates'!E67</f>
        <v>0.24</v>
      </c>
      <c r="K31" s="25">
        <v>1</v>
      </c>
      <c r="L31" s="26">
        <f t="shared" si="22"/>
        <v>0.24</v>
      </c>
      <c r="M31" s="27"/>
      <c r="N31" s="30">
        <f t="shared" si="23"/>
        <v>0.24</v>
      </c>
      <c r="O31" s="31" t="str">
        <f t="shared" si="24"/>
        <v/>
      </c>
      <c r="Q31" s="176">
        <f>+'Res (100)'!Q31</f>
        <v>0.24</v>
      </c>
      <c r="R31" s="25">
        <f t="shared" si="31"/>
        <v>750</v>
      </c>
      <c r="S31" s="26">
        <f>L31</f>
        <v>0.24</v>
      </c>
      <c r="T31" s="27"/>
      <c r="U31" s="30">
        <f t="shared" si="1"/>
        <v>0</v>
      </c>
      <c r="V31" s="31">
        <f t="shared" si="2"/>
        <v>0</v>
      </c>
      <c r="X31" s="24">
        <f>+'Res (100)'!X31</f>
        <v>0</v>
      </c>
      <c r="Y31" s="25">
        <f t="shared" si="32"/>
        <v>750</v>
      </c>
      <c r="Z31" s="26">
        <f t="shared" si="26"/>
        <v>0</v>
      </c>
      <c r="AA31" s="27"/>
      <c r="AB31" s="30">
        <f t="shared" si="3"/>
        <v>-0.24</v>
      </c>
      <c r="AC31" s="31">
        <f t="shared" si="4"/>
        <v>-1</v>
      </c>
      <c r="AE31" s="24">
        <f>+'Res (100)'!AE31</f>
        <v>0</v>
      </c>
      <c r="AF31" s="25">
        <f t="shared" si="33"/>
        <v>750</v>
      </c>
      <c r="AG31" s="26">
        <f t="shared" si="27"/>
        <v>0</v>
      </c>
      <c r="AH31" s="27"/>
      <c r="AI31" s="30">
        <f t="shared" si="5"/>
        <v>0</v>
      </c>
      <c r="AJ31" s="31" t="str">
        <f t="shared" si="6"/>
        <v/>
      </c>
      <c r="AL31" s="24">
        <f>+'Res (100)'!AL31</f>
        <v>0</v>
      </c>
      <c r="AM31" s="25">
        <f t="shared" si="34"/>
        <v>750</v>
      </c>
      <c r="AN31" s="26">
        <f t="shared" si="28"/>
        <v>0</v>
      </c>
      <c r="AO31" s="27"/>
      <c r="AP31" s="30">
        <f t="shared" si="7"/>
        <v>0</v>
      </c>
      <c r="AQ31" s="31" t="str">
        <f t="shared" si="8"/>
        <v/>
      </c>
    </row>
    <row r="32" spans="2:43" x14ac:dyDescent="0.2">
      <c r="B32" s="33"/>
      <c r="C32" s="21"/>
      <c r="D32" s="22"/>
      <c r="E32" s="23"/>
      <c r="F32" s="24"/>
      <c r="G32" s="25">
        <f t="shared" ref="G32:G38" si="35">$F$18</f>
        <v>750</v>
      </c>
      <c r="H32" s="26">
        <f t="shared" si="0"/>
        <v>0</v>
      </c>
      <c r="I32" s="27"/>
      <c r="J32" s="28"/>
      <c r="K32" s="25">
        <f t="shared" si="30"/>
        <v>750</v>
      </c>
      <c r="L32" s="26">
        <f t="shared" si="22"/>
        <v>0</v>
      </c>
      <c r="M32" s="27"/>
      <c r="N32" s="30">
        <f t="shared" si="23"/>
        <v>0</v>
      </c>
      <c r="O32" s="31" t="str">
        <f t="shared" si="24"/>
        <v/>
      </c>
      <c r="Q32" s="24"/>
      <c r="R32" s="25">
        <f t="shared" si="31"/>
        <v>750</v>
      </c>
      <c r="S32" s="26">
        <f t="shared" si="25"/>
        <v>0</v>
      </c>
      <c r="T32" s="27"/>
      <c r="U32" s="30">
        <f t="shared" si="1"/>
        <v>0</v>
      </c>
      <c r="V32" s="31" t="str">
        <f t="shared" si="2"/>
        <v/>
      </c>
      <c r="X32" s="24"/>
      <c r="Y32" s="25">
        <f t="shared" si="32"/>
        <v>750</v>
      </c>
      <c r="Z32" s="26">
        <f t="shared" si="26"/>
        <v>0</v>
      </c>
      <c r="AA32" s="27"/>
      <c r="AB32" s="30">
        <f t="shared" si="3"/>
        <v>0</v>
      </c>
      <c r="AC32" s="31" t="str">
        <f t="shared" si="4"/>
        <v/>
      </c>
      <c r="AE32" s="24"/>
      <c r="AF32" s="25">
        <f t="shared" si="33"/>
        <v>750</v>
      </c>
      <c r="AG32" s="26">
        <f t="shared" si="27"/>
        <v>0</v>
      </c>
      <c r="AH32" s="27"/>
      <c r="AI32" s="30">
        <f t="shared" si="5"/>
        <v>0</v>
      </c>
      <c r="AJ32" s="31" t="str">
        <f t="shared" si="6"/>
        <v/>
      </c>
      <c r="AL32" s="24"/>
      <c r="AM32" s="25">
        <f t="shared" si="34"/>
        <v>750</v>
      </c>
      <c r="AN32" s="26">
        <f t="shared" si="28"/>
        <v>0</v>
      </c>
      <c r="AO32" s="27"/>
      <c r="AP32" s="30">
        <f t="shared" si="7"/>
        <v>0</v>
      </c>
      <c r="AQ32" s="31" t="str">
        <f t="shared" si="8"/>
        <v/>
      </c>
    </row>
    <row r="33" spans="2:43" x14ac:dyDescent="0.2">
      <c r="B33" s="33"/>
      <c r="C33" s="21"/>
      <c r="D33" s="22"/>
      <c r="E33" s="23"/>
      <c r="F33" s="24"/>
      <c r="G33" s="25">
        <f t="shared" si="35"/>
        <v>750</v>
      </c>
      <c r="H33" s="26">
        <f t="shared" si="0"/>
        <v>0</v>
      </c>
      <c r="I33" s="27"/>
      <c r="J33" s="28"/>
      <c r="K33" s="25">
        <f t="shared" si="30"/>
        <v>750</v>
      </c>
      <c r="L33" s="26">
        <f t="shared" si="22"/>
        <v>0</v>
      </c>
      <c r="M33" s="27"/>
      <c r="N33" s="30">
        <f t="shared" si="23"/>
        <v>0</v>
      </c>
      <c r="O33" s="31" t="str">
        <f t="shared" si="24"/>
        <v/>
      </c>
      <c r="Q33" s="28"/>
      <c r="R33" s="25">
        <f t="shared" si="31"/>
        <v>750</v>
      </c>
      <c r="S33" s="26">
        <f t="shared" si="25"/>
        <v>0</v>
      </c>
      <c r="T33" s="27"/>
      <c r="U33" s="30">
        <f t="shared" si="1"/>
        <v>0</v>
      </c>
      <c r="V33" s="31" t="str">
        <f t="shared" si="2"/>
        <v/>
      </c>
      <c r="X33" s="28"/>
      <c r="Y33" s="25">
        <f t="shared" si="32"/>
        <v>750</v>
      </c>
      <c r="Z33" s="26">
        <f t="shared" si="26"/>
        <v>0</v>
      </c>
      <c r="AA33" s="27"/>
      <c r="AB33" s="30">
        <f t="shared" si="3"/>
        <v>0</v>
      </c>
      <c r="AC33" s="31" t="str">
        <f t="shared" si="4"/>
        <v/>
      </c>
      <c r="AE33" s="28"/>
      <c r="AF33" s="25">
        <f t="shared" si="33"/>
        <v>750</v>
      </c>
      <c r="AG33" s="26">
        <f t="shared" si="27"/>
        <v>0</v>
      </c>
      <c r="AH33" s="27"/>
      <c r="AI33" s="30">
        <f t="shared" si="5"/>
        <v>0</v>
      </c>
      <c r="AJ33" s="31" t="str">
        <f t="shared" si="6"/>
        <v/>
      </c>
      <c r="AL33" s="28"/>
      <c r="AM33" s="25">
        <f t="shared" si="34"/>
        <v>750</v>
      </c>
      <c r="AN33" s="26">
        <f t="shared" si="28"/>
        <v>0</v>
      </c>
      <c r="AO33" s="27"/>
      <c r="AP33" s="30">
        <f t="shared" si="7"/>
        <v>0</v>
      </c>
      <c r="AQ33" s="31" t="str">
        <f t="shared" si="8"/>
        <v/>
      </c>
    </row>
    <row r="34" spans="2:43" x14ac:dyDescent="0.2">
      <c r="B34" s="33"/>
      <c r="C34" s="21"/>
      <c r="D34" s="22"/>
      <c r="E34" s="23"/>
      <c r="F34" s="24"/>
      <c r="G34" s="25">
        <f t="shared" si="35"/>
        <v>750</v>
      </c>
      <c r="H34" s="26">
        <f t="shared" si="0"/>
        <v>0</v>
      </c>
      <c r="I34" s="27"/>
      <c r="J34" s="28"/>
      <c r="K34" s="25">
        <f t="shared" si="30"/>
        <v>750</v>
      </c>
      <c r="L34" s="26">
        <f t="shared" si="22"/>
        <v>0</v>
      </c>
      <c r="M34" s="27"/>
      <c r="N34" s="30">
        <f t="shared" si="23"/>
        <v>0</v>
      </c>
      <c r="O34" s="31" t="str">
        <f t="shared" si="24"/>
        <v/>
      </c>
      <c r="Q34" s="28"/>
      <c r="R34" s="25">
        <f t="shared" si="31"/>
        <v>750</v>
      </c>
      <c r="S34" s="26">
        <f t="shared" si="25"/>
        <v>0</v>
      </c>
      <c r="T34" s="27"/>
      <c r="U34" s="30">
        <f t="shared" si="1"/>
        <v>0</v>
      </c>
      <c r="V34" s="31" t="str">
        <f t="shared" si="2"/>
        <v/>
      </c>
      <c r="X34" s="28"/>
      <c r="Y34" s="25">
        <f t="shared" si="32"/>
        <v>750</v>
      </c>
      <c r="Z34" s="26">
        <f t="shared" si="26"/>
        <v>0</v>
      </c>
      <c r="AA34" s="27"/>
      <c r="AB34" s="30">
        <f t="shared" si="3"/>
        <v>0</v>
      </c>
      <c r="AC34" s="31" t="str">
        <f t="shared" si="4"/>
        <v/>
      </c>
      <c r="AE34" s="28"/>
      <c r="AF34" s="25">
        <f t="shared" si="33"/>
        <v>750</v>
      </c>
      <c r="AG34" s="26">
        <f t="shared" si="27"/>
        <v>0</v>
      </c>
      <c r="AH34" s="27"/>
      <c r="AI34" s="30">
        <f t="shared" si="5"/>
        <v>0</v>
      </c>
      <c r="AJ34" s="31" t="str">
        <f t="shared" si="6"/>
        <v/>
      </c>
      <c r="AL34" s="28"/>
      <c r="AM34" s="25">
        <f t="shared" si="34"/>
        <v>750</v>
      </c>
      <c r="AN34" s="26">
        <f t="shared" si="28"/>
        <v>0</v>
      </c>
      <c r="AO34" s="27"/>
      <c r="AP34" s="30">
        <f t="shared" si="7"/>
        <v>0</v>
      </c>
      <c r="AQ34" s="31" t="str">
        <f t="shared" si="8"/>
        <v/>
      </c>
    </row>
    <row r="35" spans="2:43" x14ac:dyDescent="0.2">
      <c r="B35" s="33"/>
      <c r="C35" s="21"/>
      <c r="D35" s="22"/>
      <c r="E35" s="23"/>
      <c r="F35" s="24"/>
      <c r="G35" s="25">
        <f t="shared" si="35"/>
        <v>750</v>
      </c>
      <c r="H35" s="26">
        <f t="shared" si="0"/>
        <v>0</v>
      </c>
      <c r="I35" s="27"/>
      <c r="J35" s="28"/>
      <c r="K35" s="25">
        <f t="shared" si="30"/>
        <v>750</v>
      </c>
      <c r="L35" s="26">
        <f t="shared" si="22"/>
        <v>0</v>
      </c>
      <c r="M35" s="27"/>
      <c r="N35" s="30">
        <f t="shared" si="23"/>
        <v>0</v>
      </c>
      <c r="O35" s="31" t="str">
        <f t="shared" si="24"/>
        <v/>
      </c>
      <c r="Q35" s="28"/>
      <c r="R35" s="25">
        <f t="shared" si="31"/>
        <v>750</v>
      </c>
      <c r="S35" s="26">
        <f t="shared" si="25"/>
        <v>0</v>
      </c>
      <c r="T35" s="27"/>
      <c r="U35" s="30">
        <f t="shared" si="1"/>
        <v>0</v>
      </c>
      <c r="V35" s="31" t="str">
        <f t="shared" si="2"/>
        <v/>
      </c>
      <c r="X35" s="28"/>
      <c r="Y35" s="25">
        <f t="shared" si="32"/>
        <v>750</v>
      </c>
      <c r="Z35" s="26">
        <f t="shared" si="26"/>
        <v>0</v>
      </c>
      <c r="AA35" s="27"/>
      <c r="AB35" s="30">
        <f t="shared" si="3"/>
        <v>0</v>
      </c>
      <c r="AC35" s="31" t="str">
        <f t="shared" si="4"/>
        <v/>
      </c>
      <c r="AE35" s="28"/>
      <c r="AF35" s="25">
        <f t="shared" si="33"/>
        <v>750</v>
      </c>
      <c r="AG35" s="26">
        <f t="shared" si="27"/>
        <v>0</v>
      </c>
      <c r="AH35" s="27"/>
      <c r="AI35" s="30">
        <f t="shared" si="5"/>
        <v>0</v>
      </c>
      <c r="AJ35" s="31" t="str">
        <f t="shared" si="6"/>
        <v/>
      </c>
      <c r="AL35" s="28"/>
      <c r="AM35" s="25">
        <f t="shared" si="34"/>
        <v>750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750</v>
      </c>
      <c r="H37" s="26">
        <f t="shared" si="0"/>
        <v>0</v>
      </c>
      <c r="I37" s="27"/>
      <c r="J37" s="28"/>
      <c r="K37" s="25">
        <f t="shared" si="30"/>
        <v>750</v>
      </c>
      <c r="L37" s="26">
        <f t="shared" si="22"/>
        <v>0</v>
      </c>
      <c r="M37" s="27"/>
      <c r="N37" s="30">
        <f t="shared" si="23"/>
        <v>0</v>
      </c>
      <c r="O37" s="31" t="str">
        <f t="shared" si="24"/>
        <v/>
      </c>
      <c r="Q37" s="28"/>
      <c r="R37" s="25">
        <f t="shared" si="31"/>
        <v>750</v>
      </c>
      <c r="S37" s="26">
        <f t="shared" si="25"/>
        <v>0</v>
      </c>
      <c r="T37" s="27"/>
      <c r="U37" s="30">
        <f t="shared" si="1"/>
        <v>0</v>
      </c>
      <c r="V37" s="31" t="str">
        <f t="shared" si="2"/>
        <v/>
      </c>
      <c r="X37" s="28"/>
      <c r="Y37" s="25">
        <f t="shared" si="32"/>
        <v>750</v>
      </c>
      <c r="Z37" s="26">
        <f t="shared" si="26"/>
        <v>0</v>
      </c>
      <c r="AA37" s="27"/>
      <c r="AB37" s="30">
        <f t="shared" si="3"/>
        <v>0</v>
      </c>
      <c r="AC37" s="31" t="str">
        <f t="shared" si="4"/>
        <v/>
      </c>
      <c r="AE37" s="28"/>
      <c r="AF37" s="25">
        <f t="shared" si="33"/>
        <v>750</v>
      </c>
      <c r="AG37" s="26">
        <f t="shared" si="27"/>
        <v>0</v>
      </c>
      <c r="AH37" s="27"/>
      <c r="AI37" s="30">
        <f t="shared" si="5"/>
        <v>0</v>
      </c>
      <c r="AJ37" s="31" t="str">
        <f t="shared" si="6"/>
        <v/>
      </c>
      <c r="AL37" s="28"/>
      <c r="AM37" s="25">
        <f t="shared" si="34"/>
        <v>750</v>
      </c>
      <c r="AN37" s="26">
        <f t="shared" si="28"/>
        <v>0</v>
      </c>
      <c r="AO37" s="27"/>
      <c r="AP37" s="30">
        <f t="shared" si="7"/>
        <v>0</v>
      </c>
      <c r="AQ37" s="31" t="str">
        <f t="shared" si="8"/>
        <v/>
      </c>
    </row>
    <row r="38" spans="2:43" x14ac:dyDescent="0.2">
      <c r="B38" s="33"/>
      <c r="C38" s="21"/>
      <c r="D38" s="22"/>
      <c r="E38" s="23"/>
      <c r="F38" s="24"/>
      <c r="G38" s="25">
        <f t="shared" si="35"/>
        <v>750</v>
      </c>
      <c r="H38" s="26">
        <f t="shared" si="0"/>
        <v>0</v>
      </c>
      <c r="I38" s="27"/>
      <c r="J38" s="28"/>
      <c r="K38" s="25">
        <f t="shared" si="30"/>
        <v>750</v>
      </c>
      <c r="L38" s="26">
        <f t="shared" si="22"/>
        <v>0</v>
      </c>
      <c r="M38" s="27"/>
      <c r="N38" s="30">
        <f t="shared" si="23"/>
        <v>0</v>
      </c>
      <c r="O38" s="31" t="str">
        <f t="shared" si="24"/>
        <v/>
      </c>
      <c r="Q38" s="28"/>
      <c r="R38" s="25">
        <f t="shared" si="31"/>
        <v>750</v>
      </c>
      <c r="S38" s="26">
        <f t="shared" si="25"/>
        <v>0</v>
      </c>
      <c r="T38" s="27"/>
      <c r="U38" s="30">
        <f t="shared" si="1"/>
        <v>0</v>
      </c>
      <c r="V38" s="31" t="str">
        <f t="shared" si="2"/>
        <v/>
      </c>
      <c r="X38" s="28"/>
      <c r="Y38" s="25">
        <f t="shared" si="32"/>
        <v>750</v>
      </c>
      <c r="Z38" s="26">
        <f t="shared" si="26"/>
        <v>0</v>
      </c>
      <c r="AA38" s="27"/>
      <c r="AB38" s="30">
        <f t="shared" si="3"/>
        <v>0</v>
      </c>
      <c r="AC38" s="31" t="str">
        <f t="shared" si="4"/>
        <v/>
      </c>
      <c r="AE38" s="28"/>
      <c r="AF38" s="25">
        <f t="shared" si="33"/>
        <v>750</v>
      </c>
      <c r="AG38" s="26">
        <f t="shared" si="27"/>
        <v>0</v>
      </c>
      <c r="AH38" s="27"/>
      <c r="AI38" s="30">
        <f t="shared" si="5"/>
        <v>0</v>
      </c>
      <c r="AJ38" s="31" t="str">
        <f t="shared" si="6"/>
        <v/>
      </c>
      <c r="AL38" s="28"/>
      <c r="AM38" s="25">
        <f t="shared" si="34"/>
        <v>750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29.36</v>
      </c>
      <c r="M39" s="62"/>
      <c r="N39" s="37">
        <f t="shared" si="23"/>
        <v>0.71999999999999886</v>
      </c>
      <c r="O39" s="38">
        <f t="shared" si="24"/>
        <v>2.5139664804469233E-2</v>
      </c>
      <c r="Q39" s="239"/>
      <c r="R39" s="240"/>
      <c r="S39" s="238">
        <f>SUM(S23:S38)</f>
        <v>30.62</v>
      </c>
      <c r="T39" s="62"/>
      <c r="U39" s="37">
        <f t="shared" si="1"/>
        <v>1.2600000000000016</v>
      </c>
      <c r="V39" s="38">
        <f t="shared" si="2"/>
        <v>4.2915531335149915E-2</v>
      </c>
      <c r="X39" s="239"/>
      <c r="Y39" s="240"/>
      <c r="Z39" s="238">
        <f>SUM(Z23:Z38)</f>
        <v>31.88</v>
      </c>
      <c r="AA39" s="62"/>
      <c r="AB39" s="37">
        <f t="shared" si="3"/>
        <v>1.259999999999998</v>
      </c>
      <c r="AC39" s="38">
        <f t="shared" si="4"/>
        <v>4.1149575440888243E-2</v>
      </c>
      <c r="AE39" s="239"/>
      <c r="AF39" s="240"/>
      <c r="AG39" s="238">
        <f>SUM(AG23:AG38)</f>
        <v>32.340000000000003</v>
      </c>
      <c r="AH39" s="62"/>
      <c r="AI39" s="37">
        <f t="shared" si="5"/>
        <v>0.46000000000000441</v>
      </c>
      <c r="AJ39" s="38">
        <f t="shared" si="6"/>
        <v>1.4429109159347692E-2</v>
      </c>
      <c r="AL39" s="239"/>
      <c r="AM39" s="240"/>
      <c r="AN39" s="238">
        <f>SUM(AN23:AN38)</f>
        <v>32.409999999999997</v>
      </c>
      <c r="AO39" s="62"/>
      <c r="AP39" s="37">
        <f t="shared" si="7"/>
        <v>6.9999999999993179E-2</v>
      </c>
      <c r="AQ39" s="38">
        <f t="shared" si="8"/>
        <v>2.1645021645019533E-3</v>
      </c>
    </row>
    <row r="40" spans="2:43" ht="38.25" x14ac:dyDescent="0.2">
      <c r="B40" s="40" t="s">
        <v>99</v>
      </c>
      <c r="C40" s="21"/>
      <c r="D40" s="22" t="s">
        <v>20</v>
      </c>
      <c r="E40" s="23"/>
      <c r="F40" s="24">
        <f>+'Proposed Rates'!D38</f>
        <v>-2.9999999999999997E-4</v>
      </c>
      <c r="G40" s="25">
        <f>$F$18</f>
        <v>750</v>
      </c>
      <c r="H40" s="26">
        <f>G40*F40</f>
        <v>-0.22499999999999998</v>
      </c>
      <c r="I40" s="27"/>
      <c r="J40" s="28">
        <f>+'Proposed Rates'!E38</f>
        <v>-5.9999999999999995E-4</v>
      </c>
      <c r="K40" s="25">
        <f>$F$18</f>
        <v>750</v>
      </c>
      <c r="L40" s="26">
        <f>K40*J40</f>
        <v>-0.44999999999999996</v>
      </c>
      <c r="M40" s="27"/>
      <c r="N40" s="30">
        <f>L40-H40</f>
        <v>-0.22499999999999998</v>
      </c>
      <c r="O40" s="31">
        <f>IF((H40)=0,"",(N40/H40))</f>
        <v>1</v>
      </c>
      <c r="Q40" s="28">
        <f>+'Proposed Rates'!F38</f>
        <v>-5.9999999999999995E-4</v>
      </c>
      <c r="R40" s="25">
        <f>$F$18</f>
        <v>750</v>
      </c>
      <c r="S40" s="26">
        <f>R40*Q40</f>
        <v>-0.44999999999999996</v>
      </c>
      <c r="T40" s="27"/>
      <c r="U40" s="30">
        <f t="shared" si="1"/>
        <v>0</v>
      </c>
      <c r="V40" s="31">
        <f t="shared" si="2"/>
        <v>0</v>
      </c>
      <c r="X40" s="28">
        <f>+'Proposed Rates'!G38</f>
        <v>0</v>
      </c>
      <c r="Y40" s="25">
        <f>$F$18</f>
        <v>750</v>
      </c>
      <c r="Z40" s="26">
        <f>Y40*X40</f>
        <v>0</v>
      </c>
      <c r="AA40" s="27"/>
      <c r="AB40" s="30">
        <f t="shared" si="3"/>
        <v>0.44999999999999996</v>
      </c>
      <c r="AC40" s="31">
        <f t="shared" si="4"/>
        <v>-1</v>
      </c>
      <c r="AE40" s="28">
        <f>+'Proposed Rates'!H38</f>
        <v>0</v>
      </c>
      <c r="AF40" s="25">
        <f>$F$18</f>
        <v>750</v>
      </c>
      <c r="AG40" s="26">
        <f>AF40*AE40</f>
        <v>0</v>
      </c>
      <c r="AH40" s="27"/>
      <c r="AI40" s="30">
        <f t="shared" si="5"/>
        <v>0</v>
      </c>
      <c r="AJ40" s="31" t="str">
        <f t="shared" si="6"/>
        <v/>
      </c>
      <c r="AL40" s="28">
        <f>+'Proposed Rates'!I38</f>
        <v>0</v>
      </c>
      <c r="AM40" s="25">
        <f>$F$18</f>
        <v>750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750</v>
      </c>
      <c r="H42" s="26">
        <f t="shared" ref="H42:H43" si="37">G42*F42</f>
        <v>0</v>
      </c>
      <c r="I42" s="41"/>
      <c r="J42" s="28">
        <f>+'Proposed Rates'!E139</f>
        <v>0</v>
      </c>
      <c r="K42" s="25">
        <f t="shared" ref="K42:K43" si="38">$F$18</f>
        <v>750</v>
      </c>
      <c r="L42" s="26">
        <f t="shared" ref="L42:L43" si="39">K42*J42</f>
        <v>0</v>
      </c>
      <c r="M42" s="42"/>
      <c r="N42" s="30">
        <f t="shared" ref="N42:N43" si="40">L42-H42</f>
        <v>0</v>
      </c>
      <c r="O42" s="31" t="str">
        <f t="shared" ref="O42:O46" si="41">IF((H42)=0,"",(N42/H42))</f>
        <v/>
      </c>
      <c r="Q42" s="28">
        <f>+'Proposed Rates'!F139</f>
        <v>0</v>
      </c>
      <c r="R42" s="25">
        <f t="shared" ref="R42:R43" si="42">$F$18</f>
        <v>750</v>
      </c>
      <c r="S42" s="26">
        <f t="shared" ref="S42:S43" si="43">R42*Q42</f>
        <v>0</v>
      </c>
      <c r="T42" s="42"/>
      <c r="U42" s="30">
        <f t="shared" si="1"/>
        <v>0</v>
      </c>
      <c r="V42" s="31" t="str">
        <f t="shared" si="2"/>
        <v/>
      </c>
      <c r="X42" s="28">
        <f>+'Proposed Rates'!G139</f>
        <v>0</v>
      </c>
      <c r="Y42" s="25">
        <f t="shared" ref="Y42:Y43" si="44">$F$18</f>
        <v>750</v>
      </c>
      <c r="Z42" s="26">
        <f t="shared" ref="Z42:Z43" si="45">Y42*X42</f>
        <v>0</v>
      </c>
      <c r="AA42" s="42"/>
      <c r="AB42" s="30">
        <f t="shared" si="3"/>
        <v>0</v>
      </c>
      <c r="AC42" s="31" t="str">
        <f t="shared" si="4"/>
        <v/>
      </c>
      <c r="AE42" s="28">
        <f>+'Proposed Rates'!H139</f>
        <v>0</v>
      </c>
      <c r="AF42" s="25">
        <f t="shared" ref="AF42:AF43" si="46">$F$18</f>
        <v>750</v>
      </c>
      <c r="AG42" s="26">
        <f t="shared" ref="AG42:AG43" si="47">AF42*AE42</f>
        <v>0</v>
      </c>
      <c r="AH42" s="42"/>
      <c r="AI42" s="30">
        <f t="shared" si="5"/>
        <v>0</v>
      </c>
      <c r="AJ42" s="31" t="str">
        <f t="shared" si="6"/>
        <v/>
      </c>
      <c r="AL42" s="28">
        <f>+'Proposed Rates'!I139</f>
        <v>0</v>
      </c>
      <c r="AM42" s="25">
        <f t="shared" ref="AM42:AM43" si="48">$F$18</f>
        <v>750</v>
      </c>
      <c r="AN42" s="26">
        <f t="shared" ref="AN42:AN43" si="49">AM42*AL42</f>
        <v>0</v>
      </c>
      <c r="AO42" s="42"/>
      <c r="AP42" s="30">
        <f t="shared" si="7"/>
        <v>0</v>
      </c>
      <c r="AQ42" s="31" t="str">
        <f t="shared" si="8"/>
        <v/>
      </c>
    </row>
    <row r="43" spans="2:43" x14ac:dyDescent="0.2">
      <c r="B43" s="40"/>
      <c r="C43" s="21"/>
      <c r="D43" s="22"/>
      <c r="E43" s="23"/>
      <c r="F43" s="24"/>
      <c r="G43" s="25">
        <f t="shared" si="36"/>
        <v>750</v>
      </c>
      <c r="H43" s="26">
        <f t="shared" si="37"/>
        <v>0</v>
      </c>
      <c r="I43" s="41"/>
      <c r="J43" s="28"/>
      <c r="K43" s="25">
        <f t="shared" si="38"/>
        <v>750</v>
      </c>
      <c r="L43" s="26">
        <f t="shared" si="39"/>
        <v>0</v>
      </c>
      <c r="M43" s="42"/>
      <c r="N43" s="30">
        <f t="shared" si="40"/>
        <v>0</v>
      </c>
      <c r="O43" s="31" t="str">
        <f t="shared" si="41"/>
        <v/>
      </c>
      <c r="Q43" s="28"/>
      <c r="R43" s="25">
        <f t="shared" si="42"/>
        <v>750</v>
      </c>
      <c r="S43" s="26">
        <f t="shared" si="43"/>
        <v>0</v>
      </c>
      <c r="T43" s="42"/>
      <c r="U43" s="30">
        <f t="shared" si="1"/>
        <v>0</v>
      </c>
      <c r="V43" s="31" t="str">
        <f t="shared" si="2"/>
        <v/>
      </c>
      <c r="X43" s="28"/>
      <c r="Y43" s="25">
        <f t="shared" si="44"/>
        <v>750</v>
      </c>
      <c r="Z43" s="26">
        <f t="shared" si="45"/>
        <v>0</v>
      </c>
      <c r="AA43" s="42"/>
      <c r="AB43" s="30">
        <f t="shared" si="3"/>
        <v>0</v>
      </c>
      <c r="AC43" s="31" t="str">
        <f t="shared" si="4"/>
        <v/>
      </c>
      <c r="AE43" s="28"/>
      <c r="AF43" s="25">
        <f t="shared" si="46"/>
        <v>750</v>
      </c>
      <c r="AG43" s="26">
        <f t="shared" si="47"/>
        <v>0</v>
      </c>
      <c r="AH43" s="42"/>
      <c r="AI43" s="30">
        <f t="shared" si="5"/>
        <v>0</v>
      </c>
      <c r="AJ43" s="31" t="str">
        <f t="shared" si="6"/>
        <v/>
      </c>
      <c r="AL43" s="28"/>
      <c r="AM43" s="25">
        <f t="shared" si="48"/>
        <v>750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775.12500000000011</v>
      </c>
      <c r="H44" s="26">
        <f>G44*F44</f>
        <v>4.6507500000000007E-2</v>
      </c>
      <c r="I44" s="27"/>
      <c r="J44" s="46">
        <f>'Proposed Rates'!E233</f>
        <v>5.0000000000000002E-5</v>
      </c>
      <c r="K44" s="45">
        <f>$F$18*(1+J73)</f>
        <v>775.35</v>
      </c>
      <c r="L44" s="26">
        <f>K44*J44</f>
        <v>3.8767500000000003E-2</v>
      </c>
      <c r="M44" s="27"/>
      <c r="N44" s="30">
        <f>L44-H44</f>
        <v>-7.7400000000000038E-3</v>
      </c>
      <c r="O44" s="31">
        <f>IF((H44)=0,"",(N44/H44))</f>
        <v>-0.16642477019835517</v>
      </c>
      <c r="Q44" s="46">
        <f>'Proposed Rates'!F233</f>
        <v>5.0000000000000002E-5</v>
      </c>
      <c r="R44" s="45">
        <f>$F$18*(1+Q73)</f>
        <v>775.35</v>
      </c>
      <c r="S44" s="26">
        <f>R44*Q44</f>
        <v>3.8767500000000003E-2</v>
      </c>
      <c r="T44" s="27"/>
      <c r="U44" s="30">
        <f t="shared" si="1"/>
        <v>0</v>
      </c>
      <c r="V44" s="31">
        <f t="shared" si="2"/>
        <v>0</v>
      </c>
      <c r="X44" s="46">
        <f>'Proposed Rates'!G233</f>
        <v>5.0000000000000002E-5</v>
      </c>
      <c r="Y44" s="45">
        <f>$F$18*(1+X73)</f>
        <v>775.35</v>
      </c>
      <c r="Z44" s="26">
        <f>Y44*X44</f>
        <v>3.8767500000000003E-2</v>
      </c>
      <c r="AA44" s="27"/>
      <c r="AB44" s="30">
        <f t="shared" si="3"/>
        <v>0</v>
      </c>
      <c r="AC44" s="31">
        <f t="shared" si="4"/>
        <v>0</v>
      </c>
      <c r="AE44" s="46">
        <f>'Proposed Rates'!H233</f>
        <v>5.0000000000000002E-5</v>
      </c>
      <c r="AF44" s="45">
        <f>$F$18*(1+AE73)</f>
        <v>775.35</v>
      </c>
      <c r="AG44" s="26">
        <f>AF44*AE44</f>
        <v>3.8767500000000003E-2</v>
      </c>
      <c r="AH44" s="27"/>
      <c r="AI44" s="30">
        <f t="shared" si="5"/>
        <v>0</v>
      </c>
      <c r="AJ44" s="31">
        <f t="shared" si="6"/>
        <v>0</v>
      </c>
      <c r="AL44" s="46">
        <f>'Proposed Rates'!I233</f>
        <v>5.0000000000000002E-5</v>
      </c>
      <c r="AM44" s="45">
        <f>$F$18*(1+AL73)</f>
        <v>775.35</v>
      </c>
      <c r="AN44" s="26">
        <f>AM44*AL44</f>
        <v>3.8767500000000003E-2</v>
      </c>
      <c r="AO44" s="27"/>
      <c r="AP44" s="30">
        <f t="shared" si="7"/>
        <v>0</v>
      </c>
      <c r="AQ44" s="31">
        <f t="shared" si="8"/>
        <v>0</v>
      </c>
    </row>
    <row r="45" spans="2:43" x14ac:dyDescent="0.2">
      <c r="B45" s="43" t="s">
        <v>25</v>
      </c>
      <c r="C45" s="21"/>
      <c r="D45" s="22"/>
      <c r="E45" s="23"/>
      <c r="F45" s="47">
        <f>0.65*$F$54+0.17*$F$55+0.18*$F$56</f>
        <v>0.12756999999999999</v>
      </c>
      <c r="G45" s="48">
        <f>$F$18*(1+$F$73)-$F$18</f>
        <v>25.125000000000114</v>
      </c>
      <c r="H45" s="26">
        <f t="shared" ref="H45" si="50">G45*F45</f>
        <v>3.2051962500000144</v>
      </c>
      <c r="I45" s="27"/>
      <c r="J45" s="49">
        <f>0.65*$J$54+0.17*$J$55+0.18*$J$56</f>
        <v>0.12756999999999999</v>
      </c>
      <c r="K45" s="48">
        <f>$F$18*(1+$J$73)-$F$18</f>
        <v>25.350000000000023</v>
      </c>
      <c r="L45" s="26">
        <f t="shared" ref="L45" si="51">K45*J45</f>
        <v>3.2338995000000028</v>
      </c>
      <c r="M45" s="27"/>
      <c r="N45" s="30">
        <f t="shared" ref="N45" si="52">L45-H45</f>
        <v>2.8703249999988412E-2</v>
      </c>
      <c r="O45" s="31">
        <f t="shared" ref="O45" si="53">IF((H45)=0,"",(N45/H45))</f>
        <v>8.9552238805933587E-3</v>
      </c>
      <c r="Q45" s="49">
        <f>0.65*$Q$54+0.17*$Q$55+0.18*$Q$56</f>
        <v>0.12756999999999999</v>
      </c>
      <c r="R45" s="48">
        <f>$F$18*(1+Q73)-$F$18</f>
        <v>25.350000000000023</v>
      </c>
      <c r="S45" s="26">
        <f t="shared" ref="S45" si="54">R45*Q45</f>
        <v>3.2338995000000028</v>
      </c>
      <c r="T45" s="27"/>
      <c r="U45" s="30">
        <f t="shared" si="1"/>
        <v>0</v>
      </c>
      <c r="V45" s="31">
        <f t="shared" si="2"/>
        <v>0</v>
      </c>
      <c r="X45" s="49">
        <f>0.65*$X$54+0.17*$X$55+0.18*$X$56</f>
        <v>0.12756999999999999</v>
      </c>
      <c r="Y45" s="48">
        <f>$F$18*(1+X73)-$F$18</f>
        <v>25.350000000000023</v>
      </c>
      <c r="Z45" s="26">
        <f t="shared" ref="Z45" si="55">Y45*X45</f>
        <v>3.2338995000000028</v>
      </c>
      <c r="AA45" s="27"/>
      <c r="AB45" s="30">
        <f t="shared" si="3"/>
        <v>0</v>
      </c>
      <c r="AC45" s="31">
        <f t="shared" si="4"/>
        <v>0</v>
      </c>
      <c r="AE45" s="49">
        <f>0.65*$AE$54+0.17*$AE$55+0.18*$AE$56</f>
        <v>0.12756999999999999</v>
      </c>
      <c r="AF45" s="48">
        <f>$F$18*(1+AE73)-$F$18</f>
        <v>25.350000000000023</v>
      </c>
      <c r="AG45" s="26">
        <f t="shared" ref="AG45" si="56">AF45*AE45</f>
        <v>3.2338995000000028</v>
      </c>
      <c r="AH45" s="27"/>
      <c r="AI45" s="30">
        <f t="shared" si="5"/>
        <v>0</v>
      </c>
      <c r="AJ45" s="31">
        <f t="shared" si="6"/>
        <v>0</v>
      </c>
      <c r="AL45" s="49">
        <f>0.65*$AL$54+0.17*$AL$55+0.18*$AL$56</f>
        <v>0.12756999999999999</v>
      </c>
      <c r="AM45" s="48">
        <f>$F$18*(1+AL73)-$F$18</f>
        <v>25.350000000000023</v>
      </c>
      <c r="AN45" s="26">
        <f t="shared" ref="AN45" si="57">AM45*AL45</f>
        <v>3.2338995000000028</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32.236703750000018</v>
      </c>
      <c r="I47" s="36"/>
      <c r="J47" s="53"/>
      <c r="K47" s="55"/>
      <c r="L47" s="54">
        <f>SUM(L40:L46)+L39</f>
        <v>32.752667000000002</v>
      </c>
      <c r="M47" s="36"/>
      <c r="N47" s="37">
        <f t="shared" ref="N47:N64" si="58">L47-H47</f>
        <v>0.51596324999998444</v>
      </c>
      <c r="O47" s="38">
        <f t="shared" ref="O47:O64" si="59">IF((H47)=0,"",(N47/H47))</f>
        <v>1.6005459305062607E-2</v>
      </c>
      <c r="Q47" s="53"/>
      <c r="R47" s="55"/>
      <c r="S47" s="54">
        <f>SUM(S40:S46)+S39</f>
        <v>34.012667</v>
      </c>
      <c r="T47" s="36"/>
      <c r="U47" s="37">
        <f t="shared" si="1"/>
        <v>1.259999999999998</v>
      </c>
      <c r="V47" s="38">
        <f t="shared" si="2"/>
        <v>3.8470149621708603E-2</v>
      </c>
      <c r="X47" s="53"/>
      <c r="Y47" s="55"/>
      <c r="Z47" s="54">
        <f>SUM(Z40:Z46)+Z39</f>
        <v>35.722667000000001</v>
      </c>
      <c r="AA47" s="36"/>
      <c r="AB47" s="37">
        <f t="shared" si="3"/>
        <v>1.7100000000000009</v>
      </c>
      <c r="AC47" s="38">
        <f t="shared" si="4"/>
        <v>5.027538710798541E-2</v>
      </c>
      <c r="AE47" s="53"/>
      <c r="AF47" s="55"/>
      <c r="AG47" s="54">
        <f>SUM(AG40:AG46)+AG39</f>
        <v>36.182667000000009</v>
      </c>
      <c r="AH47" s="36"/>
      <c r="AI47" s="37">
        <f t="shared" si="5"/>
        <v>0.46000000000000796</v>
      </c>
      <c r="AJ47" s="38">
        <f t="shared" si="6"/>
        <v>1.2876978082291782E-2</v>
      </c>
      <c r="AL47" s="53"/>
      <c r="AM47" s="55"/>
      <c r="AN47" s="54">
        <f>SUM(AN40:AN46)+AN39</f>
        <v>36.252667000000002</v>
      </c>
      <c r="AO47" s="36"/>
      <c r="AP47" s="37">
        <f t="shared" si="7"/>
        <v>6.9999999999993179E-2</v>
      </c>
      <c r="AQ47" s="38">
        <f t="shared" si="8"/>
        <v>1.934627980850421E-3</v>
      </c>
    </row>
    <row r="48" spans="2:43" x14ac:dyDescent="0.2">
      <c r="B48" s="27" t="s">
        <v>28</v>
      </c>
      <c r="C48" s="27"/>
      <c r="D48" s="56" t="s">
        <v>20</v>
      </c>
      <c r="E48" s="57"/>
      <c r="F48" s="28">
        <f>'Proposed Rates'!D153</f>
        <v>7.6E-3</v>
      </c>
      <c r="G48" s="58">
        <f>F18*(1+F73)</f>
        <v>775.12500000000011</v>
      </c>
      <c r="H48" s="26">
        <f>G48*F48</f>
        <v>5.890950000000001</v>
      </c>
      <c r="I48" s="27"/>
      <c r="J48" s="28">
        <f>'Proposed Rates'!E153</f>
        <v>8.0999999999999996E-3</v>
      </c>
      <c r="K48" s="59">
        <f>F18*(1+J73)</f>
        <v>775.35</v>
      </c>
      <c r="L48" s="26">
        <f>K48*J48</f>
        <v>6.280335</v>
      </c>
      <c r="M48" s="27"/>
      <c r="N48" s="30">
        <f t="shared" si="58"/>
        <v>0.38938499999999898</v>
      </c>
      <c r="O48" s="31">
        <f t="shared" si="59"/>
        <v>6.6098846535787764E-2</v>
      </c>
      <c r="Q48" s="28">
        <f>'Proposed Rates'!F153</f>
        <v>8.0999999999999996E-3</v>
      </c>
      <c r="R48" s="59">
        <f>$F$18*(1+Q73)</f>
        <v>775.35</v>
      </c>
      <c r="S48" s="26">
        <f>R48*Q48</f>
        <v>6.280335</v>
      </c>
      <c r="T48" s="27"/>
      <c r="U48" s="30">
        <f t="shared" si="1"/>
        <v>0</v>
      </c>
      <c r="V48" s="31">
        <f t="shared" si="2"/>
        <v>0</v>
      </c>
      <c r="X48" s="28">
        <f>'Proposed Rates'!G153</f>
        <v>8.0999999999999996E-3</v>
      </c>
      <c r="Y48" s="59">
        <f>$F$18*(1+X73)</f>
        <v>775.35</v>
      </c>
      <c r="Z48" s="26">
        <f>Y48*X48</f>
        <v>6.280335</v>
      </c>
      <c r="AA48" s="27"/>
      <c r="AB48" s="30">
        <f t="shared" si="3"/>
        <v>0</v>
      </c>
      <c r="AC48" s="31">
        <f t="shared" si="4"/>
        <v>0</v>
      </c>
      <c r="AE48" s="28">
        <f>'Proposed Rates'!H153</f>
        <v>8.0999999999999996E-3</v>
      </c>
      <c r="AF48" s="59">
        <f>$F$18*(1+AE73)</f>
        <v>775.35</v>
      </c>
      <c r="AG48" s="26">
        <f>AF48*AE48</f>
        <v>6.280335</v>
      </c>
      <c r="AH48" s="27"/>
      <c r="AI48" s="30">
        <f t="shared" si="5"/>
        <v>0</v>
      </c>
      <c r="AJ48" s="31">
        <f t="shared" si="6"/>
        <v>0</v>
      </c>
      <c r="AL48" s="28">
        <f>'Proposed Rates'!I153</f>
        <v>8.0999999999999996E-3</v>
      </c>
      <c r="AM48" s="59">
        <f>$F$18*(1+AL73)</f>
        <v>775.35</v>
      </c>
      <c r="AN48" s="26">
        <f>AM48*AL48</f>
        <v>6.280335</v>
      </c>
      <c r="AO48" s="27"/>
      <c r="AP48" s="30">
        <f t="shared" si="7"/>
        <v>0</v>
      </c>
      <c r="AQ48" s="31">
        <f t="shared" si="8"/>
        <v>0</v>
      </c>
    </row>
    <row r="49" spans="2:43" ht="25.5" x14ac:dyDescent="0.2">
      <c r="B49" s="60" t="s">
        <v>29</v>
      </c>
      <c r="C49" s="27"/>
      <c r="D49" s="56" t="s">
        <v>20</v>
      </c>
      <c r="E49" s="57"/>
      <c r="F49" s="28">
        <f>'Proposed Rates'!D167</f>
        <v>5.1999999999999998E-3</v>
      </c>
      <c r="G49" s="58">
        <f>G48</f>
        <v>775.12500000000011</v>
      </c>
      <c r="H49" s="26">
        <f>G49*F49</f>
        <v>4.0306500000000005</v>
      </c>
      <c r="I49" s="27"/>
      <c r="J49" s="28">
        <f>'Proposed Rates'!E167</f>
        <v>5.0000000000000001E-3</v>
      </c>
      <c r="K49" s="59">
        <f>K48</f>
        <v>775.35</v>
      </c>
      <c r="L49" s="26">
        <f>K49*J49</f>
        <v>3.8767500000000004</v>
      </c>
      <c r="M49" s="27"/>
      <c r="N49" s="30">
        <f t="shared" si="58"/>
        <v>-0.15390000000000015</v>
      </c>
      <c r="O49" s="31">
        <f t="shared" si="59"/>
        <v>-3.818242715194823E-2</v>
      </c>
      <c r="Q49" s="28">
        <f>'Proposed Rates'!F167</f>
        <v>5.0000000000000001E-3</v>
      </c>
      <c r="R49" s="59">
        <f>R48</f>
        <v>775.35</v>
      </c>
      <c r="S49" s="26">
        <f>R49*Q49</f>
        <v>3.8767500000000004</v>
      </c>
      <c r="T49" s="27"/>
      <c r="U49" s="30">
        <f t="shared" si="1"/>
        <v>0</v>
      </c>
      <c r="V49" s="31">
        <f t="shared" si="2"/>
        <v>0</v>
      </c>
      <c r="X49" s="28">
        <f>'Proposed Rates'!G167</f>
        <v>5.0000000000000001E-3</v>
      </c>
      <c r="Y49" s="59">
        <f>Y48</f>
        <v>775.35</v>
      </c>
      <c r="Z49" s="26">
        <f>Y49*X49</f>
        <v>3.8767500000000004</v>
      </c>
      <c r="AA49" s="27"/>
      <c r="AB49" s="30">
        <f t="shared" si="3"/>
        <v>0</v>
      </c>
      <c r="AC49" s="31">
        <f t="shared" si="4"/>
        <v>0</v>
      </c>
      <c r="AE49" s="28">
        <f>'Proposed Rates'!H167</f>
        <v>5.0000000000000001E-3</v>
      </c>
      <c r="AF49" s="59">
        <f>AF48</f>
        <v>775.35</v>
      </c>
      <c r="AG49" s="26">
        <f>AF49*AE49</f>
        <v>3.8767500000000004</v>
      </c>
      <c r="AH49" s="27"/>
      <c r="AI49" s="30">
        <f t="shared" si="5"/>
        <v>0</v>
      </c>
      <c r="AJ49" s="31">
        <f t="shared" si="6"/>
        <v>0</v>
      </c>
      <c r="AL49" s="28">
        <f>'Proposed Rates'!I167</f>
        <v>5.0000000000000001E-3</v>
      </c>
      <c r="AM49" s="59">
        <f>AM48</f>
        <v>775.35</v>
      </c>
      <c r="AN49" s="26">
        <f>AM49*AL49</f>
        <v>3.8767500000000004</v>
      </c>
      <c r="AO49" s="27"/>
      <c r="AP49" s="30">
        <f t="shared" si="7"/>
        <v>0</v>
      </c>
      <c r="AQ49" s="31">
        <f t="shared" si="8"/>
        <v>0</v>
      </c>
    </row>
    <row r="50" spans="2:43" ht="25.5" x14ac:dyDescent="0.2">
      <c r="B50" s="50" t="s">
        <v>30</v>
      </c>
      <c r="C50" s="35"/>
      <c r="D50" s="35"/>
      <c r="E50" s="35"/>
      <c r="F50" s="61"/>
      <c r="G50" s="53"/>
      <c r="H50" s="54">
        <f>SUM(H47:H49)</f>
        <v>42.158303750000023</v>
      </c>
      <c r="I50" s="62"/>
      <c r="J50" s="63"/>
      <c r="K50" s="64"/>
      <c r="L50" s="54">
        <f>SUM(L47:L49)</f>
        <v>42.909752000000005</v>
      </c>
      <c r="M50" s="62"/>
      <c r="N50" s="37">
        <f t="shared" si="58"/>
        <v>0.7514482499999815</v>
      </c>
      <c r="O50" s="38">
        <f t="shared" si="59"/>
        <v>1.7824442236957436E-2</v>
      </c>
      <c r="Q50" s="63"/>
      <c r="R50" s="64"/>
      <c r="S50" s="54">
        <f>SUM(S47:S49)</f>
        <v>44.169752000000003</v>
      </c>
      <c r="T50" s="62"/>
      <c r="U50" s="37">
        <f t="shared" si="1"/>
        <v>1.259999999999998</v>
      </c>
      <c r="V50" s="38">
        <f t="shared" si="2"/>
        <v>2.9363954375685924E-2</v>
      </c>
      <c r="X50" s="63"/>
      <c r="Y50" s="64"/>
      <c r="Z50" s="54">
        <f>SUM(Z47:Z49)</f>
        <v>45.879752000000003</v>
      </c>
      <c r="AA50" s="62"/>
      <c r="AB50" s="37">
        <f t="shared" si="3"/>
        <v>1.7100000000000009</v>
      </c>
      <c r="AC50" s="38">
        <f t="shared" si="4"/>
        <v>3.8714276684188781E-2</v>
      </c>
      <c r="AE50" s="63"/>
      <c r="AF50" s="64"/>
      <c r="AG50" s="54">
        <f>SUM(AG47:AG49)</f>
        <v>46.339752000000011</v>
      </c>
      <c r="AH50" s="62"/>
      <c r="AI50" s="37">
        <f t="shared" si="5"/>
        <v>0.46000000000000796</v>
      </c>
      <c r="AJ50" s="38">
        <f t="shared" si="6"/>
        <v>1.0026209383172079E-2</v>
      </c>
      <c r="AL50" s="63"/>
      <c r="AM50" s="64"/>
      <c r="AN50" s="54">
        <f>SUM(AN47:AN49)</f>
        <v>46.409752000000005</v>
      </c>
      <c r="AO50" s="62"/>
      <c r="AP50" s="37">
        <f t="shared" si="7"/>
        <v>6.9999999999993179E-2</v>
      </c>
      <c r="AQ50" s="38">
        <f t="shared" si="8"/>
        <v>1.5105821023814103E-3</v>
      </c>
    </row>
    <row r="51" spans="2:43" ht="25.5" x14ac:dyDescent="0.2">
      <c r="B51" s="65" t="s">
        <v>31</v>
      </c>
      <c r="C51" s="21"/>
      <c r="D51" s="22" t="s">
        <v>20</v>
      </c>
      <c r="E51" s="23"/>
      <c r="F51" s="66">
        <f>'Proposed Rates'!D181</f>
        <v>3.3999999999999998E-3</v>
      </c>
      <c r="G51" s="58">
        <f>G49</f>
        <v>775.12500000000011</v>
      </c>
      <c r="H51" s="67">
        <f t="shared" ref="H51:H53" si="60">G51*F51</f>
        <v>2.6354250000000001</v>
      </c>
      <c r="I51" s="27"/>
      <c r="J51" s="66">
        <f>'Proposed Rates'!E181</f>
        <v>3.3999999999999998E-3</v>
      </c>
      <c r="K51" s="59">
        <f>K49</f>
        <v>775.35</v>
      </c>
      <c r="L51" s="67">
        <f t="shared" ref="L51:L53" si="61">K51*J51</f>
        <v>2.63619</v>
      </c>
      <c r="M51" s="27"/>
      <c r="N51" s="30">
        <f t="shared" si="58"/>
        <v>7.6499999999990465E-4</v>
      </c>
      <c r="O51" s="68">
        <f t="shared" si="59"/>
        <v>2.90275761973839E-4</v>
      </c>
      <c r="Q51" s="66">
        <f>'Proposed Rates'!F181</f>
        <v>3.3999999999999998E-3</v>
      </c>
      <c r="R51" s="59">
        <f>R49</f>
        <v>775.35</v>
      </c>
      <c r="S51" s="67">
        <f t="shared" ref="S51:S53" si="62">R51*Q51</f>
        <v>2.63619</v>
      </c>
      <c r="T51" s="27"/>
      <c r="U51" s="30">
        <f t="shared" si="1"/>
        <v>0</v>
      </c>
      <c r="V51" s="68">
        <f t="shared" si="2"/>
        <v>0</v>
      </c>
      <c r="X51" s="66">
        <f>'Proposed Rates'!G181</f>
        <v>3.3999999999999998E-3</v>
      </c>
      <c r="Y51" s="59">
        <f>Y49</f>
        <v>775.35</v>
      </c>
      <c r="Z51" s="67">
        <f t="shared" ref="Z51:Z53" si="63">Y51*X51</f>
        <v>2.63619</v>
      </c>
      <c r="AA51" s="27"/>
      <c r="AB51" s="30">
        <f t="shared" si="3"/>
        <v>0</v>
      </c>
      <c r="AC51" s="68">
        <f t="shared" si="4"/>
        <v>0</v>
      </c>
      <c r="AE51" s="66">
        <f>'Proposed Rates'!H181</f>
        <v>3.3999999999999998E-3</v>
      </c>
      <c r="AF51" s="59">
        <f>AF49</f>
        <v>775.35</v>
      </c>
      <c r="AG51" s="67">
        <f t="shared" ref="AG51:AG53" si="64">AF51*AE51</f>
        <v>2.63619</v>
      </c>
      <c r="AH51" s="27"/>
      <c r="AI51" s="30">
        <f t="shared" si="5"/>
        <v>0</v>
      </c>
      <c r="AJ51" s="68">
        <f t="shared" si="6"/>
        <v>0</v>
      </c>
      <c r="AL51" s="66">
        <f>'Proposed Rates'!I181</f>
        <v>3.3999999999999998E-3</v>
      </c>
      <c r="AM51" s="59">
        <f>AM49</f>
        <v>775.35</v>
      </c>
      <c r="AN51" s="67">
        <f t="shared" ref="AN51:AN53" si="65">AM51*AL51</f>
        <v>2.63619</v>
      </c>
      <c r="AO51" s="27"/>
      <c r="AP51" s="30">
        <f t="shared" si="7"/>
        <v>0</v>
      </c>
      <c r="AQ51" s="68">
        <f t="shared" si="8"/>
        <v>0</v>
      </c>
    </row>
    <row r="52" spans="2:43" ht="25.5" x14ac:dyDescent="0.2">
      <c r="B52" s="65" t="s">
        <v>32</v>
      </c>
      <c r="C52" s="21"/>
      <c r="D52" s="22" t="s">
        <v>20</v>
      </c>
      <c r="E52" s="23"/>
      <c r="F52" s="66">
        <f>'Proposed Rates'!D195</f>
        <v>5.0000000000000001E-4</v>
      </c>
      <c r="G52" s="58">
        <f>G49</f>
        <v>775.12500000000011</v>
      </c>
      <c r="H52" s="67">
        <f t="shared" si="60"/>
        <v>0.38756250000000009</v>
      </c>
      <c r="I52" s="27"/>
      <c r="J52" s="66">
        <f>'Proposed Rates'!E195</f>
        <v>5.0000000000000001E-4</v>
      </c>
      <c r="K52" s="59">
        <f>K49</f>
        <v>775.35</v>
      </c>
      <c r="L52" s="67">
        <f t="shared" si="61"/>
        <v>0.38767499999999999</v>
      </c>
      <c r="M52" s="27"/>
      <c r="N52" s="30">
        <f t="shared" si="58"/>
        <v>1.1249999999990434E-4</v>
      </c>
      <c r="O52" s="68">
        <f t="shared" si="59"/>
        <v>2.9027576197362829E-4</v>
      </c>
      <c r="Q52" s="66">
        <f>'Proposed Rates'!F195</f>
        <v>5.0000000000000001E-4</v>
      </c>
      <c r="R52" s="59">
        <f>R49</f>
        <v>775.35</v>
      </c>
      <c r="S52" s="67">
        <f t="shared" si="62"/>
        <v>0.38767499999999999</v>
      </c>
      <c r="T52" s="27"/>
      <c r="U52" s="30">
        <f t="shared" si="1"/>
        <v>0</v>
      </c>
      <c r="V52" s="68">
        <f t="shared" si="2"/>
        <v>0</v>
      </c>
      <c r="X52" s="66">
        <f>'Proposed Rates'!G195</f>
        <v>5.0000000000000001E-4</v>
      </c>
      <c r="Y52" s="59">
        <f>Y49</f>
        <v>775.35</v>
      </c>
      <c r="Z52" s="67">
        <f t="shared" si="63"/>
        <v>0.38767499999999999</v>
      </c>
      <c r="AA52" s="27"/>
      <c r="AB52" s="30">
        <f t="shared" si="3"/>
        <v>0</v>
      </c>
      <c r="AC52" s="68">
        <f t="shared" si="4"/>
        <v>0</v>
      </c>
      <c r="AE52" s="66">
        <f>'Proposed Rates'!H195</f>
        <v>5.0000000000000001E-4</v>
      </c>
      <c r="AF52" s="59">
        <f>AF49</f>
        <v>775.35</v>
      </c>
      <c r="AG52" s="67">
        <f t="shared" si="64"/>
        <v>0.38767499999999999</v>
      </c>
      <c r="AH52" s="27"/>
      <c r="AI52" s="30">
        <f t="shared" si="5"/>
        <v>0</v>
      </c>
      <c r="AJ52" s="68">
        <f t="shared" si="6"/>
        <v>0</v>
      </c>
      <c r="AL52" s="66">
        <f>'Proposed Rates'!I195</f>
        <v>5.0000000000000001E-4</v>
      </c>
      <c r="AM52" s="59">
        <f>AM49</f>
        <v>775.35</v>
      </c>
      <c r="AN52" s="67">
        <f t="shared" si="65"/>
        <v>0.38767499999999999</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487.5</v>
      </c>
      <c r="H54" s="67">
        <f t="shared" ref="H54:H56" si="66">G54*F54</f>
        <v>49.237500000000004</v>
      </c>
      <c r="I54" s="27"/>
      <c r="J54" s="66">
        <f>'Proposed Rates'!E222</f>
        <v>0.10100000000000001</v>
      </c>
      <c r="K54" s="71">
        <f>$G$54</f>
        <v>487.5</v>
      </c>
      <c r="L54" s="67">
        <f t="shared" ref="L54:L56" si="67">K54*J54</f>
        <v>49.237500000000004</v>
      </c>
      <c r="M54" s="27"/>
      <c r="N54" s="30">
        <f t="shared" si="58"/>
        <v>0</v>
      </c>
      <c r="O54" s="68">
        <f t="shared" si="59"/>
        <v>0</v>
      </c>
      <c r="Q54" s="66">
        <f>'Proposed Rates'!F222</f>
        <v>0.10100000000000001</v>
      </c>
      <c r="R54" s="71">
        <f>$G$54</f>
        <v>487.5</v>
      </c>
      <c r="S54" s="67">
        <f t="shared" ref="S54:S56" si="68">R54*Q54</f>
        <v>49.237500000000004</v>
      </c>
      <c r="T54" s="27"/>
      <c r="U54" s="30">
        <f t="shared" si="1"/>
        <v>0</v>
      </c>
      <c r="V54" s="68">
        <f t="shared" si="2"/>
        <v>0</v>
      </c>
      <c r="X54" s="66">
        <f>'Proposed Rates'!G222</f>
        <v>0.10100000000000001</v>
      </c>
      <c r="Y54" s="71">
        <f>$G$54</f>
        <v>487.5</v>
      </c>
      <c r="Z54" s="67">
        <f t="shared" ref="Z54:Z56" si="69">Y54*X54</f>
        <v>49.237500000000004</v>
      </c>
      <c r="AA54" s="27"/>
      <c r="AB54" s="30">
        <f t="shared" si="3"/>
        <v>0</v>
      </c>
      <c r="AC54" s="68">
        <f t="shared" si="4"/>
        <v>0</v>
      </c>
      <c r="AE54" s="66">
        <f>'Proposed Rates'!H222</f>
        <v>0.10100000000000001</v>
      </c>
      <c r="AF54" s="71">
        <f>$G$54</f>
        <v>487.5</v>
      </c>
      <c r="AG54" s="67">
        <f t="shared" ref="AG54:AG56" si="70">AF54*AE54</f>
        <v>49.237500000000004</v>
      </c>
      <c r="AH54" s="27"/>
      <c r="AI54" s="30">
        <f t="shared" si="5"/>
        <v>0</v>
      </c>
      <c r="AJ54" s="68">
        <f t="shared" si="6"/>
        <v>0</v>
      </c>
      <c r="AL54" s="66">
        <f>'Proposed Rates'!I222</f>
        <v>0.10100000000000001</v>
      </c>
      <c r="AM54" s="71">
        <f>$G$54</f>
        <v>487.5</v>
      </c>
      <c r="AN54" s="67">
        <f t="shared" ref="AN54:AN56" si="71">AM54*AL54</f>
        <v>49.237500000000004</v>
      </c>
      <c r="AO54" s="27"/>
      <c r="AP54" s="30">
        <f t="shared" si="7"/>
        <v>0</v>
      </c>
      <c r="AQ54" s="68">
        <f t="shared" si="8"/>
        <v>0</v>
      </c>
    </row>
    <row r="55" spans="2:43" x14ac:dyDescent="0.2">
      <c r="B55" s="43" t="s">
        <v>35</v>
      </c>
      <c r="C55" s="21"/>
      <c r="D55" s="22"/>
      <c r="E55" s="23"/>
      <c r="F55" s="66">
        <f>'Proposed Rates'!D223</f>
        <v>0.14399999999999999</v>
      </c>
      <c r="G55" s="71">
        <f>0.17*$F$18</f>
        <v>127.50000000000001</v>
      </c>
      <c r="H55" s="67">
        <f t="shared" si="66"/>
        <v>18.36</v>
      </c>
      <c r="I55" s="27"/>
      <c r="J55" s="66">
        <f>'Proposed Rates'!E223</f>
        <v>0.14399999999999999</v>
      </c>
      <c r="K55" s="71">
        <f>$G$55</f>
        <v>127.50000000000001</v>
      </c>
      <c r="L55" s="67">
        <f t="shared" si="67"/>
        <v>18.36</v>
      </c>
      <c r="M55" s="27"/>
      <c r="N55" s="30">
        <f t="shared" si="58"/>
        <v>0</v>
      </c>
      <c r="O55" s="68">
        <f t="shared" si="59"/>
        <v>0</v>
      </c>
      <c r="Q55" s="66">
        <f>'Proposed Rates'!F223</f>
        <v>0.14399999999999999</v>
      </c>
      <c r="R55" s="71">
        <f>$G$55</f>
        <v>127.50000000000001</v>
      </c>
      <c r="S55" s="67">
        <f t="shared" si="68"/>
        <v>18.36</v>
      </c>
      <c r="T55" s="27"/>
      <c r="U55" s="30">
        <f t="shared" si="1"/>
        <v>0</v>
      </c>
      <c r="V55" s="68">
        <f t="shared" si="2"/>
        <v>0</v>
      </c>
      <c r="X55" s="66">
        <f>'Proposed Rates'!G223</f>
        <v>0.14399999999999999</v>
      </c>
      <c r="Y55" s="71">
        <f>$G$55</f>
        <v>127.50000000000001</v>
      </c>
      <c r="Z55" s="67">
        <f t="shared" si="69"/>
        <v>18.36</v>
      </c>
      <c r="AA55" s="27"/>
      <c r="AB55" s="30">
        <f t="shared" si="3"/>
        <v>0</v>
      </c>
      <c r="AC55" s="68">
        <f t="shared" si="4"/>
        <v>0</v>
      </c>
      <c r="AE55" s="66">
        <f>'Proposed Rates'!H223</f>
        <v>0.14399999999999999</v>
      </c>
      <c r="AF55" s="71">
        <f>$G$55</f>
        <v>127.50000000000001</v>
      </c>
      <c r="AG55" s="67">
        <f t="shared" si="70"/>
        <v>18.36</v>
      </c>
      <c r="AH55" s="27"/>
      <c r="AI55" s="30">
        <f t="shared" si="5"/>
        <v>0</v>
      </c>
      <c r="AJ55" s="68">
        <f t="shared" si="6"/>
        <v>0</v>
      </c>
      <c r="AL55" s="66">
        <f>'Proposed Rates'!I223</f>
        <v>0.14399999999999999</v>
      </c>
      <c r="AM55" s="71">
        <f>$G$55</f>
        <v>127.50000000000001</v>
      </c>
      <c r="AN55" s="67">
        <f t="shared" si="71"/>
        <v>18.36</v>
      </c>
      <c r="AO55" s="27"/>
      <c r="AP55" s="30">
        <f t="shared" si="7"/>
        <v>0</v>
      </c>
      <c r="AQ55" s="68">
        <f t="shared" si="8"/>
        <v>0</v>
      </c>
    </row>
    <row r="56" spans="2:43" x14ac:dyDescent="0.2">
      <c r="B56" s="11" t="s">
        <v>36</v>
      </c>
      <c r="C56" s="21"/>
      <c r="D56" s="22"/>
      <c r="E56" s="23"/>
      <c r="F56" s="66">
        <f>'Proposed Rates'!D224</f>
        <v>0.20799999999999999</v>
      </c>
      <c r="G56" s="71">
        <f>0.18*$F$18</f>
        <v>135</v>
      </c>
      <c r="H56" s="67">
        <f t="shared" si="66"/>
        <v>28.08</v>
      </c>
      <c r="I56" s="27"/>
      <c r="J56" s="66">
        <f>'Proposed Rates'!E224</f>
        <v>0.20799999999999999</v>
      </c>
      <c r="K56" s="71">
        <f>$G$56</f>
        <v>135</v>
      </c>
      <c r="L56" s="67">
        <f t="shared" si="67"/>
        <v>28.08</v>
      </c>
      <c r="M56" s="27"/>
      <c r="N56" s="30">
        <f t="shared" si="58"/>
        <v>0</v>
      </c>
      <c r="O56" s="68">
        <f t="shared" si="59"/>
        <v>0</v>
      </c>
      <c r="Q56" s="66">
        <f>'Proposed Rates'!F224</f>
        <v>0.20799999999999999</v>
      </c>
      <c r="R56" s="71">
        <f>$G$56</f>
        <v>135</v>
      </c>
      <c r="S56" s="67">
        <f t="shared" si="68"/>
        <v>28.08</v>
      </c>
      <c r="T56" s="27"/>
      <c r="U56" s="30">
        <f t="shared" si="1"/>
        <v>0</v>
      </c>
      <c r="V56" s="68">
        <f t="shared" si="2"/>
        <v>0</v>
      </c>
      <c r="X56" s="66">
        <f>'Proposed Rates'!G224</f>
        <v>0.20799999999999999</v>
      </c>
      <c r="Y56" s="71">
        <f>$G$56</f>
        <v>135</v>
      </c>
      <c r="Z56" s="67">
        <f t="shared" si="69"/>
        <v>28.08</v>
      </c>
      <c r="AA56" s="27"/>
      <c r="AB56" s="30">
        <f t="shared" si="3"/>
        <v>0</v>
      </c>
      <c r="AC56" s="68">
        <f t="shared" si="4"/>
        <v>0</v>
      </c>
      <c r="AE56" s="66">
        <f>'Proposed Rates'!H224</f>
        <v>0.20799999999999999</v>
      </c>
      <c r="AF56" s="71">
        <f>$G$56</f>
        <v>135</v>
      </c>
      <c r="AG56" s="67">
        <f t="shared" si="70"/>
        <v>28.08</v>
      </c>
      <c r="AH56" s="27"/>
      <c r="AI56" s="30">
        <f t="shared" si="5"/>
        <v>0</v>
      </c>
      <c r="AJ56" s="68">
        <f t="shared" si="6"/>
        <v>0</v>
      </c>
      <c r="AL56" s="66">
        <f>'Proposed Rates'!I224</f>
        <v>0.20799999999999999</v>
      </c>
      <c r="AM56" s="71">
        <f>$G$56</f>
        <v>135</v>
      </c>
      <c r="AN56" s="67">
        <f t="shared" si="71"/>
        <v>28.08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Rates'!I226</f>
        <v>0.11899999999999999</v>
      </c>
      <c r="AM57" s="76">
        <f>$G$57</f>
        <v>600</v>
      </c>
      <c r="AN57" s="67">
        <f>AM57*AL57</f>
        <v>71.399999999999991</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150</v>
      </c>
      <c r="H58" s="67">
        <f>G58*F58</f>
        <v>20.85</v>
      </c>
      <c r="I58" s="77"/>
      <c r="J58" s="66">
        <f>'Proposed Rates'!E227</f>
        <v>0.13900000000000001</v>
      </c>
      <c r="K58" s="76">
        <f>$G$58</f>
        <v>150</v>
      </c>
      <c r="L58" s="67">
        <f>K58*J58</f>
        <v>20.85</v>
      </c>
      <c r="M58" s="77"/>
      <c r="N58" s="78">
        <f t="shared" si="58"/>
        <v>0</v>
      </c>
      <c r="O58" s="68">
        <f t="shared" si="59"/>
        <v>0</v>
      </c>
      <c r="Q58" s="66">
        <f>'Proposed Rates'!F227</f>
        <v>0.13900000000000001</v>
      </c>
      <c r="R58" s="76">
        <f>$G$58</f>
        <v>150</v>
      </c>
      <c r="S58" s="67">
        <f>R58*Q58</f>
        <v>20.85</v>
      </c>
      <c r="T58" s="77"/>
      <c r="U58" s="78">
        <f t="shared" si="1"/>
        <v>0</v>
      </c>
      <c r="V58" s="68">
        <f t="shared" si="2"/>
        <v>0</v>
      </c>
      <c r="X58" s="66">
        <f>'Proposed Rates'!G227</f>
        <v>0.13900000000000001</v>
      </c>
      <c r="Y58" s="76">
        <f>$G$58</f>
        <v>150</v>
      </c>
      <c r="Z58" s="67">
        <f>Y58*X58</f>
        <v>20.85</v>
      </c>
      <c r="AA58" s="77"/>
      <c r="AB58" s="78">
        <f t="shared" si="3"/>
        <v>0</v>
      </c>
      <c r="AC58" s="68">
        <f t="shared" si="4"/>
        <v>0</v>
      </c>
      <c r="AE58" s="66">
        <f>'Proposed Rates'!H227</f>
        <v>0.13900000000000001</v>
      </c>
      <c r="AF58" s="76">
        <f>$G$58</f>
        <v>150</v>
      </c>
      <c r="AG58" s="67">
        <f>AF58*AE58</f>
        <v>20.85</v>
      </c>
      <c r="AH58" s="77"/>
      <c r="AI58" s="78">
        <f t="shared" si="5"/>
        <v>0</v>
      </c>
      <c r="AJ58" s="68">
        <f t="shared" si="6"/>
        <v>0</v>
      </c>
      <c r="AL58" s="66">
        <f>'Proposed Rates'!I227</f>
        <v>0.13900000000000001</v>
      </c>
      <c r="AM58" s="76">
        <f>$G$58</f>
        <v>150</v>
      </c>
      <c r="AN58" s="67">
        <f>AM58*AL58</f>
        <v>20.85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141.10879125000002</v>
      </c>
      <c r="I60" s="94"/>
      <c r="J60" s="95"/>
      <c r="K60" s="95"/>
      <c r="L60" s="93">
        <f>SUM(L51:L56,L50)</f>
        <v>141.86111700000001</v>
      </c>
      <c r="M60" s="96"/>
      <c r="N60" s="97">
        <f t="shared" ref="N60" si="72">L60-H60</f>
        <v>0.75232574999998292</v>
      </c>
      <c r="O60" s="98">
        <f t="shared" ref="O60" si="73">IF((H60)=0,"",(N60/H60))</f>
        <v>5.3315299729773764E-3</v>
      </c>
      <c r="Q60" s="95"/>
      <c r="R60" s="95"/>
      <c r="S60" s="97">
        <f>SUM(S51:S56,S50)</f>
        <v>143.121117</v>
      </c>
      <c r="T60" s="96"/>
      <c r="U60" s="97">
        <f t="shared" si="1"/>
        <v>1.2599999999999909</v>
      </c>
      <c r="V60" s="98">
        <f>IF((L60)=0,"",(U60/L60))</f>
        <v>8.881926398478809E-3</v>
      </c>
      <c r="X60" s="95"/>
      <c r="Y60" s="95"/>
      <c r="Z60" s="97">
        <f>SUM(Z51:Z56,Z50)</f>
        <v>144.83111700000001</v>
      </c>
      <c r="AA60" s="96"/>
      <c r="AB60" s="97">
        <f t="shared" si="3"/>
        <v>1.710000000000008</v>
      </c>
      <c r="AC60" s="98">
        <f>IF((S60)=0,"",(AB60/S60))</f>
        <v>1.1947922401975161E-2</v>
      </c>
      <c r="AE60" s="95"/>
      <c r="AF60" s="95"/>
      <c r="AG60" s="97">
        <f>SUM(AG51:AG56,AG50)</f>
        <v>145.29111700000001</v>
      </c>
      <c r="AH60" s="96"/>
      <c r="AI60" s="97">
        <f t="shared" ref="AI60:AI64" si="74">AG60-Z60</f>
        <v>0.46000000000000796</v>
      </c>
      <c r="AJ60" s="98">
        <f>IF((Z60)=0,"",(AI60/Z60))</f>
        <v>3.1761130448231503E-3</v>
      </c>
      <c r="AL60" s="95"/>
      <c r="AM60" s="95"/>
      <c r="AN60" s="97">
        <f>SUM(AN51:AN56,AN50)</f>
        <v>145.36111700000001</v>
      </c>
      <c r="AO60" s="96"/>
      <c r="AP60" s="97">
        <f t="shared" ref="AP60:AP64" si="75">AN60-AG60</f>
        <v>6.9999999999993179E-2</v>
      </c>
      <c r="AQ60" s="98">
        <f>IF((AG60)=0,"",(AP60/AG60))</f>
        <v>4.8179132658188021E-4</v>
      </c>
    </row>
    <row r="61" spans="2:43" x14ac:dyDescent="0.2">
      <c r="B61" s="99" t="s">
        <v>40</v>
      </c>
      <c r="C61" s="21"/>
      <c r="D61" s="21"/>
      <c r="E61" s="21"/>
      <c r="F61" s="100">
        <v>0.13</v>
      </c>
      <c r="G61" s="101"/>
      <c r="H61" s="102">
        <f>H60*F61</f>
        <v>18.344142862500004</v>
      </c>
      <c r="I61" s="103"/>
      <c r="J61" s="104">
        <v>0.13</v>
      </c>
      <c r="K61" s="103"/>
      <c r="L61" s="105">
        <f>L60*J61</f>
        <v>18.44194521</v>
      </c>
      <c r="M61" s="106"/>
      <c r="N61" s="107">
        <f t="shared" si="58"/>
        <v>9.78023474999965E-2</v>
      </c>
      <c r="O61" s="108">
        <f t="shared" si="59"/>
        <v>5.331529972977307E-3</v>
      </c>
      <c r="Q61" s="104">
        <v>0.13</v>
      </c>
      <c r="R61" s="103"/>
      <c r="S61" s="105">
        <f>S60*Q61</f>
        <v>18.605745210000002</v>
      </c>
      <c r="T61" s="106"/>
      <c r="U61" s="107">
        <f t="shared" si="1"/>
        <v>0.16380000000000194</v>
      </c>
      <c r="V61" s="108">
        <f t="shared" ref="V61:V70" si="76">IF((L61)=0,"",(U61/L61))</f>
        <v>8.881926398478979E-3</v>
      </c>
      <c r="X61" s="104">
        <v>0.13</v>
      </c>
      <c r="Y61" s="103"/>
      <c r="Z61" s="105">
        <f>Z60*X61</f>
        <v>18.828045210000003</v>
      </c>
      <c r="AA61" s="106"/>
      <c r="AB61" s="107">
        <f t="shared" si="3"/>
        <v>0.22230000000000061</v>
      </c>
      <c r="AC61" s="108">
        <f t="shared" ref="AC61:AC70" si="77">IF((S61)=0,"",(AB61/S61))</f>
        <v>1.1947922401975137E-2</v>
      </c>
      <c r="AE61" s="104">
        <v>0.13</v>
      </c>
      <c r="AF61" s="103"/>
      <c r="AG61" s="105">
        <f>AG60*AE61</f>
        <v>18.887845210000002</v>
      </c>
      <c r="AH61" s="106"/>
      <c r="AI61" s="107">
        <f t="shared" si="74"/>
        <v>5.9799999999999187E-2</v>
      </c>
      <c r="AJ61" s="108">
        <f t="shared" ref="AJ61:AJ70" si="78">IF((Z61)=0,"",(AI61/Z61))</f>
        <v>3.1761130448230519E-3</v>
      </c>
      <c r="AL61" s="104">
        <v>0.13</v>
      </c>
      <c r="AM61" s="103"/>
      <c r="AN61" s="105">
        <f>AN60*AL61</f>
        <v>18.896945210000002</v>
      </c>
      <c r="AO61" s="106"/>
      <c r="AP61" s="107">
        <f t="shared" si="75"/>
        <v>9.100000000000108E-3</v>
      </c>
      <c r="AQ61" s="108">
        <f t="shared" ref="AQ61:AQ70" si="79">IF((AG61)=0,"",(AP61/AG61))</f>
        <v>4.8179132658193291E-4</v>
      </c>
    </row>
    <row r="62" spans="2:43" x14ac:dyDescent="0.2">
      <c r="B62" s="109" t="s">
        <v>41</v>
      </c>
      <c r="C62" s="21"/>
      <c r="D62" s="21"/>
      <c r="E62" s="21"/>
      <c r="F62" s="110"/>
      <c r="G62" s="101"/>
      <c r="H62" s="102">
        <f>H60+H61</f>
        <v>159.45293411250003</v>
      </c>
      <c r="I62" s="103"/>
      <c r="J62" s="103"/>
      <c r="K62" s="103"/>
      <c r="L62" s="105">
        <f>L60+L61</f>
        <v>160.30306221000001</v>
      </c>
      <c r="M62" s="106"/>
      <c r="N62" s="107">
        <f t="shared" si="58"/>
        <v>0.85012809749997587</v>
      </c>
      <c r="O62" s="108">
        <f t="shared" si="59"/>
        <v>5.331529972977346E-3</v>
      </c>
      <c r="Q62" s="103"/>
      <c r="R62" s="103"/>
      <c r="S62" s="105">
        <f>S60+S61</f>
        <v>161.72686221000001</v>
      </c>
      <c r="T62" s="106"/>
      <c r="U62" s="107">
        <f t="shared" si="1"/>
        <v>1.4238</v>
      </c>
      <c r="V62" s="108">
        <f t="shared" si="76"/>
        <v>8.8819263984788715E-3</v>
      </c>
      <c r="X62" s="103"/>
      <c r="Y62" s="103"/>
      <c r="Z62" s="105">
        <f>Z60+Z61</f>
        <v>163.65916221000001</v>
      </c>
      <c r="AA62" s="106"/>
      <c r="AB62" s="107">
        <f t="shared" si="3"/>
        <v>1.9322999999999979</v>
      </c>
      <c r="AC62" s="108">
        <f t="shared" si="77"/>
        <v>1.1947922401975092E-2</v>
      </c>
      <c r="AE62" s="103"/>
      <c r="AF62" s="103"/>
      <c r="AG62" s="105">
        <f>AG60+AG61</f>
        <v>164.17896221000001</v>
      </c>
      <c r="AH62" s="106"/>
      <c r="AI62" s="107">
        <f t="shared" si="74"/>
        <v>0.51980000000000359</v>
      </c>
      <c r="AJ62" s="108">
        <f t="shared" si="78"/>
        <v>3.1761130448231174E-3</v>
      </c>
      <c r="AL62" s="103"/>
      <c r="AM62" s="103"/>
      <c r="AN62" s="105">
        <f>AN60+AN61</f>
        <v>164.25806221000002</v>
      </c>
      <c r="AO62" s="106"/>
      <c r="AP62" s="107">
        <f t="shared" si="75"/>
        <v>7.910000000001105E-2</v>
      </c>
      <c r="AQ62" s="108">
        <f t="shared" si="79"/>
        <v>4.8179132658199454E-4</v>
      </c>
    </row>
    <row r="63" spans="2:43" ht="15.75" customHeight="1" x14ac:dyDescent="0.2">
      <c r="B63" s="412" t="s">
        <v>127</v>
      </c>
      <c r="C63" s="412"/>
      <c r="D63" s="412"/>
      <c r="E63" s="21"/>
      <c r="F63" s="242">
        <f>'Res (100)'!F64</f>
        <v>0.318</v>
      </c>
      <c r="G63" s="101"/>
      <c r="H63" s="111">
        <f>F63*H60</f>
        <v>44.872595617500011</v>
      </c>
      <c r="I63" s="103"/>
      <c r="J63" s="268">
        <f>'Res (100)'!J64</f>
        <v>0.318</v>
      </c>
      <c r="K63" s="103"/>
      <c r="L63" s="112">
        <f>J63*L60</f>
        <v>45.111835206000002</v>
      </c>
      <c r="M63" s="106"/>
      <c r="N63" s="112">
        <f t="shared" si="58"/>
        <v>0.23923958849999138</v>
      </c>
      <c r="O63" s="113">
        <f t="shared" si="59"/>
        <v>5.3315299729773053E-3</v>
      </c>
      <c r="Q63" s="268">
        <f>'Res (100)'!Q64</f>
        <v>0.318</v>
      </c>
      <c r="R63" s="103"/>
      <c r="S63" s="112">
        <f>Q63*S60</f>
        <v>45.512515206000003</v>
      </c>
      <c r="T63" s="106"/>
      <c r="U63" s="112">
        <f t="shared" si="1"/>
        <v>0.40068000000000126</v>
      </c>
      <c r="V63" s="113">
        <f t="shared" si="76"/>
        <v>8.881926398478901E-3</v>
      </c>
      <c r="X63" s="268">
        <f>Q63</f>
        <v>0.318</v>
      </c>
      <c r="Y63" s="103"/>
      <c r="Z63" s="112">
        <f>X63*Z60</f>
        <v>46.056295206000001</v>
      </c>
      <c r="AA63" s="106"/>
      <c r="AB63" s="112">
        <f t="shared" si="3"/>
        <v>0.54377999999999815</v>
      </c>
      <c r="AC63" s="113">
        <f t="shared" si="77"/>
        <v>1.1947922401975064E-2</v>
      </c>
      <c r="AE63" s="268">
        <f>X63</f>
        <v>0.318</v>
      </c>
      <c r="AF63" s="103"/>
      <c r="AG63" s="112">
        <f>AE63*AG60</f>
        <v>46.202575206000006</v>
      </c>
      <c r="AH63" s="106"/>
      <c r="AI63" s="112">
        <f t="shared" si="74"/>
        <v>0.14628000000000441</v>
      </c>
      <c r="AJ63" s="113">
        <f t="shared" si="78"/>
        <v>3.1761130448231911E-3</v>
      </c>
      <c r="AL63" s="268">
        <f>AE63</f>
        <v>0.318</v>
      </c>
      <c r="AM63" s="103"/>
      <c r="AN63" s="112">
        <f>AL63*AN60</f>
        <v>46.224835206000002</v>
      </c>
      <c r="AO63" s="106"/>
      <c r="AP63" s="112">
        <f t="shared" si="75"/>
        <v>2.2259999999995728E-2</v>
      </c>
      <c r="AQ63" s="113">
        <f t="shared" si="79"/>
        <v>4.8179132658183468E-4</v>
      </c>
    </row>
    <row r="64" spans="2:43" ht="13.5" customHeight="1" thickBot="1" x14ac:dyDescent="0.25">
      <c r="B64" s="413" t="s">
        <v>126</v>
      </c>
      <c r="C64" s="413"/>
      <c r="D64" s="413"/>
      <c r="E64" s="114"/>
      <c r="F64" s="115"/>
      <c r="G64" s="116"/>
      <c r="H64" s="117">
        <f>H62-H63</f>
        <v>114.58033849500002</v>
      </c>
      <c r="I64" s="118"/>
      <c r="J64" s="118"/>
      <c r="K64" s="118"/>
      <c r="L64" s="119">
        <f>L62-L63</f>
        <v>115.19122700400001</v>
      </c>
      <c r="M64" s="120"/>
      <c r="N64" s="121">
        <f t="shared" si="58"/>
        <v>0.61088850899999159</v>
      </c>
      <c r="O64" s="122">
        <f t="shared" si="59"/>
        <v>5.3315299729774241E-3</v>
      </c>
      <c r="Q64" s="118"/>
      <c r="R64" s="118"/>
      <c r="S64" s="119">
        <f>S62-S63</f>
        <v>116.214347004</v>
      </c>
      <c r="T64" s="120"/>
      <c r="U64" s="121">
        <f t="shared" si="1"/>
        <v>1.0231199999999916</v>
      </c>
      <c r="V64" s="122">
        <f t="shared" si="76"/>
        <v>8.8819263984787986E-3</v>
      </c>
      <c r="X64" s="118"/>
      <c r="Y64" s="118"/>
      <c r="Z64" s="119">
        <f>Z62-Z63</f>
        <v>117.602867004</v>
      </c>
      <c r="AA64" s="120"/>
      <c r="AB64" s="121">
        <f t="shared" si="3"/>
        <v>1.3885199999999998</v>
      </c>
      <c r="AC64" s="122">
        <f t="shared" si="77"/>
        <v>1.1947922401975102E-2</v>
      </c>
      <c r="AE64" s="118"/>
      <c r="AF64" s="118"/>
      <c r="AG64" s="119">
        <f>AG62-AG63</f>
        <v>117.976387004</v>
      </c>
      <c r="AH64" s="120"/>
      <c r="AI64" s="121">
        <f t="shared" si="74"/>
        <v>0.37351999999999919</v>
      </c>
      <c r="AJ64" s="122">
        <f t="shared" si="78"/>
        <v>3.1761130448230888E-3</v>
      </c>
      <c r="AL64" s="118"/>
      <c r="AM64" s="118"/>
      <c r="AN64" s="119">
        <f>AN62-AN63</f>
        <v>118.03322700400003</v>
      </c>
      <c r="AO64" s="120"/>
      <c r="AP64" s="121">
        <f t="shared" si="75"/>
        <v>5.6840000000022428E-2</v>
      </c>
      <c r="AQ64" s="122">
        <f t="shared" si="79"/>
        <v>4.8179132658211733E-4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137.68129125000002</v>
      </c>
      <c r="I66" s="134"/>
      <c r="J66" s="135"/>
      <c r="K66" s="135"/>
      <c r="L66" s="133">
        <f>SUM(L57:L58,L50,L51:L53)</f>
        <v>138.433617</v>
      </c>
      <c r="M66" s="136"/>
      <c r="N66" s="137">
        <f t="shared" ref="N66:N70" si="80">L66-H66</f>
        <v>0.75232574999998292</v>
      </c>
      <c r="O66" s="98">
        <f t="shared" ref="O66:O70" si="81">IF((H66)=0,"",(N66/H66))</f>
        <v>5.4642554785015703E-3</v>
      </c>
      <c r="Q66" s="135"/>
      <c r="R66" s="135"/>
      <c r="S66" s="137">
        <f>SUM(S57:S58,S50,S51:S53)</f>
        <v>139.69361700000002</v>
      </c>
      <c r="T66" s="136"/>
      <c r="U66" s="137">
        <f t="shared" si="1"/>
        <v>1.2600000000000193</v>
      </c>
      <c r="V66" s="98">
        <f t="shared" si="76"/>
        <v>9.1018354306239019E-3</v>
      </c>
      <c r="X66" s="135"/>
      <c r="Y66" s="135"/>
      <c r="Z66" s="137">
        <f>SUM(Z57:Z58,Z50,Z51:Z53)</f>
        <v>141.403617</v>
      </c>
      <c r="AA66" s="136"/>
      <c r="AB66" s="137">
        <f t="shared" si="3"/>
        <v>1.7099999999999795</v>
      </c>
      <c r="AC66" s="98">
        <f t="shared" si="77"/>
        <v>1.2241074694200089E-2</v>
      </c>
      <c r="AE66" s="135"/>
      <c r="AF66" s="135"/>
      <c r="AG66" s="137">
        <f>SUM(AG57:AG58,AG50,AG51:AG53)</f>
        <v>141.863617</v>
      </c>
      <c r="AH66" s="136"/>
      <c r="AI66" s="137">
        <f t="shared" ref="AI66:AI70" si="82">AG66-Z66</f>
        <v>0.46000000000000796</v>
      </c>
      <c r="AJ66" s="98">
        <f t="shared" si="78"/>
        <v>3.2530992471006448E-3</v>
      </c>
      <c r="AL66" s="135"/>
      <c r="AM66" s="135"/>
      <c r="AN66" s="137">
        <f>SUM(AN57:AN58,AN50,AN51:AN53)</f>
        <v>141.933617</v>
      </c>
      <c r="AO66" s="136"/>
      <c r="AP66" s="137">
        <f t="shared" ref="AP66:AP70" si="83">AN66-AG66</f>
        <v>6.9999999999993179E-2</v>
      </c>
      <c r="AQ66" s="98">
        <f t="shared" si="79"/>
        <v>4.934316597890859E-4</v>
      </c>
    </row>
    <row r="67" spans="1:43" s="79" customFormat="1" x14ac:dyDescent="0.2">
      <c r="B67" s="138" t="s">
        <v>40</v>
      </c>
      <c r="C67" s="73"/>
      <c r="D67" s="73"/>
      <c r="E67" s="73"/>
      <c r="F67" s="139">
        <v>0.13</v>
      </c>
      <c r="G67" s="132"/>
      <c r="H67" s="140">
        <f>H66*F67</f>
        <v>17.898567862500002</v>
      </c>
      <c r="I67" s="141"/>
      <c r="J67" s="142">
        <v>0.13</v>
      </c>
      <c r="K67" s="143"/>
      <c r="L67" s="144">
        <f>L66*J67</f>
        <v>17.996370210000002</v>
      </c>
      <c r="M67" s="145"/>
      <c r="N67" s="146">
        <f t="shared" si="80"/>
        <v>9.7802347500000053E-2</v>
      </c>
      <c r="O67" s="108">
        <f t="shared" si="81"/>
        <v>5.4642554785016978E-3</v>
      </c>
      <c r="Q67" s="142">
        <v>0.13</v>
      </c>
      <c r="R67" s="143"/>
      <c r="S67" s="144">
        <f>S66*Q67</f>
        <v>18.160170210000004</v>
      </c>
      <c r="T67" s="145"/>
      <c r="U67" s="146">
        <f t="shared" si="1"/>
        <v>0.16380000000000194</v>
      </c>
      <c r="V67" s="108">
        <f t="shared" si="76"/>
        <v>9.101835430623869E-3</v>
      </c>
      <c r="X67" s="142">
        <v>0.13</v>
      </c>
      <c r="Y67" s="143"/>
      <c r="Z67" s="144">
        <f>Z66*X67</f>
        <v>18.382470210000001</v>
      </c>
      <c r="AA67" s="145"/>
      <c r="AB67" s="146">
        <f t="shared" si="3"/>
        <v>0.22229999999999706</v>
      </c>
      <c r="AC67" s="108">
        <f t="shared" si="77"/>
        <v>1.2241074694200072E-2</v>
      </c>
      <c r="AE67" s="142">
        <v>0.13</v>
      </c>
      <c r="AF67" s="143"/>
      <c r="AG67" s="144">
        <f>AG66*AE67</f>
        <v>18.44227021</v>
      </c>
      <c r="AH67" s="145"/>
      <c r="AI67" s="146">
        <f t="shared" si="82"/>
        <v>5.9799999999999187E-2</v>
      </c>
      <c r="AJ67" s="108">
        <f t="shared" si="78"/>
        <v>3.2530992471005442E-3</v>
      </c>
      <c r="AL67" s="142">
        <v>0.13</v>
      </c>
      <c r="AM67" s="143"/>
      <c r="AN67" s="144">
        <f>AN66*AL67</f>
        <v>18.45137021</v>
      </c>
      <c r="AO67" s="145"/>
      <c r="AP67" s="146">
        <f t="shared" si="83"/>
        <v>9.100000000000108E-3</v>
      </c>
      <c r="AQ67" s="108">
        <f t="shared" si="79"/>
        <v>4.9343165978913979E-4</v>
      </c>
    </row>
    <row r="68" spans="1:43" s="79" customFormat="1" x14ac:dyDescent="0.2">
      <c r="B68" s="147" t="s">
        <v>41</v>
      </c>
      <c r="C68" s="73"/>
      <c r="D68" s="73"/>
      <c r="E68" s="73"/>
      <c r="F68" s="148"/>
      <c r="G68" s="149"/>
      <c r="H68" s="140">
        <f>H66+H67</f>
        <v>155.5798591125</v>
      </c>
      <c r="I68" s="141"/>
      <c r="J68" s="141"/>
      <c r="K68" s="141"/>
      <c r="L68" s="144">
        <f>L66+L67</f>
        <v>156.42998721000001</v>
      </c>
      <c r="M68" s="145"/>
      <c r="N68" s="146">
        <f t="shared" si="80"/>
        <v>0.85012809750000429</v>
      </c>
      <c r="O68" s="108">
        <f t="shared" si="81"/>
        <v>5.4642554785017229E-3</v>
      </c>
      <c r="Q68" s="141"/>
      <c r="R68" s="141"/>
      <c r="S68" s="144">
        <f>S66+S67</f>
        <v>157.85378721000001</v>
      </c>
      <c r="T68" s="145"/>
      <c r="U68" s="146">
        <f t="shared" si="1"/>
        <v>1.4238</v>
      </c>
      <c r="V68" s="108">
        <f t="shared" si="76"/>
        <v>9.1018354306237614E-3</v>
      </c>
      <c r="X68" s="141"/>
      <c r="Y68" s="141"/>
      <c r="Z68" s="144">
        <f>Z66+Z67</f>
        <v>159.78608721000001</v>
      </c>
      <c r="AA68" s="145"/>
      <c r="AB68" s="146">
        <f t="shared" si="3"/>
        <v>1.9322999999999979</v>
      </c>
      <c r="AC68" s="108">
        <f t="shared" si="77"/>
        <v>1.2241074694200223E-2</v>
      </c>
      <c r="AE68" s="141"/>
      <c r="AF68" s="141"/>
      <c r="AG68" s="144">
        <f>AG66+AG67</f>
        <v>160.30588721000001</v>
      </c>
      <c r="AH68" s="145"/>
      <c r="AI68" s="146">
        <f t="shared" si="82"/>
        <v>0.51980000000000359</v>
      </c>
      <c r="AJ68" s="108">
        <f t="shared" si="78"/>
        <v>3.253099247100611E-3</v>
      </c>
      <c r="AL68" s="141"/>
      <c r="AM68" s="141"/>
      <c r="AN68" s="144">
        <f>AN66+AN67</f>
        <v>160.38498720999999</v>
      </c>
      <c r="AO68" s="145"/>
      <c r="AP68" s="146">
        <f t="shared" si="83"/>
        <v>7.9099999999982629E-2</v>
      </c>
      <c r="AQ68" s="108">
        <f t="shared" si="79"/>
        <v>4.9343165978902551E-4</v>
      </c>
    </row>
    <row r="69" spans="1:43" s="79" customFormat="1" ht="15.75" customHeight="1" x14ac:dyDescent="0.2">
      <c r="B69" s="412" t="s">
        <v>127</v>
      </c>
      <c r="C69" s="412"/>
      <c r="D69" s="412"/>
      <c r="E69" s="73"/>
      <c r="F69" s="243">
        <f>F63</f>
        <v>0.318</v>
      </c>
      <c r="G69" s="149"/>
      <c r="H69" s="150">
        <f>F69*H66</f>
        <v>43.782650617500003</v>
      </c>
      <c r="I69" s="141"/>
      <c r="J69" s="268">
        <f>'Res (100)'!J70</f>
        <v>0.318</v>
      </c>
      <c r="K69" s="141"/>
      <c r="L69" s="112">
        <f>J69*L66</f>
        <v>44.021890206000002</v>
      </c>
      <c r="M69" s="145"/>
      <c r="N69" s="151">
        <f t="shared" si="80"/>
        <v>0.23923958849999849</v>
      </c>
      <c r="O69" s="113">
        <f t="shared" si="81"/>
        <v>5.4642554785016605E-3</v>
      </c>
      <c r="Q69" s="268">
        <f>'Res (100)'!Q70</f>
        <v>0.318</v>
      </c>
      <c r="R69" s="141"/>
      <c r="S69" s="112">
        <f>Q69*S66</f>
        <v>44.422570206000003</v>
      </c>
      <c r="T69" s="145"/>
      <c r="U69" s="151">
        <f t="shared" si="1"/>
        <v>0.40068000000000126</v>
      </c>
      <c r="V69" s="113">
        <f t="shared" si="76"/>
        <v>9.1018354306237909E-3</v>
      </c>
      <c r="X69" s="268">
        <f>Q69</f>
        <v>0.318</v>
      </c>
      <c r="Y69" s="141"/>
      <c r="Z69" s="112">
        <f>X69*Z66</f>
        <v>44.966350206000001</v>
      </c>
      <c r="AA69" s="145"/>
      <c r="AB69" s="151">
        <f t="shared" si="3"/>
        <v>0.54377999999999815</v>
      </c>
      <c r="AC69" s="113">
        <f t="shared" si="77"/>
        <v>1.2241074694200195E-2</v>
      </c>
      <c r="AE69" s="268">
        <f>X69</f>
        <v>0.318</v>
      </c>
      <c r="AF69" s="141"/>
      <c r="AG69" s="112">
        <f>AE69*AG66</f>
        <v>45.112630206000006</v>
      </c>
      <c r="AH69" s="145"/>
      <c r="AI69" s="151">
        <f t="shared" si="82"/>
        <v>0.14628000000000441</v>
      </c>
      <c r="AJ69" s="113">
        <f t="shared" si="78"/>
        <v>3.2530992471006864E-3</v>
      </c>
      <c r="AL69" s="268">
        <f>AE69</f>
        <v>0.318</v>
      </c>
      <c r="AM69" s="141"/>
      <c r="AN69" s="112">
        <f>AL69*AN66</f>
        <v>45.134890206000001</v>
      </c>
      <c r="AO69" s="145"/>
      <c r="AP69" s="151">
        <f t="shared" si="83"/>
        <v>2.2259999999995728E-2</v>
      </c>
      <c r="AQ69" s="113">
        <f t="shared" si="79"/>
        <v>4.9343165978903917E-4</v>
      </c>
    </row>
    <row r="70" spans="1:43" s="79" customFormat="1" ht="13.5" customHeight="1" thickBot="1" x14ac:dyDescent="0.25">
      <c r="B70" s="407" t="s">
        <v>128</v>
      </c>
      <c r="C70" s="407"/>
      <c r="D70" s="407"/>
      <c r="E70" s="152"/>
      <c r="F70" s="153"/>
      <c r="G70" s="154"/>
      <c r="H70" s="155">
        <f>H68-H69</f>
        <v>111.79720849500001</v>
      </c>
      <c r="I70" s="156"/>
      <c r="J70" s="156"/>
      <c r="K70" s="156"/>
      <c r="L70" s="157">
        <f>L68-L69</f>
        <v>112.40809700400001</v>
      </c>
      <c r="M70" s="158"/>
      <c r="N70" s="159">
        <f t="shared" si="80"/>
        <v>0.6108885090000058</v>
      </c>
      <c r="O70" s="160">
        <f t="shared" si="81"/>
        <v>5.4642554785017464E-3</v>
      </c>
      <c r="Q70" s="156"/>
      <c r="R70" s="156"/>
      <c r="S70" s="157">
        <f>S68-S69</f>
        <v>113.431217004</v>
      </c>
      <c r="T70" s="158"/>
      <c r="U70" s="159">
        <f t="shared" si="1"/>
        <v>1.0231199999999916</v>
      </c>
      <c r="V70" s="160">
        <f t="shared" si="76"/>
        <v>9.1018354306236868E-3</v>
      </c>
      <c r="X70" s="156"/>
      <c r="Y70" s="156"/>
      <c r="Z70" s="157">
        <f>Z68-Z69</f>
        <v>114.819737004</v>
      </c>
      <c r="AA70" s="158"/>
      <c r="AB70" s="159">
        <f t="shared" si="3"/>
        <v>1.3885199999999998</v>
      </c>
      <c r="AC70" s="160">
        <f t="shared" si="77"/>
        <v>1.2241074694200235E-2</v>
      </c>
      <c r="AE70" s="273"/>
      <c r="AF70" s="156"/>
      <c r="AG70" s="157">
        <f>AG68-AG69</f>
        <v>115.193257004</v>
      </c>
      <c r="AH70" s="158"/>
      <c r="AI70" s="159">
        <f t="shared" si="82"/>
        <v>0.37351999999999919</v>
      </c>
      <c r="AJ70" s="160">
        <f t="shared" si="78"/>
        <v>3.2530992471005815E-3</v>
      </c>
      <c r="AL70" s="156"/>
      <c r="AM70" s="156"/>
      <c r="AN70" s="157">
        <f>AN68-AN69</f>
        <v>115.250097004</v>
      </c>
      <c r="AO70" s="158"/>
      <c r="AP70" s="159">
        <f t="shared" si="83"/>
        <v>5.6839999999994006E-2</v>
      </c>
      <c r="AQ70" s="160">
        <f t="shared" si="79"/>
        <v>4.9343165978908189E-4</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1"/>
  <sheetViews>
    <sheetView showGridLines="0" topLeftCell="C13"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420" t="s">
        <v>3</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Rates'!D7</f>
        <v>27.79</v>
      </c>
      <c r="G23" s="25">
        <v>1</v>
      </c>
      <c r="H23" s="26">
        <f>G23*F23</f>
        <v>27.79</v>
      </c>
      <c r="I23" s="27"/>
      <c r="J23" s="24">
        <f>+'Res (100)'!J23</f>
        <v>29.62</v>
      </c>
      <c r="K23" s="29">
        <v>1</v>
      </c>
      <c r="L23" s="26">
        <f>K23*J23</f>
        <v>29.62</v>
      </c>
      <c r="M23" s="27"/>
      <c r="N23" s="30">
        <f>L23-H23</f>
        <v>1.8300000000000018</v>
      </c>
      <c r="O23" s="31">
        <f>IF((H23)=0,"",(N23/H23))</f>
        <v>6.5851025548758615E-2</v>
      </c>
      <c r="Q23" s="24">
        <f>+'Res (100)'!Q23</f>
        <v>30.87</v>
      </c>
      <c r="R23" s="29">
        <v>1</v>
      </c>
      <c r="S23" s="26">
        <f>R23*Q23</f>
        <v>30.87</v>
      </c>
      <c r="T23" s="27"/>
      <c r="U23" s="30">
        <f>S23-L23</f>
        <v>1.25</v>
      </c>
      <c r="V23" s="31">
        <f>IF((L23)=0,"",(U23/L23))</f>
        <v>4.2201215395003377E-2</v>
      </c>
      <c r="X23" s="24">
        <f>+'Res (100)'!X23</f>
        <v>31.88</v>
      </c>
      <c r="Y23" s="29">
        <v>1</v>
      </c>
      <c r="Z23" s="26">
        <f>Y23*X23</f>
        <v>31.88</v>
      </c>
      <c r="AA23" s="27"/>
      <c r="AB23" s="30">
        <f>Z23-S23</f>
        <v>1.009999999999998</v>
      </c>
      <c r="AC23" s="31">
        <f>IF((S23)=0,"",(AB23/S23))</f>
        <v>3.2717849044379591E-2</v>
      </c>
      <c r="AE23" s="24">
        <f>+'Res (100)'!AE23</f>
        <v>32.340000000000003</v>
      </c>
      <c r="AF23" s="29">
        <v>1</v>
      </c>
      <c r="AG23" s="26">
        <f>AF23*AE23</f>
        <v>32.340000000000003</v>
      </c>
      <c r="AH23" s="27"/>
      <c r="AI23" s="30">
        <f>AG23-Z23</f>
        <v>0.46000000000000441</v>
      </c>
      <c r="AJ23" s="31">
        <f>IF((Z23)=0,"",(AI23/Z23))</f>
        <v>1.4429109159347692E-2</v>
      </c>
      <c r="AL23" s="24">
        <f>+'Res (100)'!AL23</f>
        <v>32.409999999999997</v>
      </c>
      <c r="AM23" s="29">
        <v>1</v>
      </c>
      <c r="AN23" s="26">
        <f>AM23*AL23</f>
        <v>32.409999999999997</v>
      </c>
      <c r="AO23" s="27"/>
      <c r="AP23" s="30">
        <f>AN23-AG23</f>
        <v>6.9999999999993179E-2</v>
      </c>
      <c r="AQ23" s="31">
        <f>IF((AG23)=0,"",(AP23/AG23))</f>
        <v>2.1645021645019533E-3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1000</v>
      </c>
      <c r="H25" s="26">
        <f t="shared" si="0"/>
        <v>0</v>
      </c>
      <c r="I25" s="27"/>
      <c r="J25" s="24">
        <f>'Proposed Rates'!E81</f>
        <v>0</v>
      </c>
      <c r="K25" s="29">
        <f>$F$18</f>
        <v>1000</v>
      </c>
      <c r="L25" s="26">
        <f t="shared" ref="L25:L27" si="9">K25*J25</f>
        <v>0</v>
      </c>
      <c r="M25" s="27"/>
      <c r="N25" s="30">
        <f t="shared" ref="N25:N27" si="10">L25-H25</f>
        <v>0</v>
      </c>
      <c r="O25" s="31" t="str">
        <f t="shared" ref="O25:O27" si="11">IF((H25)=0,"",(N25/H25))</f>
        <v/>
      </c>
      <c r="Q25" s="24">
        <f>'Proposed Rates'!F81</f>
        <v>0</v>
      </c>
      <c r="R25" s="29">
        <f>$F$18</f>
        <v>1000</v>
      </c>
      <c r="S25" s="26">
        <f t="shared" ref="S25:S27" si="12">R25*Q25</f>
        <v>0</v>
      </c>
      <c r="T25" s="27"/>
      <c r="U25" s="30">
        <f t="shared" si="1"/>
        <v>0</v>
      </c>
      <c r="V25" s="31" t="str">
        <f t="shared" si="2"/>
        <v/>
      </c>
      <c r="X25" s="24">
        <f>'Proposed Rates'!G81</f>
        <v>0</v>
      </c>
      <c r="Y25" s="29">
        <f>$F$18</f>
        <v>1000</v>
      </c>
      <c r="Z25" s="26">
        <f t="shared" ref="Z25:Z27" si="13">Y25*X25</f>
        <v>0</v>
      </c>
      <c r="AA25" s="27"/>
      <c r="AB25" s="30">
        <f t="shared" si="3"/>
        <v>0</v>
      </c>
      <c r="AC25" s="31" t="str">
        <f t="shared" si="4"/>
        <v/>
      </c>
      <c r="AE25" s="24">
        <f>'Proposed Rates'!H81</f>
        <v>0</v>
      </c>
      <c r="AF25" s="29">
        <f>$F$18</f>
        <v>1000</v>
      </c>
      <c r="AG25" s="26">
        <f t="shared" ref="AG25:AG27" si="14">AF25*AE25</f>
        <v>0</v>
      </c>
      <c r="AH25" s="27"/>
      <c r="AI25" s="30">
        <f t="shared" si="5"/>
        <v>0</v>
      </c>
      <c r="AJ25" s="31" t="str">
        <f t="shared" si="6"/>
        <v/>
      </c>
      <c r="AL25" s="24">
        <f>'Proposed Rates'!I81</f>
        <v>0</v>
      </c>
      <c r="AM25" s="29">
        <f>$F$18</f>
        <v>1000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1000</v>
      </c>
      <c r="H26" s="26">
        <f t="shared" si="0"/>
        <v>0</v>
      </c>
      <c r="I26" s="27"/>
      <c r="J26" s="24">
        <f>'Proposed Rates'!E95</f>
        <v>0</v>
      </c>
      <c r="K26" s="29">
        <f t="shared" ref="K26:K27" si="16">$F$18</f>
        <v>1000</v>
      </c>
      <c r="L26" s="26">
        <f t="shared" si="9"/>
        <v>0</v>
      </c>
      <c r="M26" s="27"/>
      <c r="N26" s="30">
        <f t="shared" si="10"/>
        <v>0</v>
      </c>
      <c r="O26" s="31" t="str">
        <f t="shared" si="11"/>
        <v/>
      </c>
      <c r="Q26" s="24">
        <f>'Proposed Rates'!F95</f>
        <v>0</v>
      </c>
      <c r="R26" s="29">
        <f t="shared" ref="R26:R27" si="17">$F$18</f>
        <v>1000</v>
      </c>
      <c r="S26" s="26">
        <f t="shared" si="12"/>
        <v>0</v>
      </c>
      <c r="T26" s="27"/>
      <c r="U26" s="30">
        <f t="shared" si="1"/>
        <v>0</v>
      </c>
      <c r="V26" s="31" t="str">
        <f t="shared" si="2"/>
        <v/>
      </c>
      <c r="X26" s="24">
        <f>'Proposed Rates'!G95</f>
        <v>0</v>
      </c>
      <c r="Y26" s="29">
        <f t="shared" ref="Y26:Y27" si="18">$F$18</f>
        <v>1000</v>
      </c>
      <c r="Z26" s="26">
        <f t="shared" si="13"/>
        <v>0</v>
      </c>
      <c r="AA26" s="27"/>
      <c r="AB26" s="30">
        <f t="shared" si="3"/>
        <v>0</v>
      </c>
      <c r="AC26" s="31" t="str">
        <f t="shared" si="4"/>
        <v/>
      </c>
      <c r="AE26" s="24">
        <f>'Proposed Rates'!H95</f>
        <v>0</v>
      </c>
      <c r="AF26" s="29">
        <f t="shared" ref="AF26:AF27" si="19">$F$18</f>
        <v>1000</v>
      </c>
      <c r="AG26" s="26">
        <f t="shared" si="14"/>
        <v>0</v>
      </c>
      <c r="AH26" s="27"/>
      <c r="AI26" s="30">
        <f t="shared" si="5"/>
        <v>0</v>
      </c>
      <c r="AJ26" s="31" t="str">
        <f t="shared" si="6"/>
        <v/>
      </c>
      <c r="AL26" s="24">
        <f>'Proposed Rates'!I95</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1000</v>
      </c>
      <c r="H27" s="26">
        <f t="shared" si="0"/>
        <v>0</v>
      </c>
      <c r="I27" s="27"/>
      <c r="J27" s="24">
        <f>'Proposed Rates'!E109</f>
        <v>0</v>
      </c>
      <c r="K27" s="29">
        <f t="shared" si="16"/>
        <v>1000</v>
      </c>
      <c r="L27" s="26">
        <f t="shared" si="9"/>
        <v>0</v>
      </c>
      <c r="M27" s="27"/>
      <c r="N27" s="30">
        <f t="shared" si="10"/>
        <v>0</v>
      </c>
      <c r="O27" s="31" t="str">
        <f t="shared" si="11"/>
        <v/>
      </c>
      <c r="Q27" s="24">
        <f>'Proposed Rates'!F109</f>
        <v>0</v>
      </c>
      <c r="R27" s="29">
        <f t="shared" si="17"/>
        <v>1000</v>
      </c>
      <c r="S27" s="26">
        <f t="shared" si="12"/>
        <v>0</v>
      </c>
      <c r="T27" s="27"/>
      <c r="U27" s="30">
        <f t="shared" si="1"/>
        <v>0</v>
      </c>
      <c r="V27" s="31" t="str">
        <f t="shared" si="2"/>
        <v/>
      </c>
      <c r="X27" s="24">
        <f>'Proposed Rates'!G109</f>
        <v>0</v>
      </c>
      <c r="Y27" s="29">
        <f t="shared" si="18"/>
        <v>1000</v>
      </c>
      <c r="Z27" s="26">
        <f t="shared" si="13"/>
        <v>0</v>
      </c>
      <c r="AA27" s="27"/>
      <c r="AB27" s="30">
        <f t="shared" si="3"/>
        <v>0</v>
      </c>
      <c r="AC27" s="31" t="str">
        <f t="shared" si="4"/>
        <v/>
      </c>
      <c r="AE27" s="24">
        <f>'Proposed Rates'!H109</f>
        <v>0</v>
      </c>
      <c r="AF27" s="29">
        <f t="shared" si="19"/>
        <v>1000</v>
      </c>
      <c r="AG27" s="26">
        <f t="shared" si="14"/>
        <v>0</v>
      </c>
      <c r="AH27" s="27"/>
      <c r="AI27" s="30">
        <f t="shared" si="5"/>
        <v>0</v>
      </c>
      <c r="AJ27" s="31" t="str">
        <f t="shared" si="6"/>
        <v/>
      </c>
      <c r="AL27" s="24">
        <f>'Proposed Rates'!I109</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1000</v>
      </c>
      <c r="H29" s="26">
        <f t="shared" si="0"/>
        <v>0</v>
      </c>
      <c r="I29" s="27"/>
      <c r="J29" s="24">
        <f>+'Res (100)'!J29</f>
        <v>0</v>
      </c>
      <c r="K29" s="25">
        <f>$F$18</f>
        <v>1000</v>
      </c>
      <c r="L29" s="26">
        <f t="shared" si="22"/>
        <v>0</v>
      </c>
      <c r="M29" s="27"/>
      <c r="N29" s="30">
        <f t="shared" si="23"/>
        <v>0</v>
      </c>
      <c r="O29" s="31" t="str">
        <f t="shared" si="24"/>
        <v/>
      </c>
      <c r="Q29" s="24">
        <f>+'Res (100)'!Q29</f>
        <v>0</v>
      </c>
      <c r="R29" s="25">
        <f>$F$18</f>
        <v>1000</v>
      </c>
      <c r="S29" s="26">
        <f t="shared" si="25"/>
        <v>0</v>
      </c>
      <c r="T29" s="27"/>
      <c r="U29" s="30">
        <f t="shared" si="1"/>
        <v>0</v>
      </c>
      <c r="V29" s="31" t="str">
        <f t="shared" si="2"/>
        <v/>
      </c>
      <c r="X29" s="24">
        <f>+'Res (100)'!X29</f>
        <v>0</v>
      </c>
      <c r="Y29" s="25">
        <f>$F$18</f>
        <v>1000</v>
      </c>
      <c r="Z29" s="26">
        <f t="shared" si="26"/>
        <v>0</v>
      </c>
      <c r="AA29" s="27"/>
      <c r="AB29" s="30">
        <f t="shared" si="3"/>
        <v>0</v>
      </c>
      <c r="AC29" s="31" t="str">
        <f t="shared" si="4"/>
        <v/>
      </c>
      <c r="AE29" s="24">
        <f>+'Res (100)'!AE29</f>
        <v>0</v>
      </c>
      <c r="AF29" s="25">
        <f>$F$18</f>
        <v>1000</v>
      </c>
      <c r="AG29" s="26">
        <f t="shared" si="27"/>
        <v>0</v>
      </c>
      <c r="AH29" s="27"/>
      <c r="AI29" s="30">
        <f t="shared" si="5"/>
        <v>0</v>
      </c>
      <c r="AJ29" s="31" t="str">
        <f t="shared" si="6"/>
        <v/>
      </c>
      <c r="AL29" s="24">
        <f>+'Res (100)'!AL29</f>
        <v>0</v>
      </c>
      <c r="AM29" s="25">
        <f>$F$18</f>
        <v>1000</v>
      </c>
      <c r="AN29" s="26">
        <f t="shared" si="28"/>
        <v>0</v>
      </c>
      <c r="AO29" s="27"/>
      <c r="AP29" s="30">
        <f t="shared" si="7"/>
        <v>0</v>
      </c>
      <c r="AQ29" s="31" t="str">
        <f t="shared" si="8"/>
        <v/>
      </c>
    </row>
    <row r="30" spans="2:43" x14ac:dyDescent="0.2">
      <c r="B30" s="21" t="s">
        <v>21</v>
      </c>
      <c r="C30" s="21"/>
      <c r="D30" s="22"/>
      <c r="E30" s="23"/>
      <c r="F30" s="24"/>
      <c r="G30" s="25">
        <f t="shared" ref="G30" si="29">$F$18</f>
        <v>1000</v>
      </c>
      <c r="H30" s="26">
        <f t="shared" si="0"/>
        <v>0</v>
      </c>
      <c r="I30" s="27"/>
      <c r="J30" s="24"/>
      <c r="K30" s="25">
        <f t="shared" ref="K30:K38" si="30">$F$18</f>
        <v>1000</v>
      </c>
      <c r="L30" s="26">
        <f t="shared" si="22"/>
        <v>0</v>
      </c>
      <c r="M30" s="27"/>
      <c r="N30" s="30">
        <f t="shared" si="23"/>
        <v>0</v>
      </c>
      <c r="O30" s="31" t="str">
        <f t="shared" si="24"/>
        <v/>
      </c>
      <c r="Q30" s="24"/>
      <c r="R30" s="25">
        <f t="shared" ref="R30:R38" si="31">$F$18</f>
        <v>1000</v>
      </c>
      <c r="S30" s="26">
        <f t="shared" si="25"/>
        <v>0</v>
      </c>
      <c r="T30" s="27"/>
      <c r="U30" s="30">
        <f t="shared" si="1"/>
        <v>0</v>
      </c>
      <c r="V30" s="31" t="str">
        <f t="shared" si="2"/>
        <v/>
      </c>
      <c r="X30" s="24"/>
      <c r="Y30" s="25">
        <f t="shared" ref="Y30:Y38" si="32">$F$18</f>
        <v>1000</v>
      </c>
      <c r="Z30" s="26">
        <f t="shared" si="26"/>
        <v>0</v>
      </c>
      <c r="AA30" s="27"/>
      <c r="AB30" s="30">
        <f t="shared" si="3"/>
        <v>0</v>
      </c>
      <c r="AC30" s="31" t="str">
        <f t="shared" si="4"/>
        <v/>
      </c>
      <c r="AE30" s="24"/>
      <c r="AF30" s="25">
        <f t="shared" ref="AF30:AF38" si="33">$F$18</f>
        <v>1000</v>
      </c>
      <c r="AG30" s="26">
        <f t="shared" si="27"/>
        <v>0</v>
      </c>
      <c r="AH30" s="27"/>
      <c r="AI30" s="30">
        <f t="shared" si="5"/>
        <v>0</v>
      </c>
      <c r="AJ30" s="31" t="str">
        <f t="shared" si="6"/>
        <v/>
      </c>
      <c r="AL30" s="24"/>
      <c r="AM30" s="25">
        <f t="shared" ref="AM30:AM38" si="34">$F$18</f>
        <v>1000</v>
      </c>
      <c r="AN30" s="26">
        <f t="shared" si="28"/>
        <v>0</v>
      </c>
      <c r="AO30" s="27"/>
      <c r="AP30" s="30">
        <f t="shared" si="7"/>
        <v>0</v>
      </c>
      <c r="AQ30" s="31" t="str">
        <f t="shared" si="8"/>
        <v/>
      </c>
    </row>
    <row r="31" spans="2:43" x14ac:dyDescent="0.2">
      <c r="B31" s="21" t="s">
        <v>136</v>
      </c>
      <c r="C31" s="21"/>
      <c r="D31" s="22" t="s">
        <v>17</v>
      </c>
      <c r="E31" s="23"/>
      <c r="F31" s="24">
        <f>+'Proposed Rates'!D67</f>
        <v>0</v>
      </c>
      <c r="G31" s="25">
        <f>$F$18</f>
        <v>1000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1000</v>
      </c>
      <c r="Z31" s="26">
        <f t="shared" si="26"/>
        <v>0</v>
      </c>
      <c r="AA31" s="27"/>
      <c r="AB31" s="30">
        <f t="shared" si="3"/>
        <v>-0.24</v>
      </c>
      <c r="AC31" s="31">
        <f t="shared" si="4"/>
        <v>-1</v>
      </c>
      <c r="AE31" s="24">
        <f>+'Res (100)'!AE31</f>
        <v>0</v>
      </c>
      <c r="AF31" s="25">
        <f t="shared" si="33"/>
        <v>1000</v>
      </c>
      <c r="AG31" s="26">
        <f t="shared" si="27"/>
        <v>0</v>
      </c>
      <c r="AH31" s="27"/>
      <c r="AI31" s="30">
        <f t="shared" si="5"/>
        <v>0</v>
      </c>
      <c r="AJ31" s="31" t="str">
        <f t="shared" si="6"/>
        <v/>
      </c>
      <c r="AL31" s="24">
        <f>+'Res (100)'!AL31</f>
        <v>0</v>
      </c>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4"/>
      <c r="R32" s="25">
        <f t="shared" si="31"/>
        <v>1000</v>
      </c>
      <c r="S32" s="26">
        <f t="shared" si="25"/>
        <v>0</v>
      </c>
      <c r="T32" s="27"/>
      <c r="U32" s="30">
        <f t="shared" si="1"/>
        <v>0</v>
      </c>
      <c r="V32" s="31" t="str">
        <f t="shared" si="2"/>
        <v/>
      </c>
      <c r="X32" s="24"/>
      <c r="Y32" s="25">
        <f t="shared" si="32"/>
        <v>1000</v>
      </c>
      <c r="Z32" s="26">
        <f t="shared" si="26"/>
        <v>0</v>
      </c>
      <c r="AA32" s="27"/>
      <c r="AB32" s="30">
        <f t="shared" si="3"/>
        <v>0</v>
      </c>
      <c r="AC32" s="31" t="str">
        <f t="shared" si="4"/>
        <v/>
      </c>
      <c r="AE32" s="24"/>
      <c r="AF32" s="25">
        <f t="shared" si="33"/>
        <v>1000</v>
      </c>
      <c r="AG32" s="26">
        <f t="shared" si="27"/>
        <v>0</v>
      </c>
      <c r="AH32" s="27"/>
      <c r="AI32" s="30">
        <f t="shared" si="5"/>
        <v>0</v>
      </c>
      <c r="AJ32" s="31" t="str">
        <f t="shared" si="6"/>
        <v/>
      </c>
      <c r="AL32" s="24"/>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29.36</v>
      </c>
      <c r="M39" s="62"/>
      <c r="N39" s="37">
        <f t="shared" si="23"/>
        <v>0.71999999999999886</v>
      </c>
      <c r="O39" s="38">
        <f t="shared" si="24"/>
        <v>2.5139664804469233E-2</v>
      </c>
      <c r="Q39" s="239"/>
      <c r="R39" s="240"/>
      <c r="S39" s="238">
        <f>SUM(S23:S38)</f>
        <v>30.62</v>
      </c>
      <c r="T39" s="62"/>
      <c r="U39" s="37">
        <f t="shared" si="1"/>
        <v>1.2600000000000016</v>
      </c>
      <c r="V39" s="38">
        <f t="shared" si="2"/>
        <v>4.2915531335149915E-2</v>
      </c>
      <c r="X39" s="239"/>
      <c r="Y39" s="240"/>
      <c r="Z39" s="238">
        <f>SUM(Z23:Z38)</f>
        <v>31.88</v>
      </c>
      <c r="AA39" s="62"/>
      <c r="AB39" s="37">
        <f t="shared" si="3"/>
        <v>1.259999999999998</v>
      </c>
      <c r="AC39" s="38">
        <f t="shared" si="4"/>
        <v>4.1149575440888243E-2</v>
      </c>
      <c r="AE39" s="239"/>
      <c r="AF39" s="240"/>
      <c r="AG39" s="238">
        <f>SUM(AG23:AG38)</f>
        <v>32.340000000000003</v>
      </c>
      <c r="AH39" s="62"/>
      <c r="AI39" s="37">
        <f t="shared" si="5"/>
        <v>0.46000000000000441</v>
      </c>
      <c r="AJ39" s="38">
        <f t="shared" si="6"/>
        <v>1.4429109159347692E-2</v>
      </c>
      <c r="AL39" s="239"/>
      <c r="AM39" s="240"/>
      <c r="AN39" s="238">
        <f>SUM(AN23:AN38)</f>
        <v>32.409999999999997</v>
      </c>
      <c r="AO39" s="62"/>
      <c r="AP39" s="37">
        <f t="shared" si="7"/>
        <v>6.9999999999993179E-2</v>
      </c>
      <c r="AQ39" s="38">
        <f t="shared" si="8"/>
        <v>2.1645021645019533E-3</v>
      </c>
    </row>
    <row r="40" spans="2:43" ht="38.25" x14ac:dyDescent="0.2">
      <c r="B40" s="40" t="s">
        <v>99</v>
      </c>
      <c r="C40" s="21"/>
      <c r="D40" s="22" t="s">
        <v>20</v>
      </c>
      <c r="E40" s="23"/>
      <c r="F40" s="24">
        <f>+'Proposed Rates'!D38</f>
        <v>-2.9999999999999997E-4</v>
      </c>
      <c r="G40" s="25">
        <f>$F$18</f>
        <v>1000</v>
      </c>
      <c r="H40" s="26">
        <f>G40*F40</f>
        <v>-0.3</v>
      </c>
      <c r="I40" s="27"/>
      <c r="J40" s="28">
        <f>+'Proposed Rates'!E38</f>
        <v>-5.9999999999999995E-4</v>
      </c>
      <c r="K40" s="25">
        <f>$F$18</f>
        <v>1000</v>
      </c>
      <c r="L40" s="26">
        <f>K40*J40</f>
        <v>-0.6</v>
      </c>
      <c r="M40" s="27"/>
      <c r="N40" s="30">
        <f>L40-H40</f>
        <v>-0.3</v>
      </c>
      <c r="O40" s="31">
        <f>IF((H40)=0,"",(N40/H40))</f>
        <v>1</v>
      </c>
      <c r="Q40" s="28">
        <f>+'Proposed Rates'!F38</f>
        <v>-5.9999999999999995E-4</v>
      </c>
      <c r="R40" s="25">
        <f>$F$18</f>
        <v>1000</v>
      </c>
      <c r="S40" s="26">
        <f>R40*Q40</f>
        <v>-0.6</v>
      </c>
      <c r="T40" s="27"/>
      <c r="U40" s="30">
        <f t="shared" si="1"/>
        <v>0</v>
      </c>
      <c r="V40" s="31">
        <f t="shared" si="2"/>
        <v>0</v>
      </c>
      <c r="X40" s="28">
        <f>+'Proposed Rates'!G38</f>
        <v>0</v>
      </c>
      <c r="Y40" s="25">
        <f>$F$18</f>
        <v>1000</v>
      </c>
      <c r="Z40" s="26">
        <f>Y40*X40</f>
        <v>0</v>
      </c>
      <c r="AA40" s="27"/>
      <c r="AB40" s="30">
        <f t="shared" si="3"/>
        <v>0.6</v>
      </c>
      <c r="AC40" s="31">
        <f t="shared" si="4"/>
        <v>-1</v>
      </c>
      <c r="AE40" s="28">
        <f>+'Proposed Rates'!H38</f>
        <v>0</v>
      </c>
      <c r="AF40" s="25">
        <f>$F$18</f>
        <v>1000</v>
      </c>
      <c r="AG40" s="26">
        <f>AF40*AE40</f>
        <v>0</v>
      </c>
      <c r="AH40" s="27"/>
      <c r="AI40" s="30">
        <f t="shared" si="5"/>
        <v>0</v>
      </c>
      <c r="AJ40" s="31" t="str">
        <f t="shared" si="6"/>
        <v/>
      </c>
      <c r="AL40" s="28">
        <f>+'Proposed Rates'!I38</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1000</v>
      </c>
      <c r="H42" s="26">
        <f t="shared" ref="H42:H43" si="37">G42*F42</f>
        <v>0</v>
      </c>
      <c r="I42" s="41"/>
      <c r="J42" s="28">
        <f>+'Proposed Rates'!E139</f>
        <v>0</v>
      </c>
      <c r="K42" s="25">
        <f t="shared" ref="K42:K43" si="38">$F$18</f>
        <v>1000</v>
      </c>
      <c r="L42" s="26">
        <f t="shared" ref="L42:L43" si="39">K42*J42</f>
        <v>0</v>
      </c>
      <c r="M42" s="42"/>
      <c r="N42" s="30">
        <f t="shared" ref="N42:N43" si="40">L42-H42</f>
        <v>0</v>
      </c>
      <c r="O42" s="31" t="str">
        <f t="shared" ref="O42:O46" si="41">IF((H42)=0,"",(N42/H42))</f>
        <v/>
      </c>
      <c r="Q42" s="28">
        <f>+'Proposed Rates'!F139</f>
        <v>0</v>
      </c>
      <c r="R42" s="25">
        <f t="shared" ref="R42:R43" si="42">$F$18</f>
        <v>1000</v>
      </c>
      <c r="S42" s="26">
        <f t="shared" ref="S42:S43" si="43">R42*Q42</f>
        <v>0</v>
      </c>
      <c r="T42" s="42"/>
      <c r="U42" s="30">
        <f t="shared" si="1"/>
        <v>0</v>
      </c>
      <c r="V42" s="31" t="str">
        <f t="shared" si="2"/>
        <v/>
      </c>
      <c r="X42" s="28">
        <f>+'Proposed Rates'!G139</f>
        <v>0</v>
      </c>
      <c r="Y42" s="25">
        <f t="shared" ref="Y42:Y43" si="44">$F$18</f>
        <v>1000</v>
      </c>
      <c r="Z42" s="26">
        <f t="shared" ref="Z42:Z43" si="45">Y42*X42</f>
        <v>0</v>
      </c>
      <c r="AA42" s="42"/>
      <c r="AB42" s="30">
        <f t="shared" si="3"/>
        <v>0</v>
      </c>
      <c r="AC42" s="31" t="str">
        <f t="shared" si="4"/>
        <v/>
      </c>
      <c r="AE42" s="28">
        <f>+'Proposed Rates'!H139</f>
        <v>0</v>
      </c>
      <c r="AF42" s="25">
        <f t="shared" ref="AF42:AF43" si="46">$F$18</f>
        <v>1000</v>
      </c>
      <c r="AG42" s="26">
        <f t="shared" ref="AG42:AG43" si="47">AF42*AE42</f>
        <v>0</v>
      </c>
      <c r="AH42" s="42"/>
      <c r="AI42" s="30">
        <f t="shared" si="5"/>
        <v>0</v>
      </c>
      <c r="AJ42" s="31" t="str">
        <f t="shared" si="6"/>
        <v/>
      </c>
      <c r="AL42" s="28">
        <f>+'Proposed Rates'!I139</f>
        <v>0</v>
      </c>
      <c r="AM42" s="25">
        <f t="shared" ref="AM42:AM43" si="48">$F$18</f>
        <v>1000</v>
      </c>
      <c r="AN42" s="26">
        <f t="shared" ref="AN42:AN43" si="49">AM42*AL42</f>
        <v>0</v>
      </c>
      <c r="AO42" s="42"/>
      <c r="AP42" s="30">
        <f t="shared" si="7"/>
        <v>0</v>
      </c>
      <c r="AQ42" s="31" t="str">
        <f t="shared" si="8"/>
        <v/>
      </c>
    </row>
    <row r="43" spans="2:43" x14ac:dyDescent="0.2">
      <c r="B43" s="40"/>
      <c r="C43" s="21"/>
      <c r="D43" s="22"/>
      <c r="E43" s="23"/>
      <c r="F43" s="24"/>
      <c r="G43" s="25">
        <f t="shared" si="36"/>
        <v>1000</v>
      </c>
      <c r="H43" s="26">
        <f t="shared" si="37"/>
        <v>0</v>
      </c>
      <c r="I43" s="41"/>
      <c r="J43" s="28"/>
      <c r="K43" s="25">
        <f t="shared" si="38"/>
        <v>1000</v>
      </c>
      <c r="L43" s="26">
        <f t="shared" si="39"/>
        <v>0</v>
      </c>
      <c r="M43" s="42"/>
      <c r="N43" s="30">
        <f t="shared" si="40"/>
        <v>0</v>
      </c>
      <c r="O43" s="31" t="str">
        <f t="shared" si="41"/>
        <v/>
      </c>
      <c r="Q43" s="28"/>
      <c r="R43" s="25">
        <f t="shared" si="42"/>
        <v>1000</v>
      </c>
      <c r="S43" s="26">
        <f t="shared" si="43"/>
        <v>0</v>
      </c>
      <c r="T43" s="42"/>
      <c r="U43" s="30">
        <f t="shared" si="1"/>
        <v>0</v>
      </c>
      <c r="V43" s="31" t="str">
        <f t="shared" si="2"/>
        <v/>
      </c>
      <c r="X43" s="28"/>
      <c r="Y43" s="25">
        <f t="shared" si="44"/>
        <v>1000</v>
      </c>
      <c r="Z43" s="26">
        <f t="shared" si="45"/>
        <v>0</v>
      </c>
      <c r="AA43" s="42"/>
      <c r="AB43" s="30">
        <f t="shared" si="3"/>
        <v>0</v>
      </c>
      <c r="AC43" s="31" t="str">
        <f t="shared" si="4"/>
        <v/>
      </c>
      <c r="AE43" s="28"/>
      <c r="AF43" s="25">
        <f t="shared" si="46"/>
        <v>1000</v>
      </c>
      <c r="AG43" s="26">
        <f t="shared" si="47"/>
        <v>0</v>
      </c>
      <c r="AH43" s="42"/>
      <c r="AI43" s="30">
        <f t="shared" si="5"/>
        <v>0</v>
      </c>
      <c r="AJ43" s="31" t="str">
        <f t="shared" si="6"/>
        <v/>
      </c>
      <c r="AL43" s="28"/>
      <c r="AM43" s="25">
        <f t="shared" si="48"/>
        <v>1000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1033.5</v>
      </c>
      <c r="H44" s="26">
        <f>G44*F44</f>
        <v>6.2010000000000003E-2</v>
      </c>
      <c r="I44" s="27"/>
      <c r="J44" s="46">
        <f>'Proposed Rates'!E233</f>
        <v>5.0000000000000002E-5</v>
      </c>
      <c r="K44" s="45">
        <f>$F$18*(1+J73)</f>
        <v>1033.8</v>
      </c>
      <c r="L44" s="26">
        <f>K44*J44</f>
        <v>5.169E-2</v>
      </c>
      <c r="M44" s="27"/>
      <c r="N44" s="30">
        <f>L44-H44</f>
        <v>-1.0320000000000003E-2</v>
      </c>
      <c r="O44" s="31">
        <f>IF((H44)=0,"",(N44/H44))</f>
        <v>-0.16642477019835514</v>
      </c>
      <c r="Q44" s="46">
        <f>'Proposed Rates'!F233</f>
        <v>5.0000000000000002E-5</v>
      </c>
      <c r="R44" s="45">
        <f>$F$18*(1+Q73)</f>
        <v>1033.8</v>
      </c>
      <c r="S44" s="26">
        <f>R44*Q44</f>
        <v>5.169E-2</v>
      </c>
      <c r="T44" s="27"/>
      <c r="U44" s="30">
        <f t="shared" si="1"/>
        <v>0</v>
      </c>
      <c r="V44" s="31">
        <f t="shared" si="2"/>
        <v>0</v>
      </c>
      <c r="X44" s="46">
        <f>'Proposed Rates'!G233</f>
        <v>5.0000000000000002E-5</v>
      </c>
      <c r="Y44" s="45">
        <f>$F$18*(1+X73)</f>
        <v>1033.8</v>
      </c>
      <c r="Z44" s="26">
        <f>Y44*X44</f>
        <v>5.169E-2</v>
      </c>
      <c r="AA44" s="27"/>
      <c r="AB44" s="30">
        <f t="shared" si="3"/>
        <v>0</v>
      </c>
      <c r="AC44" s="31">
        <f t="shared" si="4"/>
        <v>0</v>
      </c>
      <c r="AE44" s="46">
        <f>'Proposed Rates'!H233</f>
        <v>5.0000000000000002E-5</v>
      </c>
      <c r="AF44" s="45">
        <f>$F$18*(1+AE73)</f>
        <v>1033.8</v>
      </c>
      <c r="AG44" s="26">
        <f>AF44*AE44</f>
        <v>5.169E-2</v>
      </c>
      <c r="AH44" s="27"/>
      <c r="AI44" s="30">
        <f t="shared" si="5"/>
        <v>0</v>
      </c>
      <c r="AJ44" s="31">
        <f t="shared" si="6"/>
        <v>0</v>
      </c>
      <c r="AL44" s="46">
        <f>'Proposed Rates'!I233</f>
        <v>5.0000000000000002E-5</v>
      </c>
      <c r="AM44" s="45">
        <f>$F$18*(1+AL73)</f>
        <v>1033.8</v>
      </c>
      <c r="AN44" s="26">
        <f>AM44*AL44</f>
        <v>5.169E-2</v>
      </c>
      <c r="AO44" s="27"/>
      <c r="AP44" s="30">
        <f t="shared" si="7"/>
        <v>0</v>
      </c>
      <c r="AQ44" s="31">
        <f t="shared" si="8"/>
        <v>0</v>
      </c>
    </row>
    <row r="45" spans="2:43" x14ac:dyDescent="0.2">
      <c r="B45" s="43" t="s">
        <v>25</v>
      </c>
      <c r="C45" s="21"/>
      <c r="D45" s="22"/>
      <c r="E45" s="23"/>
      <c r="F45" s="47">
        <f>0.65*$F$54+0.17*$F$55+0.18*$F$56</f>
        <v>0.12756999999999999</v>
      </c>
      <c r="G45" s="48">
        <f>$F$18*(1+$F$73)-$F$18</f>
        <v>33.5</v>
      </c>
      <c r="H45" s="26">
        <f t="shared" ref="H45" si="50">G45*F45</f>
        <v>4.2735949999999994</v>
      </c>
      <c r="I45" s="27"/>
      <c r="J45" s="49">
        <f>0.65*$J$54+0.17*$J$55+0.18*$J$56</f>
        <v>0.12756999999999999</v>
      </c>
      <c r="K45" s="48">
        <f>$F$18*(1+$J$73)-$F$18</f>
        <v>33.799999999999955</v>
      </c>
      <c r="L45" s="26">
        <f t="shared" ref="L45" si="51">K45*J45</f>
        <v>4.311865999999994</v>
      </c>
      <c r="M45" s="27"/>
      <c r="N45" s="30">
        <f t="shared" ref="N45" si="52">L45-H45</f>
        <v>3.8270999999994615E-2</v>
      </c>
      <c r="O45" s="31">
        <f t="shared" ref="O45" si="53">IF((H45)=0,"",(N45/H45))</f>
        <v>8.955223880595756E-3</v>
      </c>
      <c r="Q45" s="49">
        <f>0.65*$Q$54+0.17*$Q$55+0.18*$Q$56</f>
        <v>0.12756999999999999</v>
      </c>
      <c r="R45" s="48">
        <f>$F$18*(1+Q73)-$F$18</f>
        <v>33.799999999999955</v>
      </c>
      <c r="S45" s="26">
        <f t="shared" ref="S45" si="54">R45*Q45</f>
        <v>4.311865999999994</v>
      </c>
      <c r="T45" s="27"/>
      <c r="U45" s="30">
        <f t="shared" si="1"/>
        <v>0</v>
      </c>
      <c r="V45" s="31">
        <f t="shared" si="2"/>
        <v>0</v>
      </c>
      <c r="X45" s="49">
        <f>0.65*$X$54+0.17*$X$55+0.18*$X$56</f>
        <v>0.12756999999999999</v>
      </c>
      <c r="Y45" s="48">
        <f>$F$18*(1+X73)-$F$18</f>
        <v>33.799999999999955</v>
      </c>
      <c r="Z45" s="26">
        <f t="shared" ref="Z45" si="55">Y45*X45</f>
        <v>4.311865999999994</v>
      </c>
      <c r="AA45" s="27"/>
      <c r="AB45" s="30">
        <f t="shared" si="3"/>
        <v>0</v>
      </c>
      <c r="AC45" s="31">
        <f t="shared" si="4"/>
        <v>0</v>
      </c>
      <c r="AE45" s="49">
        <f>0.65*$AE$54+0.17*$AE$55+0.18*$AE$56</f>
        <v>0.12756999999999999</v>
      </c>
      <c r="AF45" s="48">
        <f>$F$18*(1+AE73)-$F$18</f>
        <v>33.799999999999955</v>
      </c>
      <c r="AG45" s="26">
        <f t="shared" ref="AG45" si="56">AF45*AE45</f>
        <v>4.311865999999994</v>
      </c>
      <c r="AH45" s="27"/>
      <c r="AI45" s="30">
        <f t="shared" si="5"/>
        <v>0</v>
      </c>
      <c r="AJ45" s="31">
        <f t="shared" si="6"/>
        <v>0</v>
      </c>
      <c r="AL45" s="49">
        <f>0.65*$AL$54+0.17*$AL$55+0.18*$AL$56</f>
        <v>0.12756999999999999</v>
      </c>
      <c r="AM45" s="48">
        <f>$F$18*(1+AL73)-$F$18</f>
        <v>33.799999999999955</v>
      </c>
      <c r="AN45" s="26">
        <f t="shared" ref="AN45" si="57">AM45*AL45</f>
        <v>4.311865999999994</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33.245604999999998</v>
      </c>
      <c r="I47" s="36"/>
      <c r="J47" s="53"/>
      <c r="K47" s="55"/>
      <c r="L47" s="54">
        <f>SUM(L40:L46)+L39</f>
        <v>33.693555999999994</v>
      </c>
      <c r="M47" s="36"/>
      <c r="N47" s="37">
        <f t="shared" ref="N47:N64" si="58">L47-H47</f>
        <v>0.44795099999999621</v>
      </c>
      <c r="O47" s="38">
        <f t="shared" ref="O47:O64" si="59">IF((H47)=0,"",(N47/H47))</f>
        <v>1.347399152459389E-2</v>
      </c>
      <c r="Q47" s="53"/>
      <c r="R47" s="55"/>
      <c r="S47" s="54">
        <f>SUM(S40:S46)+S39</f>
        <v>34.953555999999992</v>
      </c>
      <c r="T47" s="36"/>
      <c r="U47" s="37">
        <f t="shared" si="1"/>
        <v>1.259999999999998</v>
      </c>
      <c r="V47" s="38">
        <f t="shared" si="2"/>
        <v>3.7395874748275257E-2</v>
      </c>
      <c r="X47" s="53"/>
      <c r="Y47" s="55"/>
      <c r="Z47" s="54">
        <f>SUM(Z40:Z46)+Z39</f>
        <v>36.813555999999991</v>
      </c>
      <c r="AA47" s="36"/>
      <c r="AB47" s="37">
        <f t="shared" si="3"/>
        <v>1.8599999999999994</v>
      </c>
      <c r="AC47" s="38">
        <f t="shared" si="4"/>
        <v>5.3213469897025641E-2</v>
      </c>
      <c r="AE47" s="53"/>
      <c r="AF47" s="55"/>
      <c r="AG47" s="54">
        <f>SUM(AG40:AG46)+AG39</f>
        <v>37.273555999999999</v>
      </c>
      <c r="AH47" s="36"/>
      <c r="AI47" s="37">
        <f t="shared" si="5"/>
        <v>0.46000000000000796</v>
      </c>
      <c r="AJ47" s="38">
        <f t="shared" si="6"/>
        <v>1.249539707601211E-2</v>
      </c>
      <c r="AL47" s="53"/>
      <c r="AM47" s="55"/>
      <c r="AN47" s="54">
        <f>SUM(AN40:AN46)+AN39</f>
        <v>37.343555999999992</v>
      </c>
      <c r="AO47" s="36"/>
      <c r="AP47" s="37">
        <f t="shared" si="7"/>
        <v>6.9999999999993179E-2</v>
      </c>
      <c r="AQ47" s="38">
        <f t="shared" si="8"/>
        <v>1.8780070246046067E-3</v>
      </c>
    </row>
    <row r="48" spans="2:43" x14ac:dyDescent="0.2">
      <c r="B48" s="27" t="s">
        <v>28</v>
      </c>
      <c r="C48" s="27"/>
      <c r="D48" s="56" t="s">
        <v>20</v>
      </c>
      <c r="E48" s="57"/>
      <c r="F48" s="28">
        <f>'Proposed Rates'!D153</f>
        <v>7.6E-3</v>
      </c>
      <c r="G48" s="58">
        <f>F18*(1+F73)</f>
        <v>1033.5</v>
      </c>
      <c r="H48" s="26">
        <f>G48*F48</f>
        <v>7.8545999999999996</v>
      </c>
      <c r="I48" s="27"/>
      <c r="J48" s="28">
        <f>'Proposed Rates'!E153</f>
        <v>8.0999999999999996E-3</v>
      </c>
      <c r="K48" s="59">
        <f>F18*(1+J73)</f>
        <v>1033.8</v>
      </c>
      <c r="L48" s="26">
        <f>K48*J48</f>
        <v>8.37378</v>
      </c>
      <c r="M48" s="27"/>
      <c r="N48" s="30">
        <f t="shared" si="58"/>
        <v>0.51918000000000042</v>
      </c>
      <c r="O48" s="31">
        <f t="shared" si="59"/>
        <v>6.6098846535788E-2</v>
      </c>
      <c r="Q48" s="28">
        <f>'Proposed Rates'!F153</f>
        <v>8.0999999999999996E-3</v>
      </c>
      <c r="R48" s="59">
        <f>$F$18*(1+Q73)</f>
        <v>1033.8</v>
      </c>
      <c r="S48" s="26">
        <f>R48*Q48</f>
        <v>8.37378</v>
      </c>
      <c r="T48" s="27"/>
      <c r="U48" s="30">
        <f t="shared" si="1"/>
        <v>0</v>
      </c>
      <c r="V48" s="31">
        <f t="shared" si="2"/>
        <v>0</v>
      </c>
      <c r="X48" s="28">
        <f>'Proposed Rates'!G153</f>
        <v>8.0999999999999996E-3</v>
      </c>
      <c r="Y48" s="59">
        <f>$F$18*(1+X73)</f>
        <v>1033.8</v>
      </c>
      <c r="Z48" s="26">
        <f>Y48*X48</f>
        <v>8.37378</v>
      </c>
      <c r="AA48" s="27"/>
      <c r="AB48" s="30">
        <f t="shared" si="3"/>
        <v>0</v>
      </c>
      <c r="AC48" s="31">
        <f t="shared" si="4"/>
        <v>0</v>
      </c>
      <c r="AE48" s="28">
        <f>'Proposed Rates'!H153</f>
        <v>8.0999999999999996E-3</v>
      </c>
      <c r="AF48" s="59">
        <f>$F$18*(1+AE73)</f>
        <v>1033.8</v>
      </c>
      <c r="AG48" s="26">
        <f>AF48*AE48</f>
        <v>8.37378</v>
      </c>
      <c r="AH48" s="27"/>
      <c r="AI48" s="30">
        <f t="shared" si="5"/>
        <v>0</v>
      </c>
      <c r="AJ48" s="31">
        <f t="shared" si="6"/>
        <v>0</v>
      </c>
      <c r="AL48" s="28">
        <f>'Proposed Rates'!I153</f>
        <v>8.0999999999999996E-3</v>
      </c>
      <c r="AM48" s="59">
        <f>$F$18*(1+AL73)</f>
        <v>1033.8</v>
      </c>
      <c r="AN48" s="26">
        <f>AM48*AL48</f>
        <v>8.37378</v>
      </c>
      <c r="AO48" s="27"/>
      <c r="AP48" s="30">
        <f t="shared" si="7"/>
        <v>0</v>
      </c>
      <c r="AQ48" s="31">
        <f t="shared" si="8"/>
        <v>0</v>
      </c>
    </row>
    <row r="49" spans="2:43" ht="25.5" x14ac:dyDescent="0.2">
      <c r="B49" s="60" t="s">
        <v>29</v>
      </c>
      <c r="C49" s="27"/>
      <c r="D49" s="56" t="s">
        <v>20</v>
      </c>
      <c r="E49" s="57"/>
      <c r="F49" s="28">
        <f>'Proposed Rates'!D167</f>
        <v>5.1999999999999998E-3</v>
      </c>
      <c r="G49" s="58">
        <f>G48</f>
        <v>1033.5</v>
      </c>
      <c r="H49" s="26">
        <f>G49*F49</f>
        <v>5.3742000000000001</v>
      </c>
      <c r="I49" s="27"/>
      <c r="J49" s="28">
        <f>'Proposed Rates'!E167</f>
        <v>5.0000000000000001E-3</v>
      </c>
      <c r="K49" s="59">
        <f>K48</f>
        <v>1033.8</v>
      </c>
      <c r="L49" s="26">
        <f>K49*J49</f>
        <v>5.1689999999999996</v>
      </c>
      <c r="M49" s="27"/>
      <c r="N49" s="30">
        <f t="shared" si="58"/>
        <v>-0.20520000000000049</v>
      </c>
      <c r="O49" s="31">
        <f t="shared" si="59"/>
        <v>-3.8182427151948285E-2</v>
      </c>
      <c r="Q49" s="28">
        <f>'Proposed Rates'!F167</f>
        <v>5.0000000000000001E-3</v>
      </c>
      <c r="R49" s="59">
        <f>R48</f>
        <v>1033.8</v>
      </c>
      <c r="S49" s="26">
        <f>R49*Q49</f>
        <v>5.1689999999999996</v>
      </c>
      <c r="T49" s="27"/>
      <c r="U49" s="30">
        <f t="shared" si="1"/>
        <v>0</v>
      </c>
      <c r="V49" s="31">
        <f t="shared" si="2"/>
        <v>0</v>
      </c>
      <c r="X49" s="28">
        <f>'Proposed Rates'!G167</f>
        <v>5.0000000000000001E-3</v>
      </c>
      <c r="Y49" s="59">
        <f>Y48</f>
        <v>1033.8</v>
      </c>
      <c r="Z49" s="26">
        <f>Y49*X49</f>
        <v>5.1689999999999996</v>
      </c>
      <c r="AA49" s="27"/>
      <c r="AB49" s="30">
        <f t="shared" si="3"/>
        <v>0</v>
      </c>
      <c r="AC49" s="31">
        <f t="shared" si="4"/>
        <v>0</v>
      </c>
      <c r="AE49" s="28">
        <f>'Proposed Rates'!H167</f>
        <v>5.0000000000000001E-3</v>
      </c>
      <c r="AF49" s="59">
        <f>AF48</f>
        <v>1033.8</v>
      </c>
      <c r="AG49" s="26">
        <f>AF49*AE49</f>
        <v>5.1689999999999996</v>
      </c>
      <c r="AH49" s="27"/>
      <c r="AI49" s="30">
        <f t="shared" si="5"/>
        <v>0</v>
      </c>
      <c r="AJ49" s="31">
        <f t="shared" si="6"/>
        <v>0</v>
      </c>
      <c r="AL49" s="28">
        <f>'Proposed Rates'!I167</f>
        <v>5.0000000000000001E-3</v>
      </c>
      <c r="AM49" s="59">
        <f>AM48</f>
        <v>1033.8</v>
      </c>
      <c r="AN49" s="26">
        <f>AM49*AL49</f>
        <v>5.1689999999999996</v>
      </c>
      <c r="AO49" s="27"/>
      <c r="AP49" s="30">
        <f t="shared" si="7"/>
        <v>0</v>
      </c>
      <c r="AQ49" s="31">
        <f t="shared" si="8"/>
        <v>0</v>
      </c>
    </row>
    <row r="50" spans="2:43" ht="25.5" x14ac:dyDescent="0.2">
      <c r="B50" s="50" t="s">
        <v>30</v>
      </c>
      <c r="C50" s="35"/>
      <c r="D50" s="35"/>
      <c r="E50" s="35"/>
      <c r="F50" s="61"/>
      <c r="G50" s="53"/>
      <c r="H50" s="54">
        <f>SUM(H47:H49)</f>
        <v>46.474404999999997</v>
      </c>
      <c r="I50" s="62"/>
      <c r="J50" s="63"/>
      <c r="K50" s="64"/>
      <c r="L50" s="54">
        <f>SUM(L47:L49)</f>
        <v>47.236335999999994</v>
      </c>
      <c r="M50" s="62"/>
      <c r="N50" s="37">
        <f t="shared" si="58"/>
        <v>0.76193099999999703</v>
      </c>
      <c r="O50" s="38">
        <f t="shared" si="59"/>
        <v>1.6394637005035288E-2</v>
      </c>
      <c r="Q50" s="63"/>
      <c r="R50" s="64"/>
      <c r="S50" s="54">
        <f>SUM(S47:S49)</f>
        <v>48.496335999999985</v>
      </c>
      <c r="T50" s="62"/>
      <c r="U50" s="37">
        <f t="shared" si="1"/>
        <v>1.2599999999999909</v>
      </c>
      <c r="V50" s="38">
        <f t="shared" si="2"/>
        <v>2.6674380502331743E-2</v>
      </c>
      <c r="X50" s="63"/>
      <c r="Y50" s="64"/>
      <c r="Z50" s="54">
        <f>SUM(Z47:Z49)</f>
        <v>50.356335999999985</v>
      </c>
      <c r="AA50" s="62"/>
      <c r="AB50" s="37">
        <f t="shared" si="3"/>
        <v>1.8599999999999994</v>
      </c>
      <c r="AC50" s="38">
        <f t="shared" si="4"/>
        <v>3.835341292587547E-2</v>
      </c>
      <c r="AE50" s="63"/>
      <c r="AF50" s="64"/>
      <c r="AG50" s="54">
        <f>SUM(AG47:AG49)</f>
        <v>50.816335999999993</v>
      </c>
      <c r="AH50" s="62"/>
      <c r="AI50" s="37">
        <f t="shared" si="5"/>
        <v>0.46000000000000796</v>
      </c>
      <c r="AJ50" s="38">
        <f t="shared" si="6"/>
        <v>9.1348981387368629E-3</v>
      </c>
      <c r="AL50" s="63"/>
      <c r="AM50" s="64"/>
      <c r="AN50" s="54">
        <f>SUM(AN47:AN49)</f>
        <v>50.886335999999986</v>
      </c>
      <c r="AO50" s="62"/>
      <c r="AP50" s="37">
        <f t="shared" si="7"/>
        <v>6.9999999999993179E-2</v>
      </c>
      <c r="AQ50" s="38">
        <f t="shared" si="8"/>
        <v>1.3775097834679223E-3</v>
      </c>
    </row>
    <row r="51" spans="2:43" ht="25.5" x14ac:dyDescent="0.2">
      <c r="B51" s="65" t="s">
        <v>31</v>
      </c>
      <c r="C51" s="21"/>
      <c r="D51" s="22" t="s">
        <v>20</v>
      </c>
      <c r="E51" s="23"/>
      <c r="F51" s="66">
        <f>'Proposed Rates'!D181</f>
        <v>3.3999999999999998E-3</v>
      </c>
      <c r="G51" s="58">
        <f>G49</f>
        <v>1033.5</v>
      </c>
      <c r="H51" s="67">
        <f t="shared" ref="H51:H53" si="60">G51*F51</f>
        <v>3.5139</v>
      </c>
      <c r="I51" s="27"/>
      <c r="J51" s="66">
        <f>'Proposed Rates'!E181</f>
        <v>3.3999999999999998E-3</v>
      </c>
      <c r="K51" s="59">
        <f>K49</f>
        <v>1033.8</v>
      </c>
      <c r="L51" s="67">
        <f t="shared" ref="L51:L53" si="61">K51*J51</f>
        <v>3.5149199999999996</v>
      </c>
      <c r="M51" s="27"/>
      <c r="N51" s="30">
        <f t="shared" si="58"/>
        <v>1.0199999999995768E-3</v>
      </c>
      <c r="O51" s="68">
        <f t="shared" si="59"/>
        <v>2.9027576197375476E-4</v>
      </c>
      <c r="Q51" s="66">
        <f>'Proposed Rates'!F181</f>
        <v>3.3999999999999998E-3</v>
      </c>
      <c r="R51" s="59">
        <f>R49</f>
        <v>1033.8</v>
      </c>
      <c r="S51" s="67">
        <f t="shared" ref="S51:S53" si="62">R51*Q51</f>
        <v>3.5149199999999996</v>
      </c>
      <c r="T51" s="27"/>
      <c r="U51" s="30">
        <f t="shared" si="1"/>
        <v>0</v>
      </c>
      <c r="V51" s="68">
        <f t="shared" si="2"/>
        <v>0</v>
      </c>
      <c r="X51" s="66">
        <f>'Proposed Rates'!G181</f>
        <v>3.3999999999999998E-3</v>
      </c>
      <c r="Y51" s="59">
        <f>Y49</f>
        <v>1033.8</v>
      </c>
      <c r="Z51" s="67">
        <f t="shared" ref="Z51:Z53" si="63">Y51*X51</f>
        <v>3.5149199999999996</v>
      </c>
      <c r="AA51" s="27"/>
      <c r="AB51" s="30">
        <f t="shared" si="3"/>
        <v>0</v>
      </c>
      <c r="AC51" s="68">
        <f t="shared" si="4"/>
        <v>0</v>
      </c>
      <c r="AE51" s="66">
        <f>'Proposed Rates'!H181</f>
        <v>3.3999999999999998E-3</v>
      </c>
      <c r="AF51" s="59">
        <f>AF49</f>
        <v>1033.8</v>
      </c>
      <c r="AG51" s="67">
        <f t="shared" ref="AG51:AG53" si="64">AF51*AE51</f>
        <v>3.5149199999999996</v>
      </c>
      <c r="AH51" s="27"/>
      <c r="AI51" s="30">
        <f t="shared" si="5"/>
        <v>0</v>
      </c>
      <c r="AJ51" s="68">
        <f t="shared" si="6"/>
        <v>0</v>
      </c>
      <c r="AL51" s="66">
        <f>'Proposed Rates'!I181</f>
        <v>3.3999999999999998E-3</v>
      </c>
      <c r="AM51" s="59">
        <f>AM49</f>
        <v>1033.8</v>
      </c>
      <c r="AN51" s="67">
        <f t="shared" ref="AN51:AN53" si="65">AM51*AL51</f>
        <v>3.5149199999999996</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0"/>
        <v>0.51675000000000004</v>
      </c>
      <c r="I52" s="27"/>
      <c r="J52" s="66">
        <f>'Proposed Rates'!E195</f>
        <v>5.0000000000000001E-4</v>
      </c>
      <c r="K52" s="59">
        <f>K49</f>
        <v>1033.8</v>
      </c>
      <c r="L52" s="67">
        <f t="shared" si="61"/>
        <v>0.51690000000000003</v>
      </c>
      <c r="M52" s="27"/>
      <c r="N52" s="30">
        <f t="shared" si="58"/>
        <v>1.4999999999998348E-4</v>
      </c>
      <c r="O52" s="68">
        <f t="shared" si="59"/>
        <v>2.9027576197384317E-4</v>
      </c>
      <c r="Q52" s="66">
        <f>'Proposed Rates'!F195</f>
        <v>5.0000000000000001E-4</v>
      </c>
      <c r="R52" s="59">
        <f>R49</f>
        <v>1033.8</v>
      </c>
      <c r="S52" s="67">
        <f t="shared" si="62"/>
        <v>0.51690000000000003</v>
      </c>
      <c r="T52" s="27"/>
      <c r="U52" s="30">
        <f t="shared" si="1"/>
        <v>0</v>
      </c>
      <c r="V52" s="68">
        <f t="shared" si="2"/>
        <v>0</v>
      </c>
      <c r="X52" s="66">
        <f>'Proposed Rates'!G195</f>
        <v>5.0000000000000001E-4</v>
      </c>
      <c r="Y52" s="59">
        <f>Y49</f>
        <v>1033.8</v>
      </c>
      <c r="Z52" s="67">
        <f t="shared" si="63"/>
        <v>0.51690000000000003</v>
      </c>
      <c r="AA52" s="27"/>
      <c r="AB52" s="30">
        <f t="shared" si="3"/>
        <v>0</v>
      </c>
      <c r="AC52" s="68">
        <f t="shared" si="4"/>
        <v>0</v>
      </c>
      <c r="AE52" s="66">
        <f>'Proposed Rates'!H195</f>
        <v>5.0000000000000001E-4</v>
      </c>
      <c r="AF52" s="59">
        <f>AF49</f>
        <v>1033.8</v>
      </c>
      <c r="AG52" s="67">
        <f t="shared" si="64"/>
        <v>0.51690000000000003</v>
      </c>
      <c r="AH52" s="27"/>
      <c r="AI52" s="30">
        <f t="shared" si="5"/>
        <v>0</v>
      </c>
      <c r="AJ52" s="68">
        <f t="shared" si="6"/>
        <v>0</v>
      </c>
      <c r="AL52" s="66">
        <f>'Proposed Rates'!I195</f>
        <v>5.0000000000000001E-4</v>
      </c>
      <c r="AM52" s="59">
        <f>AM49</f>
        <v>1033.8</v>
      </c>
      <c r="AN52" s="67">
        <f t="shared" si="65"/>
        <v>0.51690000000000003</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650</v>
      </c>
      <c r="H54" s="67">
        <f t="shared" ref="H54:H56" si="66">G54*F54</f>
        <v>65.650000000000006</v>
      </c>
      <c r="I54" s="27"/>
      <c r="J54" s="66">
        <f>'Proposed Rates'!E222</f>
        <v>0.10100000000000001</v>
      </c>
      <c r="K54" s="71">
        <f>$G$54</f>
        <v>650</v>
      </c>
      <c r="L54" s="67">
        <f t="shared" ref="L54:L56" si="67">K54*J54</f>
        <v>65.650000000000006</v>
      </c>
      <c r="M54" s="27"/>
      <c r="N54" s="30">
        <f t="shared" si="58"/>
        <v>0</v>
      </c>
      <c r="O54" s="68">
        <f t="shared" si="59"/>
        <v>0</v>
      </c>
      <c r="Q54" s="66">
        <f>'Proposed Rates'!F222</f>
        <v>0.10100000000000001</v>
      </c>
      <c r="R54" s="71">
        <f>$G$54</f>
        <v>650</v>
      </c>
      <c r="S54" s="67">
        <f t="shared" ref="S54:S56" si="68">R54*Q54</f>
        <v>65.650000000000006</v>
      </c>
      <c r="T54" s="27"/>
      <c r="U54" s="30">
        <f t="shared" si="1"/>
        <v>0</v>
      </c>
      <c r="V54" s="68">
        <f t="shared" si="2"/>
        <v>0</v>
      </c>
      <c r="X54" s="66">
        <f>'Proposed Rates'!G222</f>
        <v>0.10100000000000001</v>
      </c>
      <c r="Y54" s="71">
        <f>$G$54</f>
        <v>650</v>
      </c>
      <c r="Z54" s="67">
        <f t="shared" ref="Z54:Z56" si="69">Y54*X54</f>
        <v>65.650000000000006</v>
      </c>
      <c r="AA54" s="27"/>
      <c r="AB54" s="30">
        <f t="shared" si="3"/>
        <v>0</v>
      </c>
      <c r="AC54" s="68">
        <f t="shared" si="4"/>
        <v>0</v>
      </c>
      <c r="AE54" s="66">
        <f>'Proposed Rates'!H222</f>
        <v>0.10100000000000001</v>
      </c>
      <c r="AF54" s="71">
        <f>$G$54</f>
        <v>650</v>
      </c>
      <c r="AG54" s="67">
        <f t="shared" ref="AG54:AG56" si="70">AF54*AE54</f>
        <v>65.650000000000006</v>
      </c>
      <c r="AH54" s="27"/>
      <c r="AI54" s="30">
        <f t="shared" si="5"/>
        <v>0</v>
      </c>
      <c r="AJ54" s="68">
        <f t="shared" si="6"/>
        <v>0</v>
      </c>
      <c r="AL54" s="66">
        <f>'Proposed Rates'!I222</f>
        <v>0.10100000000000001</v>
      </c>
      <c r="AM54" s="71">
        <f>$G$54</f>
        <v>650</v>
      </c>
      <c r="AN54" s="67">
        <f t="shared" ref="AN54:AN56" si="71">AM54*AL54</f>
        <v>65.650000000000006</v>
      </c>
      <c r="AO54" s="27"/>
      <c r="AP54" s="30">
        <f t="shared" si="7"/>
        <v>0</v>
      </c>
      <c r="AQ54" s="68">
        <f t="shared" si="8"/>
        <v>0</v>
      </c>
    </row>
    <row r="55" spans="2:43" x14ac:dyDescent="0.2">
      <c r="B55" s="43" t="s">
        <v>35</v>
      </c>
      <c r="C55" s="21"/>
      <c r="D55" s="22"/>
      <c r="E55" s="23"/>
      <c r="F55" s="66">
        <f>'Proposed Rates'!D223</f>
        <v>0.14399999999999999</v>
      </c>
      <c r="G55" s="71">
        <f>0.17*$F$18</f>
        <v>170</v>
      </c>
      <c r="H55" s="67">
        <f t="shared" si="66"/>
        <v>24.479999999999997</v>
      </c>
      <c r="I55" s="27"/>
      <c r="J55" s="66">
        <f>'Proposed Rates'!E223</f>
        <v>0.14399999999999999</v>
      </c>
      <c r="K55" s="71">
        <f>$G$55</f>
        <v>170</v>
      </c>
      <c r="L55" s="67">
        <f t="shared" si="67"/>
        <v>24.479999999999997</v>
      </c>
      <c r="M55" s="27"/>
      <c r="N55" s="30">
        <f t="shared" si="58"/>
        <v>0</v>
      </c>
      <c r="O55" s="68">
        <f t="shared" si="59"/>
        <v>0</v>
      </c>
      <c r="Q55" s="66">
        <f>'Proposed Rates'!F223</f>
        <v>0.14399999999999999</v>
      </c>
      <c r="R55" s="71">
        <f>$G$55</f>
        <v>170</v>
      </c>
      <c r="S55" s="67">
        <f t="shared" si="68"/>
        <v>24.479999999999997</v>
      </c>
      <c r="T55" s="27"/>
      <c r="U55" s="30">
        <f t="shared" si="1"/>
        <v>0</v>
      </c>
      <c r="V55" s="68">
        <f t="shared" si="2"/>
        <v>0</v>
      </c>
      <c r="X55" s="66">
        <f>'Proposed Rates'!G223</f>
        <v>0.14399999999999999</v>
      </c>
      <c r="Y55" s="71">
        <f>$G$55</f>
        <v>170</v>
      </c>
      <c r="Z55" s="67">
        <f t="shared" si="69"/>
        <v>24.479999999999997</v>
      </c>
      <c r="AA55" s="27"/>
      <c r="AB55" s="30">
        <f t="shared" si="3"/>
        <v>0</v>
      </c>
      <c r="AC55" s="68">
        <f t="shared" si="4"/>
        <v>0</v>
      </c>
      <c r="AE55" s="66">
        <f>'Proposed Rates'!H223</f>
        <v>0.14399999999999999</v>
      </c>
      <c r="AF55" s="71">
        <f>$G$55</f>
        <v>170</v>
      </c>
      <c r="AG55" s="67">
        <f t="shared" si="70"/>
        <v>24.479999999999997</v>
      </c>
      <c r="AH55" s="27"/>
      <c r="AI55" s="30">
        <f t="shared" si="5"/>
        <v>0</v>
      </c>
      <c r="AJ55" s="68">
        <f t="shared" si="6"/>
        <v>0</v>
      </c>
      <c r="AL55" s="66">
        <f>'Proposed Rates'!I223</f>
        <v>0.14399999999999999</v>
      </c>
      <c r="AM55" s="71">
        <f>$G$55</f>
        <v>170</v>
      </c>
      <c r="AN55" s="67">
        <f t="shared" si="71"/>
        <v>24.479999999999997</v>
      </c>
      <c r="AO55" s="27"/>
      <c r="AP55" s="30">
        <f t="shared" si="7"/>
        <v>0</v>
      </c>
      <c r="AQ55" s="68">
        <f t="shared" si="8"/>
        <v>0</v>
      </c>
    </row>
    <row r="56" spans="2:43" x14ac:dyDescent="0.2">
      <c r="B56" s="11" t="s">
        <v>36</v>
      </c>
      <c r="C56" s="21"/>
      <c r="D56" s="22"/>
      <c r="E56" s="23"/>
      <c r="F56" s="66">
        <f>'Proposed Rates'!D224</f>
        <v>0.20799999999999999</v>
      </c>
      <c r="G56" s="71">
        <f>0.18*$F$18</f>
        <v>180</v>
      </c>
      <c r="H56" s="67">
        <f t="shared" si="66"/>
        <v>37.44</v>
      </c>
      <c r="I56" s="27"/>
      <c r="J56" s="66">
        <f>'Proposed Rates'!E224</f>
        <v>0.20799999999999999</v>
      </c>
      <c r="K56" s="71">
        <f>$G$56</f>
        <v>180</v>
      </c>
      <c r="L56" s="67">
        <f t="shared" si="67"/>
        <v>37.44</v>
      </c>
      <c r="M56" s="27"/>
      <c r="N56" s="30">
        <f t="shared" si="58"/>
        <v>0</v>
      </c>
      <c r="O56" s="68">
        <f t="shared" si="59"/>
        <v>0</v>
      </c>
      <c r="Q56" s="66">
        <f>'Proposed Rates'!F224</f>
        <v>0.20799999999999999</v>
      </c>
      <c r="R56" s="71">
        <f>$G$56</f>
        <v>180</v>
      </c>
      <c r="S56" s="67">
        <f t="shared" si="68"/>
        <v>37.44</v>
      </c>
      <c r="T56" s="27"/>
      <c r="U56" s="30">
        <f t="shared" si="1"/>
        <v>0</v>
      </c>
      <c r="V56" s="68">
        <f t="shared" si="2"/>
        <v>0</v>
      </c>
      <c r="X56" s="66">
        <f>'Proposed Rates'!G224</f>
        <v>0.20799999999999999</v>
      </c>
      <c r="Y56" s="71">
        <f>$G$56</f>
        <v>180</v>
      </c>
      <c r="Z56" s="67">
        <f t="shared" si="69"/>
        <v>37.44</v>
      </c>
      <c r="AA56" s="27"/>
      <c r="AB56" s="30">
        <f t="shared" si="3"/>
        <v>0</v>
      </c>
      <c r="AC56" s="68">
        <f t="shared" si="4"/>
        <v>0</v>
      </c>
      <c r="AE56" s="66">
        <f>'Proposed Rates'!H224</f>
        <v>0.20799999999999999</v>
      </c>
      <c r="AF56" s="71">
        <f>$G$56</f>
        <v>180</v>
      </c>
      <c r="AG56" s="67">
        <f t="shared" si="70"/>
        <v>37.44</v>
      </c>
      <c r="AH56" s="27"/>
      <c r="AI56" s="30">
        <f t="shared" si="5"/>
        <v>0</v>
      </c>
      <c r="AJ56" s="68">
        <f t="shared" si="6"/>
        <v>0</v>
      </c>
      <c r="AL56" s="66">
        <f>'Proposed Rates'!I224</f>
        <v>0.20799999999999999</v>
      </c>
      <c r="AM56" s="71">
        <f>$G$56</f>
        <v>180</v>
      </c>
      <c r="AN56" s="67">
        <f t="shared" si="71"/>
        <v>37.44</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400</v>
      </c>
      <c r="H58" s="67">
        <f>G58*F58</f>
        <v>55.600000000000009</v>
      </c>
      <c r="I58" s="77"/>
      <c r="J58" s="66">
        <f>'Proposed Rates'!E227</f>
        <v>0.13900000000000001</v>
      </c>
      <c r="K58" s="76">
        <f>$G$58</f>
        <v>400</v>
      </c>
      <c r="L58" s="67">
        <f>K58*J58</f>
        <v>55.600000000000009</v>
      </c>
      <c r="M58" s="77"/>
      <c r="N58" s="78">
        <f t="shared" si="58"/>
        <v>0</v>
      </c>
      <c r="O58" s="68">
        <f t="shared" si="59"/>
        <v>0</v>
      </c>
      <c r="Q58" s="66">
        <f>'Proposed Rates'!F227</f>
        <v>0.13900000000000001</v>
      </c>
      <c r="R58" s="76">
        <f>$G$58</f>
        <v>400</v>
      </c>
      <c r="S58" s="67">
        <f>R58*Q58</f>
        <v>55.600000000000009</v>
      </c>
      <c r="T58" s="77"/>
      <c r="U58" s="78">
        <f t="shared" si="1"/>
        <v>0</v>
      </c>
      <c r="V58" s="68">
        <f t="shared" si="2"/>
        <v>0</v>
      </c>
      <c r="X58" s="66">
        <f>'Proposed Rates'!G227</f>
        <v>0.13900000000000001</v>
      </c>
      <c r="Y58" s="76">
        <f>$G$58</f>
        <v>400</v>
      </c>
      <c r="Z58" s="67">
        <f>Y58*X58</f>
        <v>55.600000000000009</v>
      </c>
      <c r="AA58" s="77"/>
      <c r="AB58" s="78">
        <f t="shared" si="3"/>
        <v>0</v>
      </c>
      <c r="AC58" s="68">
        <f t="shared" si="4"/>
        <v>0</v>
      </c>
      <c r="AE58" s="66">
        <f>'Proposed Rates'!H227</f>
        <v>0.13900000000000001</v>
      </c>
      <c r="AF58" s="76">
        <f>$G$58</f>
        <v>400</v>
      </c>
      <c r="AG58" s="67">
        <f>AF58*AE58</f>
        <v>55.600000000000009</v>
      </c>
      <c r="AH58" s="77"/>
      <c r="AI58" s="78">
        <f t="shared" si="5"/>
        <v>0</v>
      </c>
      <c r="AJ58" s="68">
        <f t="shared" si="6"/>
        <v>0</v>
      </c>
      <c r="AL58" s="66">
        <f>'Proposed Rates'!I225</f>
        <v>0</v>
      </c>
      <c r="AM58" s="76">
        <f>$G$58</f>
        <v>400</v>
      </c>
      <c r="AN58" s="67">
        <f>AM58*AL58</f>
        <v>0</v>
      </c>
      <c r="AO58" s="77"/>
      <c r="AP58" s="78">
        <f t="shared" si="7"/>
        <v>-55.600000000000009</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178.32505499999999</v>
      </c>
      <c r="I60" s="94"/>
      <c r="J60" s="95"/>
      <c r="K60" s="95"/>
      <c r="L60" s="93">
        <f>SUM(L51:L56,L50)</f>
        <v>179.088156</v>
      </c>
      <c r="M60" s="96"/>
      <c r="N60" s="97">
        <f t="shared" ref="N60" si="72">L60-H60</f>
        <v>0.76310100000000602</v>
      </c>
      <c r="O60" s="98">
        <f t="shared" ref="O60" si="73">IF((H60)=0,"",(N60/H60))</f>
        <v>4.2792696741352811E-3</v>
      </c>
      <c r="Q60" s="95"/>
      <c r="R60" s="95"/>
      <c r="S60" s="97">
        <f>SUM(S51:S56,S50)</f>
        <v>180.34815599999999</v>
      </c>
      <c r="T60" s="96"/>
      <c r="U60" s="97">
        <f t="shared" si="1"/>
        <v>1.2599999999999909</v>
      </c>
      <c r="V60" s="98">
        <f>IF((L60)=0,"",(U60/L60))</f>
        <v>7.0356411509423936E-3</v>
      </c>
      <c r="X60" s="95"/>
      <c r="Y60" s="95"/>
      <c r="Z60" s="97">
        <f>SUM(Z51:Z56,Z50)</f>
        <v>182.20815599999997</v>
      </c>
      <c r="AA60" s="96"/>
      <c r="AB60" s="97">
        <f t="shared" si="3"/>
        <v>1.8599999999999852</v>
      </c>
      <c r="AC60" s="98">
        <f>IF((S60)=0,"",(AB60/S60))</f>
        <v>1.0313385183710918E-2</v>
      </c>
      <c r="AE60" s="95"/>
      <c r="AF60" s="95"/>
      <c r="AG60" s="97">
        <f>SUM(AG51:AG56,AG50)</f>
        <v>182.66815600000001</v>
      </c>
      <c r="AH60" s="96"/>
      <c r="AI60" s="97">
        <f t="shared" ref="AI60:AI64" si="74">AG60-Z60</f>
        <v>0.46000000000003638</v>
      </c>
      <c r="AJ60" s="98">
        <f>IF((Z60)=0,"",(AI60/Z60))</f>
        <v>2.5245851234015917E-3</v>
      </c>
      <c r="AL60" s="95"/>
      <c r="AM60" s="95"/>
      <c r="AN60" s="97">
        <f>SUM(AN51:AN56,AN50)</f>
        <v>182.738156</v>
      </c>
      <c r="AO60" s="96"/>
      <c r="AP60" s="97">
        <f t="shared" ref="AP60:AP64" si="75">AN60-AG60</f>
        <v>6.9999999999993179E-2</v>
      </c>
      <c r="AQ60" s="98">
        <f>IF((AG60)=0,"",(AP60/AG60))</f>
        <v>3.8320855442364665E-4</v>
      </c>
    </row>
    <row r="61" spans="2:43" x14ac:dyDescent="0.2">
      <c r="B61" s="99" t="s">
        <v>40</v>
      </c>
      <c r="C61" s="21"/>
      <c r="D61" s="21"/>
      <c r="E61" s="21"/>
      <c r="F61" s="100">
        <v>0.13</v>
      </c>
      <c r="G61" s="101"/>
      <c r="H61" s="102">
        <f>H60*F61</f>
        <v>23.182257149999998</v>
      </c>
      <c r="I61" s="103"/>
      <c r="J61" s="104">
        <v>0.13</v>
      </c>
      <c r="K61" s="103"/>
      <c r="L61" s="105">
        <f>L60*J61</f>
        <v>23.281460280000001</v>
      </c>
      <c r="M61" s="106"/>
      <c r="N61" s="107">
        <f t="shared" si="58"/>
        <v>9.9203130000002915E-2</v>
      </c>
      <c r="O61" s="108">
        <f t="shared" si="59"/>
        <v>4.279269674135373E-3</v>
      </c>
      <c r="Q61" s="104">
        <v>0.13</v>
      </c>
      <c r="R61" s="103"/>
      <c r="S61" s="105">
        <f>S60*Q61</f>
        <v>23.445260279999999</v>
      </c>
      <c r="T61" s="106"/>
      <c r="U61" s="107">
        <f t="shared" si="1"/>
        <v>0.16379999999999839</v>
      </c>
      <c r="V61" s="108">
        <f t="shared" ref="V61:V70" si="76">IF((L61)=0,"",(U61/L61))</f>
        <v>7.0356411509423745E-3</v>
      </c>
      <c r="X61" s="104">
        <v>0.13</v>
      </c>
      <c r="Y61" s="103"/>
      <c r="Z61" s="105">
        <f>Z60*X61</f>
        <v>23.687060279999997</v>
      </c>
      <c r="AA61" s="106"/>
      <c r="AB61" s="107">
        <f t="shared" si="3"/>
        <v>0.24179999999999779</v>
      </c>
      <c r="AC61" s="108">
        <f t="shared" ref="AC61:AC70" si="77">IF((S61)=0,"",(AB61/S61))</f>
        <v>1.0313385183710905E-2</v>
      </c>
      <c r="AE61" s="104">
        <v>0.13</v>
      </c>
      <c r="AF61" s="103"/>
      <c r="AG61" s="105">
        <f>AG60*AE61</f>
        <v>23.746860280000003</v>
      </c>
      <c r="AH61" s="106"/>
      <c r="AI61" s="107">
        <f t="shared" si="74"/>
        <v>5.9800000000006293E-2</v>
      </c>
      <c r="AJ61" s="108">
        <f t="shared" ref="AJ61:AJ70" si="78">IF((Z61)=0,"",(AI61/Z61))</f>
        <v>2.5245851234016576E-3</v>
      </c>
      <c r="AL61" s="254">
        <v>0.13</v>
      </c>
      <c r="AM61" s="103"/>
      <c r="AN61" s="105">
        <f>AN60*AL61</f>
        <v>23.75596028</v>
      </c>
      <c r="AO61" s="106"/>
      <c r="AP61" s="107">
        <f t="shared" si="75"/>
        <v>9.0999999999965553E-3</v>
      </c>
      <c r="AQ61" s="108">
        <f t="shared" ref="AQ61:AQ70" si="79">IF((AG61)=0,"",(AP61/AG61))</f>
        <v>3.8320855442353888E-4</v>
      </c>
    </row>
    <row r="62" spans="2:43" x14ac:dyDescent="0.2">
      <c r="B62" s="109" t="s">
        <v>41</v>
      </c>
      <c r="C62" s="21"/>
      <c r="D62" s="21"/>
      <c r="E62" s="21"/>
      <c r="F62" s="110"/>
      <c r="G62" s="101"/>
      <c r="H62" s="102">
        <f>H60+H61</f>
        <v>201.50731214999999</v>
      </c>
      <c r="I62" s="103"/>
      <c r="J62" s="103"/>
      <c r="K62" s="103"/>
      <c r="L62" s="105">
        <f>L60+L61</f>
        <v>202.36961628</v>
      </c>
      <c r="M62" s="106"/>
      <c r="N62" s="107">
        <f t="shared" si="58"/>
        <v>0.86230413000001249</v>
      </c>
      <c r="O62" s="108">
        <f t="shared" si="59"/>
        <v>4.2792696741353088E-3</v>
      </c>
      <c r="Q62" s="103"/>
      <c r="R62" s="103"/>
      <c r="S62" s="105">
        <f>S60+S61</f>
        <v>203.79341627999997</v>
      </c>
      <c r="T62" s="106"/>
      <c r="U62" s="107">
        <f t="shared" si="1"/>
        <v>1.4237999999999715</v>
      </c>
      <c r="V62" s="108">
        <f t="shared" si="76"/>
        <v>7.0356411509423034E-3</v>
      </c>
      <c r="X62" s="244"/>
      <c r="Y62" s="103"/>
      <c r="Z62" s="105">
        <f>Z60+Z61</f>
        <v>205.89521627999997</v>
      </c>
      <c r="AA62" s="106"/>
      <c r="AB62" s="107">
        <f t="shared" si="3"/>
        <v>2.1017999999999972</v>
      </c>
      <c r="AC62" s="108">
        <f t="shared" si="77"/>
        <v>1.0313385183710987E-2</v>
      </c>
      <c r="AE62" s="244"/>
      <c r="AF62" s="103"/>
      <c r="AG62" s="105">
        <f>AG60+AG61</f>
        <v>206.41501628</v>
      </c>
      <c r="AH62" s="106"/>
      <c r="AI62" s="107">
        <f t="shared" si="74"/>
        <v>0.51980000000003201</v>
      </c>
      <c r="AJ62" s="108">
        <f t="shared" si="78"/>
        <v>2.5245851234015474E-3</v>
      </c>
      <c r="AL62" s="244"/>
      <c r="AM62" s="103"/>
      <c r="AN62" s="105">
        <f>AN60+AN61</f>
        <v>206.49411628000001</v>
      </c>
      <c r="AO62" s="106"/>
      <c r="AP62" s="107">
        <f t="shared" si="75"/>
        <v>7.910000000001105E-2</v>
      </c>
      <c r="AQ62" s="108">
        <f t="shared" si="79"/>
        <v>3.8320855442373756E-4</v>
      </c>
    </row>
    <row r="63" spans="2:43" ht="15.75" customHeight="1" x14ac:dyDescent="0.2">
      <c r="B63" s="412" t="s">
        <v>127</v>
      </c>
      <c r="C63" s="412"/>
      <c r="D63" s="412"/>
      <c r="E63" s="21"/>
      <c r="F63" s="267">
        <f>'Res (100)'!F64</f>
        <v>0.318</v>
      </c>
      <c r="G63" s="101"/>
      <c r="H63" s="111">
        <f>F63*H60</f>
        <v>56.707367489999996</v>
      </c>
      <c r="I63" s="103"/>
      <c r="J63" s="268">
        <f>'Res (100)'!J64</f>
        <v>0.318</v>
      </c>
      <c r="K63" s="264"/>
      <c r="L63" s="112">
        <f>J63*L60</f>
        <v>56.950033607999998</v>
      </c>
      <c r="M63" s="106"/>
      <c r="N63" s="112">
        <f t="shared" si="58"/>
        <v>0.24266611800000248</v>
      </c>
      <c r="O63" s="113">
        <f t="shared" si="59"/>
        <v>4.2792696741352915E-3</v>
      </c>
      <c r="Q63" s="268">
        <f>'Res (100)'!Q64</f>
        <v>0.318</v>
      </c>
      <c r="R63" s="103"/>
      <c r="S63" s="112">
        <f>Q63*S60</f>
        <v>57.350713608</v>
      </c>
      <c r="T63" s="106"/>
      <c r="U63" s="112">
        <f t="shared" si="1"/>
        <v>0.40068000000000126</v>
      </c>
      <c r="V63" s="113">
        <f t="shared" si="76"/>
        <v>7.0356411509424665E-3</v>
      </c>
      <c r="X63" s="268">
        <f>Q63</f>
        <v>0.318</v>
      </c>
      <c r="Y63" s="103"/>
      <c r="Z63" s="112">
        <f>X63*Z60</f>
        <v>57.94219360799999</v>
      </c>
      <c r="AA63" s="106"/>
      <c r="AB63" s="112">
        <f t="shared" si="3"/>
        <v>0.59147999999999001</v>
      </c>
      <c r="AC63" s="113">
        <f t="shared" si="77"/>
        <v>1.0313385183710826E-2</v>
      </c>
      <c r="AE63" s="268">
        <f>AE69</f>
        <v>0.318</v>
      </c>
      <c r="AF63" s="103"/>
      <c r="AG63" s="112">
        <f>AE63*AG60</f>
        <v>58.088473608000001</v>
      </c>
      <c r="AH63" s="106"/>
      <c r="AI63" s="112">
        <f t="shared" si="74"/>
        <v>0.14628000000001151</v>
      </c>
      <c r="AJ63" s="113">
        <f t="shared" si="78"/>
        <v>2.5245851234015908E-3</v>
      </c>
      <c r="AL63" s="268">
        <f>AE63</f>
        <v>0.318</v>
      </c>
      <c r="AM63" s="103"/>
      <c r="AN63" s="112">
        <f>AL63*AN60</f>
        <v>58.110733608000004</v>
      </c>
      <c r="AO63" s="106"/>
      <c r="AP63" s="112">
        <f t="shared" si="75"/>
        <v>2.2260000000002833E-2</v>
      </c>
      <c r="AQ63" s="113">
        <f t="shared" si="79"/>
        <v>3.8320855442373279E-4</v>
      </c>
    </row>
    <row r="64" spans="2:43" ht="13.5" customHeight="1" thickBot="1" x14ac:dyDescent="0.25">
      <c r="B64" s="413" t="s">
        <v>126</v>
      </c>
      <c r="C64" s="413"/>
      <c r="D64" s="413"/>
      <c r="E64" s="114"/>
      <c r="F64" s="246"/>
      <c r="G64" s="116"/>
      <c r="H64" s="117">
        <f>H62-H63</f>
        <v>144.79994465999999</v>
      </c>
      <c r="I64" s="118"/>
      <c r="J64" s="249"/>
      <c r="K64" s="118"/>
      <c r="L64" s="119">
        <f>L62-L63</f>
        <v>145.41958267199999</v>
      </c>
      <c r="M64" s="120"/>
      <c r="N64" s="121">
        <f t="shared" si="58"/>
        <v>0.6196380119999958</v>
      </c>
      <c r="O64" s="122">
        <f t="shared" si="59"/>
        <v>4.2792696741352177E-3</v>
      </c>
      <c r="Q64" s="249"/>
      <c r="R64" s="118"/>
      <c r="S64" s="119">
        <f>S62-S63</f>
        <v>146.44270267199997</v>
      </c>
      <c r="T64" s="120"/>
      <c r="U64" s="121">
        <f t="shared" si="1"/>
        <v>1.0231199999999774</v>
      </c>
      <c r="V64" s="122">
        <f t="shared" si="76"/>
        <v>7.0356411509422895E-3</v>
      </c>
      <c r="X64" s="249"/>
      <c r="Y64" s="118"/>
      <c r="Z64" s="119">
        <f>Z62-Z63</f>
        <v>147.95302267199997</v>
      </c>
      <c r="AA64" s="120"/>
      <c r="AB64" s="121">
        <f t="shared" si="3"/>
        <v>1.5103200000000072</v>
      </c>
      <c r="AC64" s="122">
        <f t="shared" si="77"/>
        <v>1.0313385183711051E-2</v>
      </c>
      <c r="AE64" s="249"/>
      <c r="AF64" s="118"/>
      <c r="AG64" s="119">
        <f>AG62-AG63</f>
        <v>148.32654267200002</v>
      </c>
      <c r="AH64" s="120"/>
      <c r="AI64" s="121">
        <f t="shared" si="74"/>
        <v>0.37352000000004182</v>
      </c>
      <c r="AJ64" s="122">
        <f t="shared" si="78"/>
        <v>2.5245851234016745E-3</v>
      </c>
      <c r="AL64" s="249"/>
      <c r="AM64" s="118"/>
      <c r="AN64" s="119">
        <f>AN62-AN63</f>
        <v>148.38338267200001</v>
      </c>
      <c r="AO64" s="120"/>
      <c r="AP64" s="121">
        <f t="shared" si="75"/>
        <v>5.6839999999994006E-2</v>
      </c>
      <c r="AQ64" s="122">
        <f t="shared" si="79"/>
        <v>3.8320855442364356E-4</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177.755055</v>
      </c>
      <c r="I66" s="134"/>
      <c r="J66" s="250"/>
      <c r="K66" s="135"/>
      <c r="L66" s="133">
        <f>SUM(L57:L58,L50,L51:L53)</f>
        <v>178.51815599999998</v>
      </c>
      <c r="M66" s="136"/>
      <c r="N66" s="137">
        <f t="shared" ref="N66:N69" si="80">L66-H66</f>
        <v>0.7631009999999776</v>
      </c>
      <c r="O66" s="98">
        <f t="shared" ref="O66:O69" si="81">IF((H66)=0,"",(N66/H66))</f>
        <v>4.2929918364345678E-3</v>
      </c>
      <c r="Q66" s="250"/>
      <c r="R66" s="135"/>
      <c r="S66" s="137">
        <f>SUM(S57:S58,S50,S51:S53)</f>
        <v>179.77815599999997</v>
      </c>
      <c r="T66" s="136"/>
      <c r="U66" s="137">
        <f t="shared" si="1"/>
        <v>1.2599999999999909</v>
      </c>
      <c r="V66" s="98">
        <f t="shared" si="76"/>
        <v>7.0581056192401577E-3</v>
      </c>
      <c r="X66" s="250"/>
      <c r="Y66" s="135"/>
      <c r="Z66" s="137">
        <f>SUM(Z57:Z58,Z50,Z51:Z53)</f>
        <v>181.63815599999998</v>
      </c>
      <c r="AA66" s="136"/>
      <c r="AB66" s="137">
        <f t="shared" si="3"/>
        <v>1.8600000000000136</v>
      </c>
      <c r="AC66" s="98">
        <f t="shared" si="77"/>
        <v>1.0346084537656588E-2</v>
      </c>
      <c r="AE66" s="250"/>
      <c r="AF66" s="135"/>
      <c r="AG66" s="137">
        <f>SUM(AG57:AG58,AG50,AG51:AG53)</f>
        <v>182.09815599999996</v>
      </c>
      <c r="AH66" s="136"/>
      <c r="AI66" s="137">
        <f t="shared" ref="AI66:AI69" si="82">AG66-Z66</f>
        <v>0.45999999999997954</v>
      </c>
      <c r="AJ66" s="98">
        <f t="shared" si="78"/>
        <v>2.5325075420826204E-3</v>
      </c>
      <c r="AL66" s="250"/>
      <c r="AM66" s="135"/>
      <c r="AN66" s="137">
        <f>SUM(AN57:AN58,AN50,AN51:AN53)</f>
        <v>179.96815599999996</v>
      </c>
      <c r="AO66" s="136"/>
      <c r="AP66" s="137">
        <f t="shared" ref="AP66:AP69" si="83">AN66-AG66</f>
        <v>-2.1299999999999955</v>
      </c>
      <c r="AQ66" s="98">
        <f t="shared" si="79"/>
        <v>-1.1696988298991868E-2</v>
      </c>
    </row>
    <row r="67" spans="1:43" s="79" customFormat="1" x14ac:dyDescent="0.2">
      <c r="B67" s="138" t="s">
        <v>40</v>
      </c>
      <c r="C67" s="73"/>
      <c r="D67" s="73"/>
      <c r="E67" s="73"/>
      <c r="F67" s="248">
        <v>0.13</v>
      </c>
      <c r="G67" s="132"/>
      <c r="H67" s="140">
        <f>H66*F67</f>
        <v>23.10815715</v>
      </c>
      <c r="I67" s="141"/>
      <c r="J67" s="251">
        <v>0.13</v>
      </c>
      <c r="K67" s="143"/>
      <c r="L67" s="144">
        <f>L66*J67</f>
        <v>23.207360279999996</v>
      </c>
      <c r="M67" s="145"/>
      <c r="N67" s="146">
        <f t="shared" si="80"/>
        <v>9.9203129999995809E-2</v>
      </c>
      <c r="O67" s="108">
        <f t="shared" si="81"/>
        <v>4.2929918364345123E-3</v>
      </c>
      <c r="Q67" s="251">
        <v>0.13</v>
      </c>
      <c r="R67" s="143"/>
      <c r="S67" s="144">
        <f>S66*Q67</f>
        <v>23.371160279999998</v>
      </c>
      <c r="T67" s="145"/>
      <c r="U67" s="146">
        <f t="shared" si="1"/>
        <v>0.16380000000000194</v>
      </c>
      <c r="V67" s="108">
        <f t="shared" si="76"/>
        <v>7.058105619240293E-3</v>
      </c>
      <c r="X67" s="251">
        <v>0.13</v>
      </c>
      <c r="Y67" s="143"/>
      <c r="Z67" s="144">
        <f>Z66*X67</f>
        <v>23.612960279999999</v>
      </c>
      <c r="AA67" s="145"/>
      <c r="AB67" s="146">
        <f t="shared" si="3"/>
        <v>0.24180000000000135</v>
      </c>
      <c r="AC67" s="108">
        <f t="shared" si="77"/>
        <v>1.0346084537656569E-2</v>
      </c>
      <c r="AE67" s="251">
        <v>0.13</v>
      </c>
      <c r="AF67" s="143"/>
      <c r="AG67" s="144">
        <f>AG66*AE67</f>
        <v>23.672760279999995</v>
      </c>
      <c r="AH67" s="145"/>
      <c r="AI67" s="146">
        <f t="shared" si="82"/>
        <v>5.9799999999995634E-2</v>
      </c>
      <c r="AJ67" s="108">
        <f t="shared" si="78"/>
        <v>2.5325075420825479E-3</v>
      </c>
      <c r="AL67" s="251">
        <v>0.13</v>
      </c>
      <c r="AM67" s="143"/>
      <c r="AN67" s="144">
        <f>AN66*AL67</f>
        <v>23.395860279999997</v>
      </c>
      <c r="AO67" s="145"/>
      <c r="AP67" s="146">
        <f t="shared" si="83"/>
        <v>-0.2768999999999977</v>
      </c>
      <c r="AQ67" s="108">
        <f t="shared" si="79"/>
        <v>-1.1696988298991797E-2</v>
      </c>
    </row>
    <row r="68" spans="1:43" s="79" customFormat="1" x14ac:dyDescent="0.2">
      <c r="B68" s="147" t="s">
        <v>41</v>
      </c>
      <c r="C68" s="73"/>
      <c r="D68" s="73"/>
      <c r="E68" s="73"/>
      <c r="F68" s="243"/>
      <c r="G68" s="149"/>
      <c r="H68" s="140">
        <f>H66+H67</f>
        <v>200.86321215000001</v>
      </c>
      <c r="I68" s="141"/>
      <c r="J68" s="244"/>
      <c r="K68" s="141"/>
      <c r="L68" s="144">
        <f>L66+L67</f>
        <v>201.72551627999997</v>
      </c>
      <c r="M68" s="145"/>
      <c r="N68" s="146">
        <f t="shared" si="80"/>
        <v>0.86230412999995565</v>
      </c>
      <c r="O68" s="108">
        <f t="shared" si="81"/>
        <v>4.2929918364344724E-3</v>
      </c>
      <c r="Q68" s="244"/>
      <c r="R68" s="141"/>
      <c r="S68" s="144">
        <f>S66+S67</f>
        <v>203.14931627999997</v>
      </c>
      <c r="T68" s="145"/>
      <c r="U68" s="146">
        <f t="shared" si="1"/>
        <v>1.4238</v>
      </c>
      <c r="V68" s="108">
        <f t="shared" si="76"/>
        <v>7.0581056192402089E-3</v>
      </c>
      <c r="X68" s="244"/>
      <c r="Y68" s="141"/>
      <c r="Z68" s="144">
        <f>Z66+Z67</f>
        <v>205.25111627999999</v>
      </c>
      <c r="AA68" s="145"/>
      <c r="AB68" s="146">
        <f t="shared" si="3"/>
        <v>2.1018000000000256</v>
      </c>
      <c r="AC68" s="108">
        <f t="shared" si="77"/>
        <v>1.0346084537656638E-2</v>
      </c>
      <c r="AE68" s="244"/>
      <c r="AF68" s="141"/>
      <c r="AG68" s="144">
        <f>AG66+AG67</f>
        <v>205.77091627999997</v>
      </c>
      <c r="AH68" s="145"/>
      <c r="AI68" s="146">
        <f t="shared" si="82"/>
        <v>0.51979999999997517</v>
      </c>
      <c r="AJ68" s="108">
        <f t="shared" si="78"/>
        <v>2.5325075420826121E-3</v>
      </c>
      <c r="AL68" s="244"/>
      <c r="AM68" s="141"/>
      <c r="AN68" s="144">
        <f>AN66+AN67</f>
        <v>203.36401627999996</v>
      </c>
      <c r="AO68" s="145"/>
      <c r="AP68" s="146">
        <f t="shared" si="83"/>
        <v>-2.4069000000000074</v>
      </c>
      <c r="AQ68" s="108">
        <f t="shared" si="79"/>
        <v>-1.1696988298991929E-2</v>
      </c>
    </row>
    <row r="69" spans="1:43" s="79" customFormat="1" ht="15.75" customHeight="1" x14ac:dyDescent="0.2">
      <c r="B69" s="412" t="s">
        <v>127</v>
      </c>
      <c r="C69" s="412"/>
      <c r="D69" s="412"/>
      <c r="E69" s="73"/>
      <c r="F69" s="269">
        <f>F63</f>
        <v>0.318</v>
      </c>
      <c r="G69" s="149"/>
      <c r="H69" s="150">
        <f>F69*H66</f>
        <v>56.526107490000001</v>
      </c>
      <c r="I69" s="141"/>
      <c r="J69" s="268">
        <f>'Res (100)'!J70</f>
        <v>0.318</v>
      </c>
      <c r="K69" s="141"/>
      <c r="L69" s="112">
        <f>J69*L66</f>
        <v>56.768773607999996</v>
      </c>
      <c r="M69" s="145"/>
      <c r="N69" s="151">
        <f t="shared" si="80"/>
        <v>0.24266611799999538</v>
      </c>
      <c r="O69" s="113">
        <f t="shared" si="81"/>
        <v>4.292991836434612E-3</v>
      </c>
      <c r="Q69" s="268">
        <f>'Res (100)'!Q70</f>
        <v>0.318</v>
      </c>
      <c r="R69" s="141"/>
      <c r="S69" s="112">
        <f>Q69*S66</f>
        <v>57.169453607999991</v>
      </c>
      <c r="T69" s="145"/>
      <c r="U69" s="151">
        <f t="shared" si="1"/>
        <v>0.40067999999999415</v>
      </c>
      <c r="V69" s="113">
        <f t="shared" si="76"/>
        <v>7.0581056192401048E-3</v>
      </c>
      <c r="X69" s="268">
        <f>Q69</f>
        <v>0.318</v>
      </c>
      <c r="Y69" s="141"/>
      <c r="Z69" s="112">
        <f>X69*Z66</f>
        <v>57.760933607999995</v>
      </c>
      <c r="AA69" s="145"/>
      <c r="AB69" s="151">
        <f t="shared" si="3"/>
        <v>0.59148000000000422</v>
      </c>
      <c r="AC69" s="113">
        <f t="shared" si="77"/>
        <v>1.0346084537656586E-2</v>
      </c>
      <c r="AE69" s="268">
        <f>X69</f>
        <v>0.318</v>
      </c>
      <c r="AF69" s="141"/>
      <c r="AG69" s="112">
        <f>AE69*AG66</f>
        <v>57.907213607999985</v>
      </c>
      <c r="AH69" s="145"/>
      <c r="AI69" s="151">
        <f t="shared" si="82"/>
        <v>0.1462799999999902</v>
      </c>
      <c r="AJ69" s="113">
        <f t="shared" si="78"/>
        <v>2.5325075420825635E-3</v>
      </c>
      <c r="AL69" s="268">
        <f>AL63</f>
        <v>0.318</v>
      </c>
      <c r="AM69" s="141"/>
      <c r="AN69" s="112">
        <f>AL69*AN66</f>
        <v>57.229873607999991</v>
      </c>
      <c r="AO69" s="145"/>
      <c r="AP69" s="151">
        <f t="shared" si="83"/>
        <v>-0.67733999999999384</v>
      </c>
      <c r="AQ69" s="113">
        <f t="shared" si="79"/>
        <v>-1.1696988298991788E-2</v>
      </c>
    </row>
    <row r="70" spans="1:43" s="79" customFormat="1" ht="13.5" customHeight="1" thickBot="1" x14ac:dyDescent="0.25">
      <c r="B70" s="407" t="s">
        <v>128</v>
      </c>
      <c r="C70" s="407"/>
      <c r="D70" s="407"/>
      <c r="E70" s="152"/>
      <c r="F70" s="153"/>
      <c r="G70" s="154"/>
      <c r="H70" s="155">
        <f>H68-H69</f>
        <v>144.33710466000002</v>
      </c>
      <c r="I70" s="156"/>
      <c r="J70" s="156"/>
      <c r="K70" s="156"/>
      <c r="L70" s="157">
        <f>L68-L69</f>
        <v>144.95674267199996</v>
      </c>
      <c r="M70" s="158"/>
      <c r="N70" s="159">
        <f t="shared" ref="N70" si="84">L70-H70</f>
        <v>0.61963801199993895</v>
      </c>
      <c r="O70" s="160">
        <f t="shared" ref="O70" si="85">IF((H70)=0,"",(N70/H70))</f>
        <v>4.2929918364342703E-3</v>
      </c>
      <c r="Q70" s="156"/>
      <c r="R70" s="156"/>
      <c r="S70" s="157">
        <f>S68-S69</f>
        <v>145.97986267199997</v>
      </c>
      <c r="T70" s="158"/>
      <c r="U70" s="159">
        <f t="shared" si="1"/>
        <v>1.0231200000000058</v>
      </c>
      <c r="V70" s="160">
        <f t="shared" si="76"/>
        <v>7.0581056192402496E-3</v>
      </c>
      <c r="X70" s="156"/>
      <c r="Y70" s="156"/>
      <c r="Z70" s="157">
        <f>Z68-Z69</f>
        <v>147.490182672</v>
      </c>
      <c r="AA70" s="158"/>
      <c r="AB70" s="159">
        <f t="shared" si="3"/>
        <v>1.5103200000000356</v>
      </c>
      <c r="AC70" s="160">
        <f t="shared" si="77"/>
        <v>1.0346084537656756E-2</v>
      </c>
      <c r="AE70" s="252"/>
      <c r="AF70" s="156"/>
      <c r="AG70" s="157">
        <f>AG68-AG69</f>
        <v>147.86370267199999</v>
      </c>
      <c r="AH70" s="158"/>
      <c r="AI70" s="159">
        <f t="shared" ref="AI70" si="86">AG70-Z70</f>
        <v>0.37351999999998498</v>
      </c>
      <c r="AJ70" s="160">
        <f t="shared" si="78"/>
        <v>2.5325075420826308E-3</v>
      </c>
      <c r="AL70" s="156"/>
      <c r="AM70" s="156"/>
      <c r="AN70" s="157">
        <f>AN68-AN69</f>
        <v>146.13414267199997</v>
      </c>
      <c r="AO70" s="158"/>
      <c r="AP70" s="159">
        <f t="shared" ref="AP70" si="87">AN70-AG70</f>
        <v>-1.7295600000000206</v>
      </c>
      <c r="AQ70" s="160">
        <f t="shared" si="79"/>
        <v>-1.1696988298992031E-2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253"/>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1"/>
  <sheetViews>
    <sheetView showGridLines="0" topLeftCell="A8"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3"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3</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Rates'!D7</f>
        <v>27.79</v>
      </c>
      <c r="G23" s="25">
        <v>1</v>
      </c>
      <c r="H23" s="26">
        <f>G23*F23</f>
        <v>27.79</v>
      </c>
      <c r="I23" s="27"/>
      <c r="J23" s="24">
        <f>+'Res (100)'!J23</f>
        <v>29.62</v>
      </c>
      <c r="K23" s="29">
        <v>1</v>
      </c>
      <c r="L23" s="26">
        <f>K23*J23</f>
        <v>29.62</v>
      </c>
      <c r="M23" s="27"/>
      <c r="N23" s="30">
        <f>L23-H23</f>
        <v>1.8300000000000018</v>
      </c>
      <c r="O23" s="31">
        <f>IF((H23)=0,"",(N23/H23))</f>
        <v>6.5851025548758615E-2</v>
      </c>
      <c r="Q23" s="24">
        <f>+'Res (100)'!Q23</f>
        <v>30.87</v>
      </c>
      <c r="R23" s="29">
        <v>1</v>
      </c>
      <c r="S23" s="26">
        <f>R23*Q23</f>
        <v>30.87</v>
      </c>
      <c r="T23" s="27"/>
      <c r="U23" s="30">
        <f>S23-L23</f>
        <v>1.25</v>
      </c>
      <c r="V23" s="31">
        <f>IF((L23)=0,"",(U23/L23))</f>
        <v>4.2201215395003377E-2</v>
      </c>
      <c r="X23" s="24">
        <f>+'Res (100)'!X23</f>
        <v>31.88</v>
      </c>
      <c r="Y23" s="29">
        <v>1</v>
      </c>
      <c r="Z23" s="26">
        <f>Y23*X23</f>
        <v>31.88</v>
      </c>
      <c r="AA23" s="27"/>
      <c r="AB23" s="30">
        <f>Z23-S23</f>
        <v>1.009999999999998</v>
      </c>
      <c r="AC23" s="31">
        <f>IF((S23)=0,"",(AB23/S23))</f>
        <v>3.2717849044379591E-2</v>
      </c>
      <c r="AE23" s="24">
        <f>+'Res (100)'!AE23</f>
        <v>32.340000000000003</v>
      </c>
      <c r="AF23" s="29">
        <v>1</v>
      </c>
      <c r="AG23" s="26">
        <f>AF23*AE23</f>
        <v>32.340000000000003</v>
      </c>
      <c r="AH23" s="27"/>
      <c r="AI23" s="30">
        <f>AG23-Z23</f>
        <v>0.46000000000000441</v>
      </c>
      <c r="AJ23" s="31">
        <f>IF((Z23)=0,"",(AI23/Z23))</f>
        <v>1.4429109159347692E-2</v>
      </c>
      <c r="AL23" s="24">
        <f>+'Res (100)'!AL23</f>
        <v>32.409999999999997</v>
      </c>
      <c r="AM23" s="29">
        <v>1</v>
      </c>
      <c r="AN23" s="26">
        <f>AM23*AL23</f>
        <v>32.409999999999997</v>
      </c>
      <c r="AO23" s="27"/>
      <c r="AP23" s="30">
        <f>AN23-AG23</f>
        <v>6.9999999999993179E-2</v>
      </c>
      <c r="AQ23" s="31">
        <f>IF((AG23)=0,"",(AP23/AG23))</f>
        <v>2.1645021645019533E-3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1500</v>
      </c>
      <c r="H25" s="26">
        <f t="shared" si="0"/>
        <v>0</v>
      </c>
      <c r="I25" s="27"/>
      <c r="J25" s="24">
        <f>'Proposed Rates'!E81</f>
        <v>0</v>
      </c>
      <c r="K25" s="29">
        <f>$F$18</f>
        <v>1500</v>
      </c>
      <c r="L25" s="26">
        <f t="shared" ref="L25:L27" si="9">K25*J25</f>
        <v>0</v>
      </c>
      <c r="M25" s="27"/>
      <c r="N25" s="30">
        <f t="shared" ref="N25:N27" si="10">L25-H25</f>
        <v>0</v>
      </c>
      <c r="O25" s="31" t="str">
        <f t="shared" ref="O25:O27" si="11">IF((H25)=0,"",(N25/H25))</f>
        <v/>
      </c>
      <c r="Q25" s="24">
        <f>'Proposed Rates'!F81</f>
        <v>0</v>
      </c>
      <c r="R25" s="29">
        <f>$F$18</f>
        <v>1500</v>
      </c>
      <c r="S25" s="26">
        <f t="shared" ref="S25:S27" si="12">R25*Q25</f>
        <v>0</v>
      </c>
      <c r="T25" s="27"/>
      <c r="U25" s="30">
        <f t="shared" si="1"/>
        <v>0</v>
      </c>
      <c r="V25" s="31" t="str">
        <f t="shared" si="2"/>
        <v/>
      </c>
      <c r="X25" s="24">
        <f>'Proposed Rates'!G81</f>
        <v>0</v>
      </c>
      <c r="Y25" s="29">
        <f>$F$18</f>
        <v>1500</v>
      </c>
      <c r="Z25" s="26">
        <f t="shared" ref="Z25:Z27" si="13">Y25*X25</f>
        <v>0</v>
      </c>
      <c r="AA25" s="27"/>
      <c r="AB25" s="30">
        <f t="shared" si="3"/>
        <v>0</v>
      </c>
      <c r="AC25" s="31" t="str">
        <f t="shared" si="4"/>
        <v/>
      </c>
      <c r="AE25" s="24">
        <f>'Proposed Rates'!H81</f>
        <v>0</v>
      </c>
      <c r="AF25" s="29">
        <f>$F$18</f>
        <v>1500</v>
      </c>
      <c r="AG25" s="26">
        <f t="shared" ref="AG25:AG27" si="14">AF25*AE25</f>
        <v>0</v>
      </c>
      <c r="AH25" s="27"/>
      <c r="AI25" s="30">
        <f t="shared" si="5"/>
        <v>0</v>
      </c>
      <c r="AJ25" s="31" t="str">
        <f t="shared" si="6"/>
        <v/>
      </c>
      <c r="AL25" s="24">
        <f>'Proposed Rates'!I81</f>
        <v>0</v>
      </c>
      <c r="AM25" s="29">
        <f>$F$18</f>
        <v>1500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1500</v>
      </c>
      <c r="H26" s="26">
        <f t="shared" si="0"/>
        <v>0</v>
      </c>
      <c r="I26" s="27"/>
      <c r="J26" s="24">
        <f>'Proposed Rates'!E95</f>
        <v>0</v>
      </c>
      <c r="K26" s="29">
        <f t="shared" ref="K26:K27" si="16">$F$18</f>
        <v>1500</v>
      </c>
      <c r="L26" s="26">
        <f t="shared" si="9"/>
        <v>0</v>
      </c>
      <c r="M26" s="27"/>
      <c r="N26" s="30">
        <f t="shared" si="10"/>
        <v>0</v>
      </c>
      <c r="O26" s="31" t="str">
        <f t="shared" si="11"/>
        <v/>
      </c>
      <c r="Q26" s="24">
        <f>'Proposed Rates'!F95</f>
        <v>0</v>
      </c>
      <c r="R26" s="29">
        <f t="shared" ref="R26:R27" si="17">$F$18</f>
        <v>1500</v>
      </c>
      <c r="S26" s="26">
        <f t="shared" si="12"/>
        <v>0</v>
      </c>
      <c r="T26" s="27"/>
      <c r="U26" s="30">
        <f t="shared" si="1"/>
        <v>0</v>
      </c>
      <c r="V26" s="31" t="str">
        <f t="shared" si="2"/>
        <v/>
      </c>
      <c r="X26" s="24">
        <f>'Proposed Rates'!G95</f>
        <v>0</v>
      </c>
      <c r="Y26" s="29">
        <f t="shared" ref="Y26:Y27" si="18">$F$18</f>
        <v>1500</v>
      </c>
      <c r="Z26" s="26">
        <f t="shared" si="13"/>
        <v>0</v>
      </c>
      <c r="AA26" s="27"/>
      <c r="AB26" s="30">
        <f t="shared" si="3"/>
        <v>0</v>
      </c>
      <c r="AC26" s="31" t="str">
        <f t="shared" si="4"/>
        <v/>
      </c>
      <c r="AE26" s="24">
        <f>'Proposed Rates'!H95</f>
        <v>0</v>
      </c>
      <c r="AF26" s="29">
        <f t="shared" ref="AF26:AF27" si="19">$F$18</f>
        <v>1500</v>
      </c>
      <c r="AG26" s="26">
        <f t="shared" si="14"/>
        <v>0</v>
      </c>
      <c r="AH26" s="27"/>
      <c r="AI26" s="30">
        <f t="shared" si="5"/>
        <v>0</v>
      </c>
      <c r="AJ26" s="31" t="str">
        <f t="shared" si="6"/>
        <v/>
      </c>
      <c r="AL26" s="24">
        <f>'Proposed Rates'!I95</f>
        <v>0</v>
      </c>
      <c r="AM26" s="29">
        <f t="shared" ref="AM26:AM27" si="20">$F$18</f>
        <v>1500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1500</v>
      </c>
      <c r="H27" s="26">
        <f t="shared" si="0"/>
        <v>0</v>
      </c>
      <c r="I27" s="27"/>
      <c r="J27" s="24">
        <f>'Proposed Rates'!E109</f>
        <v>0</v>
      </c>
      <c r="K27" s="29">
        <f t="shared" si="16"/>
        <v>1500</v>
      </c>
      <c r="L27" s="26">
        <f t="shared" si="9"/>
        <v>0</v>
      </c>
      <c r="M27" s="27"/>
      <c r="N27" s="30">
        <f t="shared" si="10"/>
        <v>0</v>
      </c>
      <c r="O27" s="31" t="str">
        <f t="shared" si="11"/>
        <v/>
      </c>
      <c r="Q27" s="24">
        <f>'Proposed Rates'!F109</f>
        <v>0</v>
      </c>
      <c r="R27" s="29">
        <f t="shared" si="17"/>
        <v>1500</v>
      </c>
      <c r="S27" s="26">
        <f t="shared" si="12"/>
        <v>0</v>
      </c>
      <c r="T27" s="27"/>
      <c r="U27" s="30">
        <f t="shared" si="1"/>
        <v>0</v>
      </c>
      <c r="V27" s="31" t="str">
        <f t="shared" si="2"/>
        <v/>
      </c>
      <c r="X27" s="24">
        <f>'Proposed Rates'!G109</f>
        <v>0</v>
      </c>
      <c r="Y27" s="29">
        <f t="shared" si="18"/>
        <v>1500</v>
      </c>
      <c r="Z27" s="26">
        <f t="shared" si="13"/>
        <v>0</v>
      </c>
      <c r="AA27" s="27"/>
      <c r="AB27" s="30">
        <f t="shared" si="3"/>
        <v>0</v>
      </c>
      <c r="AC27" s="31" t="str">
        <f t="shared" si="4"/>
        <v/>
      </c>
      <c r="AE27" s="24">
        <f>'Proposed Rates'!H109</f>
        <v>0</v>
      </c>
      <c r="AF27" s="29">
        <f t="shared" si="19"/>
        <v>1500</v>
      </c>
      <c r="AG27" s="26">
        <f t="shared" si="14"/>
        <v>0</v>
      </c>
      <c r="AH27" s="27"/>
      <c r="AI27" s="30">
        <f t="shared" si="5"/>
        <v>0</v>
      </c>
      <c r="AJ27" s="31" t="str">
        <f t="shared" si="6"/>
        <v/>
      </c>
      <c r="AL27" s="24">
        <f>'Proposed Rates'!I109</f>
        <v>0</v>
      </c>
      <c r="AM27" s="29">
        <f t="shared" si="20"/>
        <v>1500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1500</v>
      </c>
      <c r="H29" s="26">
        <f t="shared" si="0"/>
        <v>0</v>
      </c>
      <c r="I29" s="27"/>
      <c r="J29" s="24">
        <f>+'Res (100)'!J29</f>
        <v>0</v>
      </c>
      <c r="K29" s="25">
        <f>$F$18</f>
        <v>1500</v>
      </c>
      <c r="L29" s="26">
        <f t="shared" si="22"/>
        <v>0</v>
      </c>
      <c r="M29" s="27"/>
      <c r="N29" s="30">
        <f t="shared" si="23"/>
        <v>0</v>
      </c>
      <c r="O29" s="31" t="str">
        <f t="shared" si="24"/>
        <v/>
      </c>
      <c r="Q29" s="24">
        <f>+'Res (100)'!Q29</f>
        <v>0</v>
      </c>
      <c r="R29" s="25">
        <f>$F$18</f>
        <v>1500</v>
      </c>
      <c r="S29" s="26">
        <f t="shared" si="25"/>
        <v>0</v>
      </c>
      <c r="T29" s="27"/>
      <c r="U29" s="30">
        <f t="shared" si="1"/>
        <v>0</v>
      </c>
      <c r="V29" s="31" t="str">
        <f t="shared" si="2"/>
        <v/>
      </c>
      <c r="X29" s="24">
        <f>+'Res (100)'!X29</f>
        <v>0</v>
      </c>
      <c r="Y29" s="25">
        <f>$F$18</f>
        <v>1500</v>
      </c>
      <c r="Z29" s="26">
        <f t="shared" si="26"/>
        <v>0</v>
      </c>
      <c r="AA29" s="27"/>
      <c r="AB29" s="30">
        <f t="shared" si="3"/>
        <v>0</v>
      </c>
      <c r="AC29" s="31" t="str">
        <f t="shared" si="4"/>
        <v/>
      </c>
      <c r="AE29" s="24">
        <f>+'Res (100)'!AE29</f>
        <v>0</v>
      </c>
      <c r="AF29" s="25">
        <f>$F$18</f>
        <v>1500</v>
      </c>
      <c r="AG29" s="26">
        <f t="shared" si="27"/>
        <v>0</v>
      </c>
      <c r="AH29" s="27"/>
      <c r="AI29" s="30">
        <f t="shared" si="5"/>
        <v>0</v>
      </c>
      <c r="AJ29" s="31" t="str">
        <f t="shared" si="6"/>
        <v/>
      </c>
      <c r="AL29" s="24">
        <f>+'Res (100)'!AL29</f>
        <v>0</v>
      </c>
      <c r="AM29" s="25">
        <f>$F$18</f>
        <v>1500</v>
      </c>
      <c r="AN29" s="26">
        <f t="shared" si="28"/>
        <v>0</v>
      </c>
      <c r="AO29" s="27"/>
      <c r="AP29" s="30">
        <f t="shared" si="7"/>
        <v>0</v>
      </c>
      <c r="AQ29" s="31" t="str">
        <f t="shared" si="8"/>
        <v/>
      </c>
    </row>
    <row r="30" spans="2:43" x14ac:dyDescent="0.2">
      <c r="B30" s="21" t="s">
        <v>21</v>
      </c>
      <c r="C30" s="21"/>
      <c r="D30" s="22"/>
      <c r="E30" s="23"/>
      <c r="F30" s="24"/>
      <c r="G30" s="25">
        <f t="shared" ref="G30" si="29">$F$18</f>
        <v>1500</v>
      </c>
      <c r="H30" s="26">
        <f t="shared" si="0"/>
        <v>0</v>
      </c>
      <c r="I30" s="27"/>
      <c r="J30" s="24"/>
      <c r="K30" s="25">
        <f t="shared" ref="K30:K38" si="30">$F$18</f>
        <v>1500</v>
      </c>
      <c r="L30" s="26">
        <f t="shared" si="22"/>
        <v>0</v>
      </c>
      <c r="M30" s="27"/>
      <c r="N30" s="30">
        <f t="shared" si="23"/>
        <v>0</v>
      </c>
      <c r="O30" s="31" t="str">
        <f t="shared" si="24"/>
        <v/>
      </c>
      <c r="Q30" s="24"/>
      <c r="R30" s="25">
        <f t="shared" ref="R30:R38" si="31">$F$18</f>
        <v>1500</v>
      </c>
      <c r="S30" s="26">
        <f t="shared" si="25"/>
        <v>0</v>
      </c>
      <c r="T30" s="27"/>
      <c r="U30" s="30">
        <f t="shared" si="1"/>
        <v>0</v>
      </c>
      <c r="V30" s="31" t="str">
        <f t="shared" si="2"/>
        <v/>
      </c>
      <c r="X30" s="24"/>
      <c r="Y30" s="25">
        <f t="shared" ref="Y30:Y38" si="32">$F$18</f>
        <v>1500</v>
      </c>
      <c r="Z30" s="26">
        <f t="shared" si="26"/>
        <v>0</v>
      </c>
      <c r="AA30" s="27"/>
      <c r="AB30" s="30">
        <f t="shared" si="3"/>
        <v>0</v>
      </c>
      <c r="AC30" s="31" t="str">
        <f t="shared" si="4"/>
        <v/>
      </c>
      <c r="AE30" s="24"/>
      <c r="AF30" s="25">
        <f t="shared" ref="AF30:AF38" si="33">$F$18</f>
        <v>1500</v>
      </c>
      <c r="AG30" s="26">
        <f t="shared" si="27"/>
        <v>0</v>
      </c>
      <c r="AH30" s="27"/>
      <c r="AI30" s="30">
        <f t="shared" si="5"/>
        <v>0</v>
      </c>
      <c r="AJ30" s="31" t="str">
        <f t="shared" si="6"/>
        <v/>
      </c>
      <c r="AL30" s="24"/>
      <c r="AM30" s="25">
        <f t="shared" ref="AM30:AM38" si="34">$F$18</f>
        <v>1500</v>
      </c>
      <c r="AN30" s="26">
        <f t="shared" si="28"/>
        <v>0</v>
      </c>
      <c r="AO30" s="27"/>
      <c r="AP30" s="30">
        <f t="shared" si="7"/>
        <v>0</v>
      </c>
      <c r="AQ30" s="31" t="str">
        <f t="shared" si="8"/>
        <v/>
      </c>
    </row>
    <row r="31" spans="2:43" x14ac:dyDescent="0.2">
      <c r="B31" s="21" t="s">
        <v>136</v>
      </c>
      <c r="C31" s="21"/>
      <c r="D31" s="22" t="s">
        <v>17</v>
      </c>
      <c r="E31" s="23"/>
      <c r="F31" s="24">
        <f>+'Proposed Rates'!D67</f>
        <v>0</v>
      </c>
      <c r="G31" s="25">
        <f>$F$18</f>
        <v>1500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1500</v>
      </c>
      <c r="Z31" s="26">
        <f t="shared" si="26"/>
        <v>0</v>
      </c>
      <c r="AA31" s="27"/>
      <c r="AB31" s="30">
        <f t="shared" si="3"/>
        <v>-0.24</v>
      </c>
      <c r="AC31" s="31">
        <f t="shared" si="4"/>
        <v>-1</v>
      </c>
      <c r="AE31" s="24">
        <f>+'Res (100)'!AE31</f>
        <v>0</v>
      </c>
      <c r="AF31" s="25">
        <f t="shared" si="33"/>
        <v>1500</v>
      </c>
      <c r="AG31" s="26">
        <f t="shared" si="27"/>
        <v>0</v>
      </c>
      <c r="AH31" s="27"/>
      <c r="AI31" s="30">
        <f t="shared" si="5"/>
        <v>0</v>
      </c>
      <c r="AJ31" s="31" t="str">
        <f t="shared" si="6"/>
        <v/>
      </c>
      <c r="AL31" s="24">
        <f>+'Res (100)'!AL31</f>
        <v>0</v>
      </c>
      <c r="AM31" s="25">
        <f t="shared" si="34"/>
        <v>1500</v>
      </c>
      <c r="AN31" s="26">
        <f t="shared" si="28"/>
        <v>0</v>
      </c>
      <c r="AO31" s="27"/>
      <c r="AP31" s="30">
        <f t="shared" si="7"/>
        <v>0</v>
      </c>
      <c r="AQ31" s="31" t="str">
        <f t="shared" si="8"/>
        <v/>
      </c>
    </row>
    <row r="32" spans="2:43" x14ac:dyDescent="0.2">
      <c r="B32" s="33"/>
      <c r="C32" s="21"/>
      <c r="D32" s="22"/>
      <c r="E32" s="23"/>
      <c r="F32" s="24"/>
      <c r="G32" s="25">
        <f t="shared" ref="G32:G38" si="35">$F$18</f>
        <v>1500</v>
      </c>
      <c r="H32" s="26">
        <f t="shared" si="0"/>
        <v>0</v>
      </c>
      <c r="I32" s="27"/>
      <c r="J32" s="28"/>
      <c r="K32" s="25">
        <f t="shared" si="30"/>
        <v>1500</v>
      </c>
      <c r="L32" s="26">
        <f t="shared" si="22"/>
        <v>0</v>
      </c>
      <c r="M32" s="27"/>
      <c r="N32" s="30">
        <f t="shared" si="23"/>
        <v>0</v>
      </c>
      <c r="O32" s="31" t="str">
        <f t="shared" si="24"/>
        <v/>
      </c>
      <c r="Q32" s="28"/>
      <c r="R32" s="25">
        <f t="shared" si="31"/>
        <v>1500</v>
      </c>
      <c r="S32" s="26">
        <f t="shared" si="25"/>
        <v>0</v>
      </c>
      <c r="T32" s="27"/>
      <c r="U32" s="30">
        <f t="shared" si="1"/>
        <v>0</v>
      </c>
      <c r="V32" s="31" t="str">
        <f t="shared" si="2"/>
        <v/>
      </c>
      <c r="X32" s="28"/>
      <c r="Y32" s="25">
        <f t="shared" si="32"/>
        <v>1500</v>
      </c>
      <c r="Z32" s="26">
        <f t="shared" si="26"/>
        <v>0</v>
      </c>
      <c r="AA32" s="27"/>
      <c r="AB32" s="30">
        <f t="shared" si="3"/>
        <v>0</v>
      </c>
      <c r="AC32" s="31" t="str">
        <f t="shared" si="4"/>
        <v/>
      </c>
      <c r="AE32" s="28"/>
      <c r="AF32" s="25">
        <f t="shared" si="33"/>
        <v>1500</v>
      </c>
      <c r="AG32" s="26">
        <f t="shared" si="27"/>
        <v>0</v>
      </c>
      <c r="AH32" s="27"/>
      <c r="AI32" s="30">
        <f t="shared" si="5"/>
        <v>0</v>
      </c>
      <c r="AJ32" s="31" t="str">
        <f t="shared" si="6"/>
        <v/>
      </c>
      <c r="AL32" s="28"/>
      <c r="AM32" s="25">
        <f t="shared" si="34"/>
        <v>1500</v>
      </c>
      <c r="AN32" s="26">
        <f t="shared" si="28"/>
        <v>0</v>
      </c>
      <c r="AO32" s="27"/>
      <c r="AP32" s="30">
        <f t="shared" si="7"/>
        <v>0</v>
      </c>
      <c r="AQ32" s="31" t="str">
        <f t="shared" si="8"/>
        <v/>
      </c>
    </row>
    <row r="33" spans="2:43" x14ac:dyDescent="0.2">
      <c r="B33" s="33"/>
      <c r="C33" s="21"/>
      <c r="D33" s="22"/>
      <c r="E33" s="23"/>
      <c r="F33" s="24"/>
      <c r="G33" s="25">
        <f t="shared" si="35"/>
        <v>1500</v>
      </c>
      <c r="H33" s="26">
        <f t="shared" si="0"/>
        <v>0</v>
      </c>
      <c r="I33" s="27"/>
      <c r="J33" s="28"/>
      <c r="K33" s="25">
        <f t="shared" si="30"/>
        <v>1500</v>
      </c>
      <c r="L33" s="26">
        <f t="shared" si="22"/>
        <v>0</v>
      </c>
      <c r="M33" s="27"/>
      <c r="N33" s="30">
        <f t="shared" si="23"/>
        <v>0</v>
      </c>
      <c r="O33" s="31" t="str">
        <f t="shared" si="24"/>
        <v/>
      </c>
      <c r="Q33" s="28"/>
      <c r="R33" s="25">
        <f t="shared" si="31"/>
        <v>1500</v>
      </c>
      <c r="S33" s="26">
        <f t="shared" si="25"/>
        <v>0</v>
      </c>
      <c r="T33" s="27"/>
      <c r="U33" s="30">
        <f t="shared" si="1"/>
        <v>0</v>
      </c>
      <c r="V33" s="31" t="str">
        <f t="shared" si="2"/>
        <v/>
      </c>
      <c r="X33" s="28"/>
      <c r="Y33" s="25">
        <f t="shared" si="32"/>
        <v>1500</v>
      </c>
      <c r="Z33" s="26">
        <f t="shared" si="26"/>
        <v>0</v>
      </c>
      <c r="AA33" s="27"/>
      <c r="AB33" s="30">
        <f t="shared" si="3"/>
        <v>0</v>
      </c>
      <c r="AC33" s="31" t="str">
        <f t="shared" si="4"/>
        <v/>
      </c>
      <c r="AE33" s="28"/>
      <c r="AF33" s="25">
        <f t="shared" si="33"/>
        <v>1500</v>
      </c>
      <c r="AG33" s="26">
        <f t="shared" si="27"/>
        <v>0</v>
      </c>
      <c r="AH33" s="27"/>
      <c r="AI33" s="30">
        <f t="shared" si="5"/>
        <v>0</v>
      </c>
      <c r="AJ33" s="31" t="str">
        <f t="shared" si="6"/>
        <v/>
      </c>
      <c r="AL33" s="28"/>
      <c r="AM33" s="25">
        <f t="shared" si="34"/>
        <v>1500</v>
      </c>
      <c r="AN33" s="26">
        <f t="shared" si="28"/>
        <v>0</v>
      </c>
      <c r="AO33" s="27"/>
      <c r="AP33" s="30">
        <f t="shared" si="7"/>
        <v>0</v>
      </c>
      <c r="AQ33" s="31" t="str">
        <f t="shared" si="8"/>
        <v/>
      </c>
    </row>
    <row r="34" spans="2:43" x14ac:dyDescent="0.2">
      <c r="B34" s="33"/>
      <c r="C34" s="21"/>
      <c r="D34" s="22"/>
      <c r="E34" s="23"/>
      <c r="F34" s="24"/>
      <c r="G34" s="25">
        <f t="shared" si="35"/>
        <v>1500</v>
      </c>
      <c r="H34" s="26">
        <f t="shared" si="0"/>
        <v>0</v>
      </c>
      <c r="I34" s="27"/>
      <c r="J34" s="28"/>
      <c r="K34" s="25">
        <f t="shared" si="30"/>
        <v>1500</v>
      </c>
      <c r="L34" s="26">
        <f t="shared" si="22"/>
        <v>0</v>
      </c>
      <c r="M34" s="27"/>
      <c r="N34" s="30">
        <f t="shared" si="23"/>
        <v>0</v>
      </c>
      <c r="O34" s="31" t="str">
        <f t="shared" si="24"/>
        <v/>
      </c>
      <c r="Q34" s="28"/>
      <c r="R34" s="25">
        <f t="shared" si="31"/>
        <v>1500</v>
      </c>
      <c r="S34" s="26">
        <f t="shared" si="25"/>
        <v>0</v>
      </c>
      <c r="T34" s="27"/>
      <c r="U34" s="30">
        <f t="shared" si="1"/>
        <v>0</v>
      </c>
      <c r="V34" s="31" t="str">
        <f t="shared" si="2"/>
        <v/>
      </c>
      <c r="X34" s="28"/>
      <c r="Y34" s="25">
        <f t="shared" si="32"/>
        <v>1500</v>
      </c>
      <c r="Z34" s="26">
        <f t="shared" si="26"/>
        <v>0</v>
      </c>
      <c r="AA34" s="27"/>
      <c r="AB34" s="30">
        <f t="shared" si="3"/>
        <v>0</v>
      </c>
      <c r="AC34" s="31" t="str">
        <f t="shared" si="4"/>
        <v/>
      </c>
      <c r="AE34" s="28"/>
      <c r="AF34" s="25">
        <f t="shared" si="33"/>
        <v>1500</v>
      </c>
      <c r="AG34" s="26">
        <f t="shared" si="27"/>
        <v>0</v>
      </c>
      <c r="AH34" s="27"/>
      <c r="AI34" s="30">
        <f t="shared" si="5"/>
        <v>0</v>
      </c>
      <c r="AJ34" s="31" t="str">
        <f t="shared" si="6"/>
        <v/>
      </c>
      <c r="AL34" s="28"/>
      <c r="AM34" s="25">
        <f t="shared" si="34"/>
        <v>1500</v>
      </c>
      <c r="AN34" s="26">
        <f t="shared" si="28"/>
        <v>0</v>
      </c>
      <c r="AO34" s="27"/>
      <c r="AP34" s="30">
        <f t="shared" si="7"/>
        <v>0</v>
      </c>
      <c r="AQ34" s="31" t="str">
        <f t="shared" si="8"/>
        <v/>
      </c>
    </row>
    <row r="35" spans="2:43" x14ac:dyDescent="0.2">
      <c r="B35" s="33"/>
      <c r="C35" s="21"/>
      <c r="D35" s="22"/>
      <c r="E35" s="23"/>
      <c r="F35" s="24"/>
      <c r="G35" s="25">
        <f t="shared" si="35"/>
        <v>1500</v>
      </c>
      <c r="H35" s="26">
        <f t="shared" si="0"/>
        <v>0</v>
      </c>
      <c r="I35" s="27"/>
      <c r="J35" s="28"/>
      <c r="K35" s="25">
        <f t="shared" si="30"/>
        <v>1500</v>
      </c>
      <c r="L35" s="26">
        <f t="shared" si="22"/>
        <v>0</v>
      </c>
      <c r="M35" s="27"/>
      <c r="N35" s="30">
        <f t="shared" si="23"/>
        <v>0</v>
      </c>
      <c r="O35" s="31" t="str">
        <f t="shared" si="24"/>
        <v/>
      </c>
      <c r="Q35" s="28"/>
      <c r="R35" s="25">
        <f t="shared" si="31"/>
        <v>1500</v>
      </c>
      <c r="S35" s="26">
        <f t="shared" si="25"/>
        <v>0</v>
      </c>
      <c r="T35" s="27"/>
      <c r="U35" s="30">
        <f t="shared" si="1"/>
        <v>0</v>
      </c>
      <c r="V35" s="31" t="str">
        <f t="shared" si="2"/>
        <v/>
      </c>
      <c r="X35" s="28"/>
      <c r="Y35" s="25">
        <f t="shared" si="32"/>
        <v>1500</v>
      </c>
      <c r="Z35" s="26">
        <f t="shared" si="26"/>
        <v>0</v>
      </c>
      <c r="AA35" s="27"/>
      <c r="AB35" s="30">
        <f t="shared" si="3"/>
        <v>0</v>
      </c>
      <c r="AC35" s="31" t="str">
        <f t="shared" si="4"/>
        <v/>
      </c>
      <c r="AE35" s="28"/>
      <c r="AF35" s="25">
        <f t="shared" si="33"/>
        <v>1500</v>
      </c>
      <c r="AG35" s="26">
        <f t="shared" si="27"/>
        <v>0</v>
      </c>
      <c r="AH35" s="27"/>
      <c r="AI35" s="30">
        <f t="shared" si="5"/>
        <v>0</v>
      </c>
      <c r="AJ35" s="31" t="str">
        <f t="shared" si="6"/>
        <v/>
      </c>
      <c r="AL35" s="28"/>
      <c r="AM35" s="25">
        <f t="shared" si="34"/>
        <v>1500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1500</v>
      </c>
      <c r="H37" s="26">
        <f t="shared" si="0"/>
        <v>0</v>
      </c>
      <c r="I37" s="27"/>
      <c r="J37" s="28"/>
      <c r="K37" s="25">
        <f t="shared" si="30"/>
        <v>1500</v>
      </c>
      <c r="L37" s="26">
        <f t="shared" si="22"/>
        <v>0</v>
      </c>
      <c r="M37" s="27"/>
      <c r="N37" s="30">
        <f t="shared" si="23"/>
        <v>0</v>
      </c>
      <c r="O37" s="31" t="str">
        <f t="shared" si="24"/>
        <v/>
      </c>
      <c r="Q37" s="28"/>
      <c r="R37" s="25">
        <f t="shared" si="31"/>
        <v>1500</v>
      </c>
      <c r="S37" s="26">
        <f t="shared" si="25"/>
        <v>0</v>
      </c>
      <c r="T37" s="27"/>
      <c r="U37" s="30">
        <f t="shared" si="1"/>
        <v>0</v>
      </c>
      <c r="V37" s="31" t="str">
        <f t="shared" si="2"/>
        <v/>
      </c>
      <c r="X37" s="28"/>
      <c r="Y37" s="25">
        <f t="shared" si="32"/>
        <v>1500</v>
      </c>
      <c r="Z37" s="26">
        <f t="shared" si="26"/>
        <v>0</v>
      </c>
      <c r="AA37" s="27"/>
      <c r="AB37" s="30">
        <f t="shared" si="3"/>
        <v>0</v>
      </c>
      <c r="AC37" s="31" t="str">
        <f t="shared" si="4"/>
        <v/>
      </c>
      <c r="AE37" s="28"/>
      <c r="AF37" s="25">
        <f t="shared" si="33"/>
        <v>1500</v>
      </c>
      <c r="AG37" s="26">
        <f t="shared" si="27"/>
        <v>0</v>
      </c>
      <c r="AH37" s="27"/>
      <c r="AI37" s="30">
        <f t="shared" si="5"/>
        <v>0</v>
      </c>
      <c r="AJ37" s="31" t="str">
        <f t="shared" si="6"/>
        <v/>
      </c>
      <c r="AL37" s="28"/>
      <c r="AM37" s="25">
        <f t="shared" si="34"/>
        <v>1500</v>
      </c>
      <c r="AN37" s="26">
        <f t="shared" si="28"/>
        <v>0</v>
      </c>
      <c r="AO37" s="27"/>
      <c r="AP37" s="30">
        <f t="shared" si="7"/>
        <v>0</v>
      </c>
      <c r="AQ37" s="31" t="str">
        <f t="shared" si="8"/>
        <v/>
      </c>
    </row>
    <row r="38" spans="2:43" x14ac:dyDescent="0.2">
      <c r="B38" s="33"/>
      <c r="C38" s="21"/>
      <c r="D38" s="22"/>
      <c r="E38" s="23"/>
      <c r="F38" s="24"/>
      <c r="G38" s="25">
        <f t="shared" si="35"/>
        <v>1500</v>
      </c>
      <c r="H38" s="26">
        <f t="shared" si="0"/>
        <v>0</v>
      </c>
      <c r="I38" s="27"/>
      <c r="J38" s="28"/>
      <c r="K38" s="25">
        <f t="shared" si="30"/>
        <v>1500</v>
      </c>
      <c r="L38" s="26">
        <f t="shared" si="22"/>
        <v>0</v>
      </c>
      <c r="M38" s="27"/>
      <c r="N38" s="30">
        <f t="shared" si="23"/>
        <v>0</v>
      </c>
      <c r="O38" s="31" t="str">
        <f t="shared" si="24"/>
        <v/>
      </c>
      <c r="Q38" s="28"/>
      <c r="R38" s="25">
        <f t="shared" si="31"/>
        <v>1500</v>
      </c>
      <c r="S38" s="26">
        <f t="shared" si="25"/>
        <v>0</v>
      </c>
      <c r="T38" s="27"/>
      <c r="U38" s="30">
        <f t="shared" si="1"/>
        <v>0</v>
      </c>
      <c r="V38" s="31" t="str">
        <f t="shared" si="2"/>
        <v/>
      </c>
      <c r="X38" s="28"/>
      <c r="Y38" s="25">
        <f t="shared" si="32"/>
        <v>1500</v>
      </c>
      <c r="Z38" s="26">
        <f t="shared" si="26"/>
        <v>0</v>
      </c>
      <c r="AA38" s="27"/>
      <c r="AB38" s="30">
        <f t="shared" si="3"/>
        <v>0</v>
      </c>
      <c r="AC38" s="31" t="str">
        <f t="shared" si="4"/>
        <v/>
      </c>
      <c r="AE38" s="28"/>
      <c r="AF38" s="25">
        <f t="shared" si="33"/>
        <v>1500</v>
      </c>
      <c r="AG38" s="26">
        <f t="shared" si="27"/>
        <v>0</v>
      </c>
      <c r="AH38" s="27"/>
      <c r="AI38" s="30">
        <f t="shared" si="5"/>
        <v>0</v>
      </c>
      <c r="AJ38" s="31" t="str">
        <f t="shared" si="6"/>
        <v/>
      </c>
      <c r="AL38" s="28"/>
      <c r="AM38" s="25">
        <f t="shared" si="34"/>
        <v>1500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29.36</v>
      </c>
      <c r="M39" s="62"/>
      <c r="N39" s="37">
        <f t="shared" si="23"/>
        <v>0.71999999999999886</v>
      </c>
      <c r="O39" s="38">
        <f t="shared" si="24"/>
        <v>2.5139664804469233E-2</v>
      </c>
      <c r="Q39" s="239"/>
      <c r="R39" s="240"/>
      <c r="S39" s="238">
        <f>SUM(S23:S38)</f>
        <v>30.62</v>
      </c>
      <c r="T39" s="62"/>
      <c r="U39" s="37">
        <f t="shared" si="1"/>
        <v>1.2600000000000016</v>
      </c>
      <c r="V39" s="38">
        <f t="shared" si="2"/>
        <v>4.2915531335149915E-2</v>
      </c>
      <c r="X39" s="239"/>
      <c r="Y39" s="240"/>
      <c r="Z39" s="238">
        <f>SUM(Z23:Z38)</f>
        <v>31.88</v>
      </c>
      <c r="AA39" s="62"/>
      <c r="AB39" s="37">
        <f t="shared" si="3"/>
        <v>1.259999999999998</v>
      </c>
      <c r="AC39" s="38">
        <f t="shared" si="4"/>
        <v>4.1149575440888243E-2</v>
      </c>
      <c r="AE39" s="239"/>
      <c r="AF39" s="240"/>
      <c r="AG39" s="238">
        <f>SUM(AG23:AG38)</f>
        <v>32.340000000000003</v>
      </c>
      <c r="AH39" s="62"/>
      <c r="AI39" s="37">
        <f t="shared" si="5"/>
        <v>0.46000000000000441</v>
      </c>
      <c r="AJ39" s="38">
        <f t="shared" si="6"/>
        <v>1.4429109159347692E-2</v>
      </c>
      <c r="AL39" s="239"/>
      <c r="AM39" s="240"/>
      <c r="AN39" s="238">
        <f>SUM(AN23:AN38)</f>
        <v>32.409999999999997</v>
      </c>
      <c r="AO39" s="62"/>
      <c r="AP39" s="37">
        <f t="shared" si="7"/>
        <v>6.9999999999993179E-2</v>
      </c>
      <c r="AQ39" s="38">
        <f t="shared" si="8"/>
        <v>2.1645021645019533E-3</v>
      </c>
    </row>
    <row r="40" spans="2:43" ht="38.25" x14ac:dyDescent="0.2">
      <c r="B40" s="40" t="s">
        <v>99</v>
      </c>
      <c r="C40" s="21"/>
      <c r="D40" s="22" t="s">
        <v>20</v>
      </c>
      <c r="E40" s="23"/>
      <c r="F40" s="24">
        <f>+'Proposed Rates'!D38</f>
        <v>-2.9999999999999997E-4</v>
      </c>
      <c r="G40" s="25">
        <f>$F$18</f>
        <v>1500</v>
      </c>
      <c r="H40" s="26">
        <f>G40*F40</f>
        <v>-0.44999999999999996</v>
      </c>
      <c r="I40" s="27"/>
      <c r="J40" s="28">
        <f>+'Proposed Rates'!E38</f>
        <v>-5.9999999999999995E-4</v>
      </c>
      <c r="K40" s="25">
        <f>$F$18</f>
        <v>1500</v>
      </c>
      <c r="L40" s="26">
        <f>K40*J40</f>
        <v>-0.89999999999999991</v>
      </c>
      <c r="M40" s="27"/>
      <c r="N40" s="30">
        <f>L40-H40</f>
        <v>-0.44999999999999996</v>
      </c>
      <c r="O40" s="31">
        <f>IF((H40)=0,"",(N40/H40))</f>
        <v>1</v>
      </c>
      <c r="Q40" s="28">
        <f>+'Proposed Rates'!F38</f>
        <v>-5.9999999999999995E-4</v>
      </c>
      <c r="R40" s="25">
        <f>$F$18</f>
        <v>1500</v>
      </c>
      <c r="S40" s="26">
        <f>R40*Q40</f>
        <v>-0.89999999999999991</v>
      </c>
      <c r="T40" s="27"/>
      <c r="U40" s="30">
        <f t="shared" si="1"/>
        <v>0</v>
      </c>
      <c r="V40" s="31">
        <f t="shared" si="2"/>
        <v>0</v>
      </c>
      <c r="X40" s="28">
        <f>+'Proposed Rates'!G38</f>
        <v>0</v>
      </c>
      <c r="Y40" s="25">
        <f>$F$18</f>
        <v>1500</v>
      </c>
      <c r="Z40" s="26">
        <f>Y40*X40</f>
        <v>0</v>
      </c>
      <c r="AA40" s="27"/>
      <c r="AB40" s="30">
        <f t="shared" si="3"/>
        <v>0.89999999999999991</v>
      </c>
      <c r="AC40" s="31">
        <f t="shared" si="4"/>
        <v>-1</v>
      </c>
      <c r="AE40" s="28">
        <f>+'Proposed Rates'!H38</f>
        <v>0</v>
      </c>
      <c r="AF40" s="25">
        <f>$F$18</f>
        <v>1500</v>
      </c>
      <c r="AG40" s="26">
        <f>AF40*AE40</f>
        <v>0</v>
      </c>
      <c r="AH40" s="27"/>
      <c r="AI40" s="30">
        <f t="shared" si="5"/>
        <v>0</v>
      </c>
      <c r="AJ40" s="31" t="str">
        <f t="shared" si="6"/>
        <v/>
      </c>
      <c r="AL40" s="28">
        <f>+'Proposed Rates'!I38</f>
        <v>0</v>
      </c>
      <c r="AM40" s="25">
        <f>$F$18</f>
        <v>1500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1500</v>
      </c>
      <c r="H42" s="26">
        <f t="shared" ref="H42:H43" si="37">G42*F42</f>
        <v>0</v>
      </c>
      <c r="I42" s="41"/>
      <c r="J42" s="28">
        <f>+'Proposed Rates'!E139</f>
        <v>0</v>
      </c>
      <c r="K42" s="25">
        <f t="shared" ref="K42:K43" si="38">$F$18</f>
        <v>1500</v>
      </c>
      <c r="L42" s="26">
        <f t="shared" ref="L42:L43" si="39">K42*J42</f>
        <v>0</v>
      </c>
      <c r="M42" s="42"/>
      <c r="N42" s="30">
        <f t="shared" ref="N42:N43" si="40">L42-H42</f>
        <v>0</v>
      </c>
      <c r="O42" s="31" t="str">
        <f t="shared" ref="O42:O46" si="41">IF((H42)=0,"",(N42/H42))</f>
        <v/>
      </c>
      <c r="Q42" s="28">
        <f>+'Proposed Rates'!F139</f>
        <v>0</v>
      </c>
      <c r="R42" s="25">
        <f t="shared" ref="R42:R43" si="42">$F$18</f>
        <v>1500</v>
      </c>
      <c r="S42" s="26">
        <f t="shared" ref="S42:S43" si="43">R42*Q42</f>
        <v>0</v>
      </c>
      <c r="T42" s="42"/>
      <c r="U42" s="30">
        <f t="shared" si="1"/>
        <v>0</v>
      </c>
      <c r="V42" s="31" t="str">
        <f t="shared" si="2"/>
        <v/>
      </c>
      <c r="X42" s="28">
        <f>+'Proposed Rates'!G139</f>
        <v>0</v>
      </c>
      <c r="Y42" s="25">
        <f t="shared" ref="Y42:Y43" si="44">$F$18</f>
        <v>1500</v>
      </c>
      <c r="Z42" s="26">
        <f t="shared" ref="Z42:Z43" si="45">Y42*X42</f>
        <v>0</v>
      </c>
      <c r="AA42" s="42"/>
      <c r="AB42" s="30">
        <f t="shared" si="3"/>
        <v>0</v>
      </c>
      <c r="AC42" s="31" t="str">
        <f t="shared" si="4"/>
        <v/>
      </c>
      <c r="AE42" s="28">
        <f>+'Proposed Rates'!H139</f>
        <v>0</v>
      </c>
      <c r="AF42" s="25">
        <f t="shared" ref="AF42:AF43" si="46">$F$18</f>
        <v>1500</v>
      </c>
      <c r="AG42" s="26">
        <f t="shared" ref="AG42:AG43" si="47">AF42*AE42</f>
        <v>0</v>
      </c>
      <c r="AH42" s="42"/>
      <c r="AI42" s="30">
        <f t="shared" si="5"/>
        <v>0</v>
      </c>
      <c r="AJ42" s="31" t="str">
        <f t="shared" si="6"/>
        <v/>
      </c>
      <c r="AL42" s="28">
        <f>+'Proposed Rates'!I139</f>
        <v>0</v>
      </c>
      <c r="AM42" s="25">
        <f t="shared" ref="AM42:AM43" si="48">$F$18</f>
        <v>1500</v>
      </c>
      <c r="AN42" s="26">
        <f t="shared" ref="AN42:AN43" si="49">AM42*AL42</f>
        <v>0</v>
      </c>
      <c r="AO42" s="42"/>
      <c r="AP42" s="30">
        <f t="shared" si="7"/>
        <v>0</v>
      </c>
      <c r="AQ42" s="31" t="str">
        <f t="shared" si="8"/>
        <v/>
      </c>
    </row>
    <row r="43" spans="2:43" x14ac:dyDescent="0.2">
      <c r="B43" s="40"/>
      <c r="C43" s="21"/>
      <c r="D43" s="22"/>
      <c r="E43" s="23"/>
      <c r="F43" s="24"/>
      <c r="G43" s="25">
        <f t="shared" si="36"/>
        <v>1500</v>
      </c>
      <c r="H43" s="26">
        <f t="shared" si="37"/>
        <v>0</v>
      </c>
      <c r="I43" s="41"/>
      <c r="J43" s="28"/>
      <c r="K43" s="25">
        <f t="shared" si="38"/>
        <v>1500</v>
      </c>
      <c r="L43" s="26">
        <f t="shared" si="39"/>
        <v>0</v>
      </c>
      <c r="M43" s="42"/>
      <c r="N43" s="30">
        <f t="shared" si="40"/>
        <v>0</v>
      </c>
      <c r="O43" s="31" t="str">
        <f t="shared" si="41"/>
        <v/>
      </c>
      <c r="Q43" s="28"/>
      <c r="R43" s="25">
        <f t="shared" si="42"/>
        <v>1500</v>
      </c>
      <c r="S43" s="26">
        <f t="shared" si="43"/>
        <v>0</v>
      </c>
      <c r="T43" s="42"/>
      <c r="U43" s="30">
        <f t="shared" si="1"/>
        <v>0</v>
      </c>
      <c r="V43" s="31" t="str">
        <f t="shared" si="2"/>
        <v/>
      </c>
      <c r="X43" s="28"/>
      <c r="Y43" s="25">
        <f t="shared" si="44"/>
        <v>1500</v>
      </c>
      <c r="Z43" s="26">
        <f t="shared" si="45"/>
        <v>0</v>
      </c>
      <c r="AA43" s="42"/>
      <c r="AB43" s="30">
        <f t="shared" si="3"/>
        <v>0</v>
      </c>
      <c r="AC43" s="31" t="str">
        <f t="shared" si="4"/>
        <v/>
      </c>
      <c r="AE43" s="28"/>
      <c r="AF43" s="25">
        <f t="shared" si="46"/>
        <v>1500</v>
      </c>
      <c r="AG43" s="26">
        <f t="shared" si="47"/>
        <v>0</v>
      </c>
      <c r="AH43" s="42"/>
      <c r="AI43" s="30">
        <f t="shared" si="5"/>
        <v>0</v>
      </c>
      <c r="AJ43" s="31" t="str">
        <f t="shared" si="6"/>
        <v/>
      </c>
      <c r="AL43" s="28"/>
      <c r="AM43" s="25">
        <f t="shared" si="48"/>
        <v>1500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1550.2500000000002</v>
      </c>
      <c r="H44" s="26">
        <f>G44*F44</f>
        <v>9.3015000000000014E-2</v>
      </c>
      <c r="I44" s="27"/>
      <c r="J44" s="46">
        <f>'Proposed Rates'!E233</f>
        <v>5.0000000000000002E-5</v>
      </c>
      <c r="K44" s="45">
        <f>$F$18*(1+J73)</f>
        <v>1550.7</v>
      </c>
      <c r="L44" s="26">
        <f>K44*J44</f>
        <v>7.7535000000000007E-2</v>
      </c>
      <c r="M44" s="27"/>
      <c r="N44" s="30">
        <f>L44-H44</f>
        <v>-1.5480000000000008E-2</v>
      </c>
      <c r="O44" s="31">
        <f>IF((H44)=0,"",(N44/H44))</f>
        <v>-0.16642477019835517</v>
      </c>
      <c r="Q44" s="46">
        <f>'Proposed Rates'!F233</f>
        <v>5.0000000000000002E-5</v>
      </c>
      <c r="R44" s="45">
        <f>$F$18*(1+Q73)</f>
        <v>1550.7</v>
      </c>
      <c r="S44" s="26">
        <f>R44*Q44</f>
        <v>7.7535000000000007E-2</v>
      </c>
      <c r="T44" s="27"/>
      <c r="U44" s="30">
        <f t="shared" si="1"/>
        <v>0</v>
      </c>
      <c r="V44" s="31">
        <f t="shared" si="2"/>
        <v>0</v>
      </c>
      <c r="X44" s="46">
        <f>'Proposed Rates'!G233</f>
        <v>5.0000000000000002E-5</v>
      </c>
      <c r="Y44" s="45">
        <f>$F$18*(1+X73)</f>
        <v>1550.7</v>
      </c>
      <c r="Z44" s="26">
        <f>Y44*X44</f>
        <v>7.7535000000000007E-2</v>
      </c>
      <c r="AA44" s="27"/>
      <c r="AB44" s="30">
        <f t="shared" si="3"/>
        <v>0</v>
      </c>
      <c r="AC44" s="31">
        <f t="shared" si="4"/>
        <v>0</v>
      </c>
      <c r="AE44" s="46">
        <f>'Proposed Rates'!H233</f>
        <v>5.0000000000000002E-5</v>
      </c>
      <c r="AF44" s="45">
        <f>$F$18*(1+AE73)</f>
        <v>1550.7</v>
      </c>
      <c r="AG44" s="26">
        <f>AF44*AE44</f>
        <v>7.7535000000000007E-2</v>
      </c>
      <c r="AH44" s="27"/>
      <c r="AI44" s="30">
        <f t="shared" si="5"/>
        <v>0</v>
      </c>
      <c r="AJ44" s="31">
        <f t="shared" si="6"/>
        <v>0</v>
      </c>
      <c r="AL44" s="46">
        <f>'Proposed Rates'!I233</f>
        <v>5.0000000000000002E-5</v>
      </c>
      <c r="AM44" s="45">
        <f>$F$18*(1+AL73)</f>
        <v>1550.7</v>
      </c>
      <c r="AN44" s="26">
        <f>AM44*AL44</f>
        <v>7.7535000000000007E-2</v>
      </c>
      <c r="AO44" s="27"/>
      <c r="AP44" s="30">
        <f t="shared" si="7"/>
        <v>0</v>
      </c>
      <c r="AQ44" s="31">
        <f t="shared" si="8"/>
        <v>0</v>
      </c>
    </row>
    <row r="45" spans="2:43" x14ac:dyDescent="0.2">
      <c r="B45" s="43" t="s">
        <v>25</v>
      </c>
      <c r="C45" s="21"/>
      <c r="D45" s="22"/>
      <c r="E45" s="23"/>
      <c r="F45" s="47">
        <f>0.65*$F$54+0.17*$F$55+0.18*$F$56</f>
        <v>0.12756999999999999</v>
      </c>
      <c r="G45" s="48">
        <f>$F$18*(1+$F$73)-$F$18</f>
        <v>50.250000000000227</v>
      </c>
      <c r="H45" s="26">
        <f t="shared" ref="H45" si="50">G45*F45</f>
        <v>6.4103925000000288</v>
      </c>
      <c r="I45" s="27"/>
      <c r="J45" s="49">
        <f>0.65*$J$54+0.17*$J$55+0.18*$J$56</f>
        <v>0.12756999999999999</v>
      </c>
      <c r="K45" s="48">
        <f>$F$18*(1+$J$73)-$F$18</f>
        <v>50.700000000000045</v>
      </c>
      <c r="L45" s="26">
        <f t="shared" ref="L45" si="51">K45*J45</f>
        <v>6.4677990000000056</v>
      </c>
      <c r="M45" s="27"/>
      <c r="N45" s="30">
        <f t="shared" ref="N45" si="52">L45-H45</f>
        <v>5.7406499999976823E-2</v>
      </c>
      <c r="O45" s="31">
        <f t="shared" ref="O45" si="53">IF((H45)=0,"",(N45/H45))</f>
        <v>8.9552238805933587E-3</v>
      </c>
      <c r="Q45" s="49">
        <f>0.65*$Q$54+0.17*$Q$55+0.18*$Q$56</f>
        <v>0.12756999999999999</v>
      </c>
      <c r="R45" s="48">
        <f>$F$18*(1+Q73)-$F$18</f>
        <v>50.700000000000045</v>
      </c>
      <c r="S45" s="26">
        <f t="shared" ref="S45" si="54">R45*Q45</f>
        <v>6.4677990000000056</v>
      </c>
      <c r="T45" s="27"/>
      <c r="U45" s="30">
        <f t="shared" si="1"/>
        <v>0</v>
      </c>
      <c r="V45" s="31">
        <f t="shared" si="2"/>
        <v>0</v>
      </c>
      <c r="X45" s="49">
        <f>0.65*$X$54+0.17*$X$55+0.18*$X$56</f>
        <v>0.12756999999999999</v>
      </c>
      <c r="Y45" s="48">
        <f>$F$18*(1+X73)-$F$18</f>
        <v>50.700000000000045</v>
      </c>
      <c r="Z45" s="26">
        <f t="shared" ref="Z45" si="55">Y45*X45</f>
        <v>6.4677990000000056</v>
      </c>
      <c r="AA45" s="27"/>
      <c r="AB45" s="30">
        <f t="shared" si="3"/>
        <v>0</v>
      </c>
      <c r="AC45" s="31">
        <f t="shared" si="4"/>
        <v>0</v>
      </c>
      <c r="AE45" s="49">
        <f>0.65*$AE$54+0.17*$AE$55+0.18*$AE$56</f>
        <v>0.12756999999999999</v>
      </c>
      <c r="AF45" s="48">
        <f>$F$18*(1+AE73)-$F$18</f>
        <v>50.700000000000045</v>
      </c>
      <c r="AG45" s="26">
        <f t="shared" ref="AG45" si="56">AF45*AE45</f>
        <v>6.4677990000000056</v>
      </c>
      <c r="AH45" s="27"/>
      <c r="AI45" s="30">
        <f t="shared" si="5"/>
        <v>0</v>
      </c>
      <c r="AJ45" s="31">
        <f t="shared" si="6"/>
        <v>0</v>
      </c>
      <c r="AL45" s="49">
        <f>0.65*$AL$54+0.17*$AL$55+0.18*$AL$56</f>
        <v>0.12756999999999999</v>
      </c>
      <c r="AM45" s="48">
        <f>$F$18*(1+AL73)-$F$18</f>
        <v>50.700000000000045</v>
      </c>
      <c r="AN45" s="26">
        <f t="shared" ref="AN45" si="57">AM45*AL45</f>
        <v>6.4677990000000056</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35.263407500000028</v>
      </c>
      <c r="I47" s="36"/>
      <c r="J47" s="53"/>
      <c r="K47" s="55"/>
      <c r="L47" s="54">
        <f>SUM(L40:L46)+L39</f>
        <v>35.575334000000005</v>
      </c>
      <c r="M47" s="36"/>
      <c r="N47" s="37">
        <f t="shared" ref="N47:N64" si="58">L47-H47</f>
        <v>0.31192649999997712</v>
      </c>
      <c r="O47" s="38">
        <f t="shared" ref="O47:O64" si="59">IF((H47)=0,"",(N47/H47))</f>
        <v>8.8456142532447237E-3</v>
      </c>
      <c r="Q47" s="53"/>
      <c r="R47" s="55"/>
      <c r="S47" s="54">
        <f>SUM(S40:S46)+S39</f>
        <v>36.835334000000003</v>
      </c>
      <c r="T47" s="36"/>
      <c r="U47" s="37">
        <f t="shared" si="1"/>
        <v>1.259999999999998</v>
      </c>
      <c r="V47" s="38">
        <f t="shared" si="2"/>
        <v>3.5417798185675441E-2</v>
      </c>
      <c r="X47" s="53"/>
      <c r="Y47" s="55"/>
      <c r="Z47" s="54">
        <f>SUM(Z40:Z46)+Z39</f>
        <v>38.995334000000007</v>
      </c>
      <c r="AA47" s="36"/>
      <c r="AB47" s="37">
        <f t="shared" si="3"/>
        <v>2.1600000000000037</v>
      </c>
      <c r="AC47" s="38">
        <f t="shared" si="4"/>
        <v>5.8639348838265007E-2</v>
      </c>
      <c r="AE47" s="53"/>
      <c r="AF47" s="55"/>
      <c r="AG47" s="54">
        <f>SUM(AG40:AG46)+AG39</f>
        <v>39.455334000000008</v>
      </c>
      <c r="AH47" s="36"/>
      <c r="AI47" s="37">
        <f t="shared" si="5"/>
        <v>0.46000000000000085</v>
      </c>
      <c r="AJ47" s="38">
        <f t="shared" si="6"/>
        <v>1.1796283114282359E-2</v>
      </c>
      <c r="AL47" s="53"/>
      <c r="AM47" s="55"/>
      <c r="AN47" s="54">
        <f>SUM(AN40:AN46)+AN39</f>
        <v>39.525334000000001</v>
      </c>
      <c r="AO47" s="36"/>
      <c r="AP47" s="37">
        <f t="shared" si="7"/>
        <v>6.9999999999993179E-2</v>
      </c>
      <c r="AQ47" s="38">
        <f t="shared" si="8"/>
        <v>1.7741580897526596E-3</v>
      </c>
    </row>
    <row r="48" spans="2:43" x14ac:dyDescent="0.2">
      <c r="B48" s="27" t="s">
        <v>28</v>
      </c>
      <c r="C48" s="27"/>
      <c r="D48" s="56" t="s">
        <v>20</v>
      </c>
      <c r="E48" s="57"/>
      <c r="F48" s="28">
        <f>'Proposed Rates'!D153</f>
        <v>7.6E-3</v>
      </c>
      <c r="G48" s="58">
        <f>F18*(1+F73)</f>
        <v>1550.2500000000002</v>
      </c>
      <c r="H48" s="26">
        <f>G48*F48</f>
        <v>11.781900000000002</v>
      </c>
      <c r="I48" s="27"/>
      <c r="J48" s="28">
        <f>'Proposed Rates'!E153</f>
        <v>8.0999999999999996E-3</v>
      </c>
      <c r="K48" s="59">
        <f>F18*(1+J73)</f>
        <v>1550.7</v>
      </c>
      <c r="L48" s="26">
        <f>K48*J48</f>
        <v>12.56067</v>
      </c>
      <c r="M48" s="27"/>
      <c r="N48" s="30">
        <f t="shared" si="58"/>
        <v>0.77876999999999796</v>
      </c>
      <c r="O48" s="31">
        <f t="shared" si="59"/>
        <v>6.6098846535787764E-2</v>
      </c>
      <c r="Q48" s="28">
        <f>'Proposed Rates'!F153</f>
        <v>8.0999999999999996E-3</v>
      </c>
      <c r="R48" s="59">
        <f>$F$18*(1+Q73)</f>
        <v>1550.7</v>
      </c>
      <c r="S48" s="26">
        <f>R48*Q48</f>
        <v>12.56067</v>
      </c>
      <c r="T48" s="27"/>
      <c r="U48" s="30">
        <f t="shared" si="1"/>
        <v>0</v>
      </c>
      <c r="V48" s="31">
        <f t="shared" si="2"/>
        <v>0</v>
      </c>
      <c r="X48" s="28">
        <f>'Proposed Rates'!G153</f>
        <v>8.0999999999999996E-3</v>
      </c>
      <c r="Y48" s="59">
        <f>$F$18*(1+X73)</f>
        <v>1550.7</v>
      </c>
      <c r="Z48" s="26">
        <f>Y48*X48</f>
        <v>12.56067</v>
      </c>
      <c r="AA48" s="27"/>
      <c r="AB48" s="30">
        <f t="shared" si="3"/>
        <v>0</v>
      </c>
      <c r="AC48" s="31">
        <f t="shared" si="4"/>
        <v>0</v>
      </c>
      <c r="AE48" s="28">
        <f>'Proposed Rates'!H153</f>
        <v>8.0999999999999996E-3</v>
      </c>
      <c r="AF48" s="59">
        <f>$F$18*(1+AE73)</f>
        <v>1550.7</v>
      </c>
      <c r="AG48" s="26">
        <f>AF48*AE48</f>
        <v>12.56067</v>
      </c>
      <c r="AH48" s="27"/>
      <c r="AI48" s="30">
        <f t="shared" si="5"/>
        <v>0</v>
      </c>
      <c r="AJ48" s="31">
        <f t="shared" si="6"/>
        <v>0</v>
      </c>
      <c r="AL48" s="28">
        <f>'Proposed Rates'!I153</f>
        <v>8.0999999999999996E-3</v>
      </c>
      <c r="AM48" s="59">
        <f>$F$18*(1+AL73)</f>
        <v>1550.7</v>
      </c>
      <c r="AN48" s="26">
        <f>AM48*AL48</f>
        <v>12.56067</v>
      </c>
      <c r="AO48" s="27"/>
      <c r="AP48" s="30">
        <f t="shared" si="7"/>
        <v>0</v>
      </c>
      <c r="AQ48" s="31">
        <f t="shared" si="8"/>
        <v>0</v>
      </c>
    </row>
    <row r="49" spans="2:43" ht="25.5" x14ac:dyDescent="0.2">
      <c r="B49" s="60" t="s">
        <v>29</v>
      </c>
      <c r="C49" s="27"/>
      <c r="D49" s="56" t="s">
        <v>20</v>
      </c>
      <c r="E49" s="57"/>
      <c r="F49" s="28">
        <f>'Proposed Rates'!D167</f>
        <v>5.1999999999999998E-3</v>
      </c>
      <c r="G49" s="58">
        <f>G48</f>
        <v>1550.2500000000002</v>
      </c>
      <c r="H49" s="26">
        <f>G49*F49</f>
        <v>8.061300000000001</v>
      </c>
      <c r="I49" s="27"/>
      <c r="J49" s="28">
        <f>'Proposed Rates'!E167</f>
        <v>5.0000000000000001E-3</v>
      </c>
      <c r="K49" s="59">
        <f>K48</f>
        <v>1550.7</v>
      </c>
      <c r="L49" s="26">
        <f>K49*J49</f>
        <v>7.7535000000000007</v>
      </c>
      <c r="M49" s="27"/>
      <c r="N49" s="30">
        <f t="shared" si="58"/>
        <v>-0.3078000000000003</v>
      </c>
      <c r="O49" s="31">
        <f t="shared" si="59"/>
        <v>-3.818242715194823E-2</v>
      </c>
      <c r="Q49" s="28">
        <f>'Proposed Rates'!F167</f>
        <v>5.0000000000000001E-3</v>
      </c>
      <c r="R49" s="59">
        <f>R48</f>
        <v>1550.7</v>
      </c>
      <c r="S49" s="26">
        <f>R49*Q49</f>
        <v>7.7535000000000007</v>
      </c>
      <c r="T49" s="27"/>
      <c r="U49" s="30">
        <f t="shared" si="1"/>
        <v>0</v>
      </c>
      <c r="V49" s="31">
        <f t="shared" si="2"/>
        <v>0</v>
      </c>
      <c r="X49" s="28">
        <f>'Proposed Rates'!G167</f>
        <v>5.0000000000000001E-3</v>
      </c>
      <c r="Y49" s="59">
        <f>Y48</f>
        <v>1550.7</v>
      </c>
      <c r="Z49" s="26">
        <f>Y49*X49</f>
        <v>7.7535000000000007</v>
      </c>
      <c r="AA49" s="27"/>
      <c r="AB49" s="30">
        <f t="shared" si="3"/>
        <v>0</v>
      </c>
      <c r="AC49" s="31">
        <f t="shared" si="4"/>
        <v>0</v>
      </c>
      <c r="AE49" s="28">
        <f>'Proposed Rates'!H167</f>
        <v>5.0000000000000001E-3</v>
      </c>
      <c r="AF49" s="59">
        <f>AF48</f>
        <v>1550.7</v>
      </c>
      <c r="AG49" s="26">
        <f>AF49*AE49</f>
        <v>7.7535000000000007</v>
      </c>
      <c r="AH49" s="27"/>
      <c r="AI49" s="30">
        <f t="shared" si="5"/>
        <v>0</v>
      </c>
      <c r="AJ49" s="31">
        <f t="shared" si="6"/>
        <v>0</v>
      </c>
      <c r="AL49" s="28">
        <f>'Proposed Rates'!I167</f>
        <v>5.0000000000000001E-3</v>
      </c>
      <c r="AM49" s="59">
        <f>AM48</f>
        <v>1550.7</v>
      </c>
      <c r="AN49" s="26">
        <f>AM49*AL49</f>
        <v>7.7535000000000007</v>
      </c>
      <c r="AO49" s="27"/>
      <c r="AP49" s="30">
        <f t="shared" si="7"/>
        <v>0</v>
      </c>
      <c r="AQ49" s="31">
        <f t="shared" si="8"/>
        <v>0</v>
      </c>
    </row>
    <row r="50" spans="2:43" ht="25.5" x14ac:dyDescent="0.2">
      <c r="B50" s="50" t="s">
        <v>30</v>
      </c>
      <c r="C50" s="35"/>
      <c r="D50" s="35"/>
      <c r="E50" s="35"/>
      <c r="F50" s="61"/>
      <c r="G50" s="53"/>
      <c r="H50" s="54">
        <f>SUM(H47:H49)</f>
        <v>55.106607500000031</v>
      </c>
      <c r="I50" s="62"/>
      <c r="J50" s="63"/>
      <c r="K50" s="64"/>
      <c r="L50" s="54">
        <f>SUM(L47:L49)</f>
        <v>55.889504000000009</v>
      </c>
      <c r="M50" s="62"/>
      <c r="N50" s="37">
        <f t="shared" si="58"/>
        <v>0.78289649999997835</v>
      </c>
      <c r="O50" s="38">
        <f t="shared" si="59"/>
        <v>1.4206944239853232E-2</v>
      </c>
      <c r="Q50" s="63"/>
      <c r="R50" s="64"/>
      <c r="S50" s="54">
        <f>SUM(S47:S49)</f>
        <v>57.149504000000007</v>
      </c>
      <c r="T50" s="62"/>
      <c r="U50" s="37">
        <f t="shared" si="1"/>
        <v>1.259999999999998</v>
      </c>
      <c r="V50" s="38">
        <f t="shared" si="2"/>
        <v>2.2544483486559439E-2</v>
      </c>
      <c r="X50" s="63"/>
      <c r="Y50" s="64"/>
      <c r="Z50" s="54">
        <f>SUM(Z47:Z49)</f>
        <v>59.309504000000011</v>
      </c>
      <c r="AA50" s="62"/>
      <c r="AB50" s="37">
        <f t="shared" si="3"/>
        <v>2.1600000000000037</v>
      </c>
      <c r="AC50" s="38">
        <f t="shared" si="4"/>
        <v>3.7795603615387516E-2</v>
      </c>
      <c r="AE50" s="63"/>
      <c r="AF50" s="64"/>
      <c r="AG50" s="54">
        <f>SUM(AG47:AG49)</f>
        <v>59.769504000000012</v>
      </c>
      <c r="AH50" s="62"/>
      <c r="AI50" s="37">
        <f t="shared" si="5"/>
        <v>0.46000000000000085</v>
      </c>
      <c r="AJ50" s="38">
        <f t="shared" si="6"/>
        <v>7.7559239072375443E-3</v>
      </c>
      <c r="AL50" s="63"/>
      <c r="AM50" s="64"/>
      <c r="AN50" s="54">
        <f>SUM(AN47:AN49)</f>
        <v>59.839504000000005</v>
      </c>
      <c r="AO50" s="62"/>
      <c r="AP50" s="37">
        <f t="shared" si="7"/>
        <v>6.9999999999993179E-2</v>
      </c>
      <c r="AQ50" s="38">
        <f t="shared" si="8"/>
        <v>1.1711658172701778E-3</v>
      </c>
    </row>
    <row r="51" spans="2:43" ht="25.5" x14ac:dyDescent="0.2">
      <c r="B51" s="65" t="s">
        <v>31</v>
      </c>
      <c r="C51" s="21"/>
      <c r="D51" s="22" t="s">
        <v>20</v>
      </c>
      <c r="E51" s="23"/>
      <c r="F51" s="66">
        <f>'Proposed Rates'!D181</f>
        <v>3.3999999999999998E-3</v>
      </c>
      <c r="G51" s="58">
        <f>G49</f>
        <v>1550.2500000000002</v>
      </c>
      <c r="H51" s="67">
        <f t="shared" ref="H51:H53" si="60">G51*F51</f>
        <v>5.2708500000000003</v>
      </c>
      <c r="I51" s="27"/>
      <c r="J51" s="66">
        <f>'Proposed Rates'!E181</f>
        <v>3.3999999999999998E-3</v>
      </c>
      <c r="K51" s="59">
        <f>K49</f>
        <v>1550.7</v>
      </c>
      <c r="L51" s="67">
        <f t="shared" ref="L51:L53" si="61">K51*J51</f>
        <v>5.2723800000000001</v>
      </c>
      <c r="M51" s="27"/>
      <c r="N51" s="30">
        <f t="shared" si="58"/>
        <v>1.5299999999998093E-3</v>
      </c>
      <c r="O51" s="68">
        <f t="shared" si="59"/>
        <v>2.90275761973839E-4</v>
      </c>
      <c r="Q51" s="66">
        <f>'Proposed Rates'!F181</f>
        <v>3.3999999999999998E-3</v>
      </c>
      <c r="R51" s="59">
        <f>R49</f>
        <v>1550.7</v>
      </c>
      <c r="S51" s="67">
        <f t="shared" ref="S51:S53" si="62">R51*Q51</f>
        <v>5.2723800000000001</v>
      </c>
      <c r="T51" s="27"/>
      <c r="U51" s="30">
        <f t="shared" si="1"/>
        <v>0</v>
      </c>
      <c r="V51" s="68">
        <f t="shared" si="2"/>
        <v>0</v>
      </c>
      <c r="X51" s="66">
        <f>'Proposed Rates'!G181</f>
        <v>3.3999999999999998E-3</v>
      </c>
      <c r="Y51" s="59">
        <f>Y49</f>
        <v>1550.7</v>
      </c>
      <c r="Z51" s="67">
        <f t="shared" ref="Z51:Z53" si="63">Y51*X51</f>
        <v>5.2723800000000001</v>
      </c>
      <c r="AA51" s="27"/>
      <c r="AB51" s="30">
        <f t="shared" si="3"/>
        <v>0</v>
      </c>
      <c r="AC51" s="68">
        <f t="shared" si="4"/>
        <v>0</v>
      </c>
      <c r="AE51" s="66">
        <f>'Proposed Rates'!H181</f>
        <v>3.3999999999999998E-3</v>
      </c>
      <c r="AF51" s="59">
        <f>AF49</f>
        <v>1550.7</v>
      </c>
      <c r="AG51" s="67">
        <f t="shared" ref="AG51:AG53" si="64">AF51*AE51</f>
        <v>5.2723800000000001</v>
      </c>
      <c r="AH51" s="27"/>
      <c r="AI51" s="30">
        <f t="shared" si="5"/>
        <v>0</v>
      </c>
      <c r="AJ51" s="68">
        <f t="shared" si="6"/>
        <v>0</v>
      </c>
      <c r="AL51" s="66">
        <f>'Proposed Rates'!I181</f>
        <v>3.3999999999999998E-3</v>
      </c>
      <c r="AM51" s="59">
        <f>AM49</f>
        <v>1550.7</v>
      </c>
      <c r="AN51" s="67">
        <f t="shared" ref="AN51:AN53" si="65">AM51*AL51</f>
        <v>5.2723800000000001</v>
      </c>
      <c r="AO51" s="27"/>
      <c r="AP51" s="30">
        <f t="shared" si="7"/>
        <v>0</v>
      </c>
      <c r="AQ51" s="68">
        <f t="shared" si="8"/>
        <v>0</v>
      </c>
    </row>
    <row r="52" spans="2:43" ht="25.5" x14ac:dyDescent="0.2">
      <c r="B52" s="65" t="s">
        <v>32</v>
      </c>
      <c r="C52" s="21"/>
      <c r="D52" s="22" t="s">
        <v>20</v>
      </c>
      <c r="E52" s="23"/>
      <c r="F52" s="66">
        <f>'Proposed Rates'!D195</f>
        <v>5.0000000000000001E-4</v>
      </c>
      <c r="G52" s="58">
        <f>G49</f>
        <v>1550.2500000000002</v>
      </c>
      <c r="H52" s="67">
        <f t="shared" si="60"/>
        <v>0.77512500000000017</v>
      </c>
      <c r="I52" s="27"/>
      <c r="J52" s="66">
        <f>'Proposed Rates'!E195</f>
        <v>5.0000000000000001E-4</v>
      </c>
      <c r="K52" s="59">
        <f>K49</f>
        <v>1550.7</v>
      </c>
      <c r="L52" s="67">
        <f t="shared" si="61"/>
        <v>0.77534999999999998</v>
      </c>
      <c r="M52" s="27"/>
      <c r="N52" s="30">
        <f t="shared" si="58"/>
        <v>2.2499999999980869E-4</v>
      </c>
      <c r="O52" s="68">
        <f t="shared" si="59"/>
        <v>2.9027576197362829E-4</v>
      </c>
      <c r="Q52" s="66">
        <f>'Proposed Rates'!F195</f>
        <v>5.0000000000000001E-4</v>
      </c>
      <c r="R52" s="59">
        <f>R49</f>
        <v>1550.7</v>
      </c>
      <c r="S52" s="67">
        <f t="shared" si="62"/>
        <v>0.77534999999999998</v>
      </c>
      <c r="T52" s="27"/>
      <c r="U52" s="30">
        <f t="shared" si="1"/>
        <v>0</v>
      </c>
      <c r="V52" s="68">
        <f t="shared" si="2"/>
        <v>0</v>
      </c>
      <c r="X52" s="66">
        <f>'Proposed Rates'!G195</f>
        <v>5.0000000000000001E-4</v>
      </c>
      <c r="Y52" s="59">
        <f>Y49</f>
        <v>1550.7</v>
      </c>
      <c r="Z52" s="67">
        <f t="shared" si="63"/>
        <v>0.77534999999999998</v>
      </c>
      <c r="AA52" s="27"/>
      <c r="AB52" s="30">
        <f t="shared" si="3"/>
        <v>0</v>
      </c>
      <c r="AC52" s="68">
        <f t="shared" si="4"/>
        <v>0</v>
      </c>
      <c r="AE52" s="66">
        <f>'Proposed Rates'!H195</f>
        <v>5.0000000000000001E-4</v>
      </c>
      <c r="AF52" s="59">
        <f>AF49</f>
        <v>1550.7</v>
      </c>
      <c r="AG52" s="67">
        <f t="shared" si="64"/>
        <v>0.77534999999999998</v>
      </c>
      <c r="AH52" s="27"/>
      <c r="AI52" s="30">
        <f t="shared" si="5"/>
        <v>0</v>
      </c>
      <c r="AJ52" s="68">
        <f t="shared" si="6"/>
        <v>0</v>
      </c>
      <c r="AL52" s="66">
        <f>'Proposed Rates'!I195</f>
        <v>5.0000000000000001E-4</v>
      </c>
      <c r="AM52" s="59">
        <f>AM49</f>
        <v>1550.7</v>
      </c>
      <c r="AN52" s="67">
        <f t="shared" si="65"/>
        <v>0.77534999999999998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975</v>
      </c>
      <c r="H54" s="67">
        <f t="shared" ref="H54:H56" si="66">G54*F54</f>
        <v>98.475000000000009</v>
      </c>
      <c r="I54" s="27"/>
      <c r="J54" s="66">
        <f>'Proposed Rates'!E222</f>
        <v>0.10100000000000001</v>
      </c>
      <c r="K54" s="71">
        <f>$G$54</f>
        <v>975</v>
      </c>
      <c r="L54" s="67">
        <f t="shared" ref="L54:L56" si="67">K54*J54</f>
        <v>98.475000000000009</v>
      </c>
      <c r="M54" s="27"/>
      <c r="N54" s="30">
        <f t="shared" si="58"/>
        <v>0</v>
      </c>
      <c r="O54" s="68">
        <f t="shared" si="59"/>
        <v>0</v>
      </c>
      <c r="Q54" s="66">
        <f>'Proposed Rates'!F222</f>
        <v>0.10100000000000001</v>
      </c>
      <c r="R54" s="71">
        <f>$G$54</f>
        <v>975</v>
      </c>
      <c r="S54" s="67">
        <f t="shared" ref="S54:S56" si="68">R54*Q54</f>
        <v>98.475000000000009</v>
      </c>
      <c r="T54" s="27"/>
      <c r="U54" s="30">
        <f t="shared" si="1"/>
        <v>0</v>
      </c>
      <c r="V54" s="68">
        <f t="shared" si="2"/>
        <v>0</v>
      </c>
      <c r="X54" s="66">
        <f>'Proposed Rates'!G222</f>
        <v>0.10100000000000001</v>
      </c>
      <c r="Y54" s="71">
        <f>$G$54</f>
        <v>975</v>
      </c>
      <c r="Z54" s="67">
        <f t="shared" ref="Z54:Z56" si="69">Y54*X54</f>
        <v>98.475000000000009</v>
      </c>
      <c r="AA54" s="27"/>
      <c r="AB54" s="30">
        <f t="shared" si="3"/>
        <v>0</v>
      </c>
      <c r="AC54" s="68">
        <f t="shared" si="4"/>
        <v>0</v>
      </c>
      <c r="AE54" s="66">
        <f>'Proposed Rates'!H222</f>
        <v>0.10100000000000001</v>
      </c>
      <c r="AF54" s="71">
        <f>$G$54</f>
        <v>975</v>
      </c>
      <c r="AG54" s="67">
        <f t="shared" ref="AG54:AG56" si="70">AF54*AE54</f>
        <v>98.475000000000009</v>
      </c>
      <c r="AH54" s="27"/>
      <c r="AI54" s="30">
        <f t="shared" si="5"/>
        <v>0</v>
      </c>
      <c r="AJ54" s="68">
        <f t="shared" si="6"/>
        <v>0</v>
      </c>
      <c r="AL54" s="66">
        <f>'Proposed Rates'!I222</f>
        <v>0.10100000000000001</v>
      </c>
      <c r="AM54" s="71">
        <f>$G$54</f>
        <v>975</v>
      </c>
      <c r="AN54" s="67">
        <f t="shared" ref="AN54:AN56" si="71">AM54*AL54</f>
        <v>98.475000000000009</v>
      </c>
      <c r="AO54" s="27"/>
      <c r="AP54" s="30">
        <f t="shared" si="7"/>
        <v>0</v>
      </c>
      <c r="AQ54" s="68">
        <f t="shared" si="8"/>
        <v>0</v>
      </c>
    </row>
    <row r="55" spans="2:43" x14ac:dyDescent="0.2">
      <c r="B55" s="43" t="s">
        <v>35</v>
      </c>
      <c r="C55" s="21"/>
      <c r="D55" s="22"/>
      <c r="E55" s="23"/>
      <c r="F55" s="66">
        <f>'Proposed Rates'!D223</f>
        <v>0.14399999999999999</v>
      </c>
      <c r="G55" s="71">
        <f>0.17*$F$18</f>
        <v>255.00000000000003</v>
      </c>
      <c r="H55" s="67">
        <f t="shared" si="66"/>
        <v>36.72</v>
      </c>
      <c r="I55" s="27"/>
      <c r="J55" s="66">
        <f>'Proposed Rates'!E223</f>
        <v>0.14399999999999999</v>
      </c>
      <c r="K55" s="71">
        <f>$G$55</f>
        <v>255.00000000000003</v>
      </c>
      <c r="L55" s="67">
        <f t="shared" si="67"/>
        <v>36.72</v>
      </c>
      <c r="M55" s="27"/>
      <c r="N55" s="30">
        <f t="shared" si="58"/>
        <v>0</v>
      </c>
      <c r="O55" s="68">
        <f t="shared" si="59"/>
        <v>0</v>
      </c>
      <c r="Q55" s="66">
        <f>'Proposed Rates'!F223</f>
        <v>0.14399999999999999</v>
      </c>
      <c r="R55" s="71">
        <f>$G$55</f>
        <v>255.00000000000003</v>
      </c>
      <c r="S55" s="67">
        <f t="shared" si="68"/>
        <v>36.72</v>
      </c>
      <c r="T55" s="27"/>
      <c r="U55" s="30">
        <f t="shared" si="1"/>
        <v>0</v>
      </c>
      <c r="V55" s="68">
        <f t="shared" si="2"/>
        <v>0</v>
      </c>
      <c r="X55" s="66">
        <f>'Proposed Rates'!G223</f>
        <v>0.14399999999999999</v>
      </c>
      <c r="Y55" s="71">
        <f>$G$55</f>
        <v>255.00000000000003</v>
      </c>
      <c r="Z55" s="67">
        <f t="shared" si="69"/>
        <v>36.72</v>
      </c>
      <c r="AA55" s="27"/>
      <c r="AB55" s="30">
        <f t="shared" si="3"/>
        <v>0</v>
      </c>
      <c r="AC55" s="68">
        <f t="shared" si="4"/>
        <v>0</v>
      </c>
      <c r="AE55" s="66">
        <f>'Proposed Rates'!H223</f>
        <v>0.14399999999999999</v>
      </c>
      <c r="AF55" s="71">
        <f>$G$55</f>
        <v>255.00000000000003</v>
      </c>
      <c r="AG55" s="67">
        <f t="shared" si="70"/>
        <v>36.72</v>
      </c>
      <c r="AH55" s="27"/>
      <c r="AI55" s="30">
        <f t="shared" si="5"/>
        <v>0</v>
      </c>
      <c r="AJ55" s="68">
        <f t="shared" si="6"/>
        <v>0</v>
      </c>
      <c r="AL55" s="66">
        <f>'Proposed Rates'!I223</f>
        <v>0.14399999999999999</v>
      </c>
      <c r="AM55" s="71">
        <f>$G$55</f>
        <v>255.00000000000003</v>
      </c>
      <c r="AN55" s="67">
        <f t="shared" si="71"/>
        <v>36.72</v>
      </c>
      <c r="AO55" s="27"/>
      <c r="AP55" s="30">
        <f t="shared" si="7"/>
        <v>0</v>
      </c>
      <c r="AQ55" s="68">
        <f t="shared" si="8"/>
        <v>0</v>
      </c>
    </row>
    <row r="56" spans="2:43" x14ac:dyDescent="0.2">
      <c r="B56" s="11" t="s">
        <v>36</v>
      </c>
      <c r="C56" s="21"/>
      <c r="D56" s="22"/>
      <c r="E56" s="23"/>
      <c r="F56" s="66">
        <f>'Proposed Rates'!D224</f>
        <v>0.20799999999999999</v>
      </c>
      <c r="G56" s="71">
        <f>0.18*$F$18</f>
        <v>270</v>
      </c>
      <c r="H56" s="67">
        <f t="shared" si="66"/>
        <v>56.16</v>
      </c>
      <c r="I56" s="27"/>
      <c r="J56" s="66">
        <f>'Proposed Rates'!E224</f>
        <v>0.20799999999999999</v>
      </c>
      <c r="K56" s="71">
        <f>$G$56</f>
        <v>270</v>
      </c>
      <c r="L56" s="67">
        <f t="shared" si="67"/>
        <v>56.16</v>
      </c>
      <c r="M56" s="27"/>
      <c r="N56" s="30">
        <f t="shared" si="58"/>
        <v>0</v>
      </c>
      <c r="O56" s="68">
        <f t="shared" si="59"/>
        <v>0</v>
      </c>
      <c r="Q56" s="66">
        <f>'Proposed Rates'!F224</f>
        <v>0.20799999999999999</v>
      </c>
      <c r="R56" s="71">
        <f>$G$56</f>
        <v>270</v>
      </c>
      <c r="S56" s="67">
        <f t="shared" si="68"/>
        <v>56.16</v>
      </c>
      <c r="T56" s="27"/>
      <c r="U56" s="30">
        <f t="shared" si="1"/>
        <v>0</v>
      </c>
      <c r="V56" s="68">
        <f t="shared" si="2"/>
        <v>0</v>
      </c>
      <c r="X56" s="66">
        <f>'Proposed Rates'!G224</f>
        <v>0.20799999999999999</v>
      </c>
      <c r="Y56" s="71">
        <f>$G$56</f>
        <v>270</v>
      </c>
      <c r="Z56" s="67">
        <f t="shared" si="69"/>
        <v>56.16</v>
      </c>
      <c r="AA56" s="27"/>
      <c r="AB56" s="30">
        <f t="shared" si="3"/>
        <v>0</v>
      </c>
      <c r="AC56" s="68">
        <f t="shared" si="4"/>
        <v>0</v>
      </c>
      <c r="AE56" s="66">
        <f>'Proposed Rates'!H224</f>
        <v>0.20799999999999999</v>
      </c>
      <c r="AF56" s="71">
        <f>$G$56</f>
        <v>270</v>
      </c>
      <c r="AG56" s="67">
        <f t="shared" si="70"/>
        <v>56.16</v>
      </c>
      <c r="AH56" s="27"/>
      <c r="AI56" s="30">
        <f t="shared" si="5"/>
        <v>0</v>
      </c>
      <c r="AJ56" s="68">
        <f t="shared" si="6"/>
        <v>0</v>
      </c>
      <c r="AL56" s="66">
        <f>'Proposed Rates'!I224</f>
        <v>0.20799999999999999</v>
      </c>
      <c r="AM56" s="71">
        <f>$G$56</f>
        <v>270</v>
      </c>
      <c r="AN56" s="67">
        <f t="shared" si="71"/>
        <v>56.16</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900</v>
      </c>
      <c r="H58" s="67">
        <f>G58*F58</f>
        <v>125.10000000000001</v>
      </c>
      <c r="I58" s="77"/>
      <c r="J58" s="66">
        <f>'Proposed Rates'!E227</f>
        <v>0.13900000000000001</v>
      </c>
      <c r="K58" s="76">
        <f>$G$58</f>
        <v>900</v>
      </c>
      <c r="L58" s="67">
        <f>K58*J58</f>
        <v>125.10000000000001</v>
      </c>
      <c r="M58" s="77"/>
      <c r="N58" s="78">
        <f t="shared" si="58"/>
        <v>0</v>
      </c>
      <c r="O58" s="68">
        <f t="shared" si="59"/>
        <v>0</v>
      </c>
      <c r="Q58" s="66">
        <f>'Proposed Rates'!F227</f>
        <v>0.13900000000000001</v>
      </c>
      <c r="R58" s="76">
        <f>$G$58</f>
        <v>900</v>
      </c>
      <c r="S58" s="67">
        <f>R58*Q58</f>
        <v>125.10000000000001</v>
      </c>
      <c r="T58" s="77"/>
      <c r="U58" s="78">
        <f t="shared" si="1"/>
        <v>0</v>
      </c>
      <c r="V58" s="68">
        <f t="shared" si="2"/>
        <v>0</v>
      </c>
      <c r="X58" s="66">
        <f>'Proposed Rates'!G227</f>
        <v>0.13900000000000001</v>
      </c>
      <c r="Y58" s="76">
        <f>$G$58</f>
        <v>900</v>
      </c>
      <c r="Z58" s="67">
        <f>Y58*X58</f>
        <v>125.10000000000001</v>
      </c>
      <c r="AA58" s="77"/>
      <c r="AB58" s="78">
        <f t="shared" si="3"/>
        <v>0</v>
      </c>
      <c r="AC58" s="68">
        <f t="shared" si="4"/>
        <v>0</v>
      </c>
      <c r="AE58" s="66">
        <f>'Proposed Rates'!H227</f>
        <v>0.13900000000000001</v>
      </c>
      <c r="AF58" s="76">
        <f>$G$58</f>
        <v>900</v>
      </c>
      <c r="AG58" s="67">
        <f>AF58*AE58</f>
        <v>125.10000000000001</v>
      </c>
      <c r="AH58" s="77"/>
      <c r="AI58" s="78">
        <f t="shared" si="5"/>
        <v>0</v>
      </c>
      <c r="AJ58" s="68">
        <f t="shared" si="6"/>
        <v>0</v>
      </c>
      <c r="AL58" s="66">
        <f>'Proposed Rates'!I225</f>
        <v>0</v>
      </c>
      <c r="AM58" s="76">
        <f>$G$58</f>
        <v>900</v>
      </c>
      <c r="AN58" s="67">
        <f>AM58*AL58</f>
        <v>0</v>
      </c>
      <c r="AO58" s="77"/>
      <c r="AP58" s="78">
        <f t="shared" si="7"/>
        <v>-125.10000000000001</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252.75758250000001</v>
      </c>
      <c r="I60" s="94"/>
      <c r="J60" s="95"/>
      <c r="K60" s="95"/>
      <c r="L60" s="93">
        <f>SUM(L51:L56,L50)</f>
        <v>253.54223400000001</v>
      </c>
      <c r="M60" s="96"/>
      <c r="N60" s="97">
        <f t="shared" ref="N60" si="72">L60-H60</f>
        <v>0.78465149999999539</v>
      </c>
      <c r="O60" s="98">
        <f t="shared" ref="O60" si="73">IF((H60)=0,"",(N60/H60))</f>
        <v>3.1043638423784788E-3</v>
      </c>
      <c r="Q60" s="95"/>
      <c r="R60" s="95"/>
      <c r="S60" s="97">
        <f>SUM(S51:S56,S50)</f>
        <v>254.802234</v>
      </c>
      <c r="T60" s="96"/>
      <c r="U60" s="97">
        <f t="shared" si="1"/>
        <v>1.2599999999999909</v>
      </c>
      <c r="V60" s="98">
        <f>IF((L60)=0,"",(U60/L60))</f>
        <v>4.969586250470566E-3</v>
      </c>
      <c r="X60" s="95"/>
      <c r="Y60" s="95"/>
      <c r="Z60" s="97">
        <f>SUM(Z51:Z56,Z50)</f>
        <v>256.96223400000002</v>
      </c>
      <c r="AA60" s="96"/>
      <c r="AB60" s="97">
        <f t="shared" si="3"/>
        <v>2.160000000000025</v>
      </c>
      <c r="AC60" s="98">
        <f>IF((S60)=0,"",(AB60/S60))</f>
        <v>8.4771627237774736E-3</v>
      </c>
      <c r="AE60" s="95"/>
      <c r="AF60" s="95"/>
      <c r="AG60" s="97">
        <f>SUM(AG51:AG56,AG50)</f>
        <v>257.422234</v>
      </c>
      <c r="AH60" s="96"/>
      <c r="AI60" s="97">
        <f t="shared" ref="AI60:AI64" si="74">AG60-Z60</f>
        <v>0.45999999999997954</v>
      </c>
      <c r="AJ60" s="98">
        <f>IF((Z60)=0,"",(AI60/Z60))</f>
        <v>1.7901463294406894E-3</v>
      </c>
      <c r="AL60" s="95"/>
      <c r="AM60" s="95"/>
      <c r="AN60" s="97">
        <f>SUM(AN51:AN56,AN50)</f>
        <v>257.492234</v>
      </c>
      <c r="AO60" s="96"/>
      <c r="AP60" s="97">
        <f t="shared" ref="AP60:AP64" si="75">AN60-AG60</f>
        <v>6.9999999999993179E-2</v>
      </c>
      <c r="AQ60" s="98">
        <f>IF((AG60)=0,"",(AP60/AG60))</f>
        <v>2.7192678313868251E-4</v>
      </c>
    </row>
    <row r="61" spans="2:43" x14ac:dyDescent="0.2">
      <c r="B61" s="99" t="s">
        <v>40</v>
      </c>
      <c r="C61" s="21"/>
      <c r="D61" s="21"/>
      <c r="E61" s="21"/>
      <c r="F61" s="100">
        <v>0.13</v>
      </c>
      <c r="G61" s="101"/>
      <c r="H61" s="102">
        <f>H60*F61</f>
        <v>32.858485725000001</v>
      </c>
      <c r="I61" s="103"/>
      <c r="J61" s="104">
        <v>0.13</v>
      </c>
      <c r="K61" s="103"/>
      <c r="L61" s="105">
        <f>L60*J61</f>
        <v>32.960490419999999</v>
      </c>
      <c r="M61" s="106"/>
      <c r="N61" s="107">
        <f t="shared" si="58"/>
        <v>0.10200469499999798</v>
      </c>
      <c r="O61" s="108">
        <f t="shared" si="59"/>
        <v>3.1043638423784354E-3</v>
      </c>
      <c r="Q61" s="104">
        <v>0.13</v>
      </c>
      <c r="R61" s="103"/>
      <c r="S61" s="105">
        <f>S60*Q61</f>
        <v>33.124290420000001</v>
      </c>
      <c r="T61" s="106"/>
      <c r="U61" s="107">
        <f t="shared" si="1"/>
        <v>0.16380000000000194</v>
      </c>
      <c r="V61" s="108">
        <f t="shared" ref="V61:V70" si="76">IF((L61)=0,"",(U61/L61))</f>
        <v>4.9695862504706614E-3</v>
      </c>
      <c r="X61" s="104">
        <v>0.13</v>
      </c>
      <c r="Y61" s="103"/>
      <c r="Z61" s="105">
        <f>Z60*X61</f>
        <v>33.405090420000008</v>
      </c>
      <c r="AA61" s="106"/>
      <c r="AB61" s="107">
        <f t="shared" si="3"/>
        <v>0.28080000000000638</v>
      </c>
      <c r="AC61" s="108">
        <f t="shared" ref="AC61:AC70" si="77">IF((S61)=0,"",(AB61/S61))</f>
        <v>8.4771627237775673E-3</v>
      </c>
      <c r="AE61" s="104">
        <v>0.13</v>
      </c>
      <c r="AF61" s="103"/>
      <c r="AG61" s="105">
        <f>AG60*AE61</f>
        <v>33.464890420000003</v>
      </c>
      <c r="AH61" s="106"/>
      <c r="AI61" s="107">
        <f t="shared" si="74"/>
        <v>5.9799999999995634E-2</v>
      </c>
      <c r="AJ61" s="108">
        <f t="shared" ref="AJ61:AJ70" si="78">IF((Z61)=0,"",(AI61/Z61))</f>
        <v>1.790146329440638E-3</v>
      </c>
      <c r="AL61" s="104">
        <v>0.13</v>
      </c>
      <c r="AM61" s="103"/>
      <c r="AN61" s="105">
        <f>AN60*AL61</f>
        <v>33.47399042</v>
      </c>
      <c r="AO61" s="106"/>
      <c r="AP61" s="107">
        <f t="shared" si="75"/>
        <v>9.0999999999965553E-3</v>
      </c>
      <c r="AQ61" s="108">
        <f t="shared" ref="AQ61:AQ70" si="79">IF((AG61)=0,"",(AP61/AG61))</f>
        <v>2.7192678313860602E-4</v>
      </c>
    </row>
    <row r="62" spans="2:43" x14ac:dyDescent="0.2">
      <c r="B62" s="109" t="s">
        <v>41</v>
      </c>
      <c r="C62" s="21"/>
      <c r="D62" s="21"/>
      <c r="E62" s="21"/>
      <c r="F62" s="242"/>
      <c r="G62" s="101"/>
      <c r="H62" s="102">
        <f>H60+H61</f>
        <v>285.61606822499999</v>
      </c>
      <c r="I62" s="103"/>
      <c r="J62" s="244"/>
      <c r="K62" s="103"/>
      <c r="L62" s="105">
        <f>L60+L61</f>
        <v>286.50272441999999</v>
      </c>
      <c r="M62" s="106"/>
      <c r="N62" s="107">
        <f t="shared" si="58"/>
        <v>0.88665619500000048</v>
      </c>
      <c r="O62" s="108">
        <f t="shared" si="59"/>
        <v>3.1043638423784992E-3</v>
      </c>
      <c r="Q62" s="244"/>
      <c r="R62" s="103"/>
      <c r="S62" s="105">
        <f>S60+S61</f>
        <v>287.92652442000002</v>
      </c>
      <c r="T62" s="106"/>
      <c r="U62" s="107">
        <f t="shared" si="1"/>
        <v>1.4238000000000284</v>
      </c>
      <c r="V62" s="108">
        <f t="shared" si="76"/>
        <v>4.9695862504707013E-3</v>
      </c>
      <c r="X62" s="103"/>
      <c r="Y62" s="103"/>
      <c r="Z62" s="105">
        <f>Z60+Z61</f>
        <v>290.36732442000005</v>
      </c>
      <c r="AA62" s="106"/>
      <c r="AB62" s="107">
        <f t="shared" si="3"/>
        <v>2.4408000000000243</v>
      </c>
      <c r="AC62" s="108">
        <f t="shared" si="77"/>
        <v>8.477162723777458E-3</v>
      </c>
      <c r="AE62" s="244"/>
      <c r="AF62" s="103"/>
      <c r="AG62" s="105">
        <f>AG60+AG61</f>
        <v>290.88712442000002</v>
      </c>
      <c r="AH62" s="106"/>
      <c r="AI62" s="107">
        <f t="shared" si="74"/>
        <v>0.51979999999997517</v>
      </c>
      <c r="AJ62" s="108">
        <f t="shared" si="78"/>
        <v>1.7901463294406833E-3</v>
      </c>
      <c r="AL62" s="244"/>
      <c r="AM62" s="103"/>
      <c r="AN62" s="105">
        <f>AN60+AN61</f>
        <v>290.96622442</v>
      </c>
      <c r="AO62" s="106"/>
      <c r="AP62" s="107">
        <f t="shared" si="75"/>
        <v>7.9099999999982629E-2</v>
      </c>
      <c r="AQ62" s="108">
        <f t="shared" si="79"/>
        <v>2.7192678313864928E-4</v>
      </c>
    </row>
    <row r="63" spans="2:43" ht="15.75" customHeight="1" x14ac:dyDescent="0.2">
      <c r="B63" s="412" t="s">
        <v>127</v>
      </c>
      <c r="C63" s="412"/>
      <c r="D63" s="412"/>
      <c r="E63" s="21"/>
      <c r="F63" s="267">
        <f>'Res (100)'!F64</f>
        <v>0.318</v>
      </c>
      <c r="G63" s="101"/>
      <c r="H63" s="111">
        <f>F63*H60</f>
        <v>80.376911235000009</v>
      </c>
      <c r="I63" s="103"/>
      <c r="J63" s="268">
        <f>'Res (100)'!J64</f>
        <v>0.318</v>
      </c>
      <c r="K63" s="103"/>
      <c r="L63" s="112">
        <f>J63*L60</f>
        <v>80.626430412000005</v>
      </c>
      <c r="M63" s="106"/>
      <c r="N63" s="112">
        <f t="shared" si="58"/>
        <v>0.24951917699999626</v>
      </c>
      <c r="O63" s="113">
        <f t="shared" si="59"/>
        <v>3.1043638423784502E-3</v>
      </c>
      <c r="Q63" s="268">
        <f>'Res (100)'!Q64</f>
        <v>0.318</v>
      </c>
      <c r="R63" s="103"/>
      <c r="S63" s="112">
        <f>Q63*S60</f>
        <v>81.027110411999999</v>
      </c>
      <c r="T63" s="106"/>
      <c r="U63" s="112">
        <f t="shared" si="1"/>
        <v>0.40067999999999415</v>
      </c>
      <c r="V63" s="113">
        <f t="shared" si="76"/>
        <v>4.9695862504705295E-3</v>
      </c>
      <c r="X63" s="268">
        <f>Q63</f>
        <v>0.318</v>
      </c>
      <c r="Y63" s="103"/>
      <c r="Z63" s="112">
        <f>X63*Z60</f>
        <v>81.713990412000015</v>
      </c>
      <c r="AA63" s="106"/>
      <c r="AB63" s="112">
        <f t="shared" si="3"/>
        <v>0.68688000000001637</v>
      </c>
      <c r="AC63" s="113">
        <f t="shared" si="77"/>
        <v>8.477162723777576E-3</v>
      </c>
      <c r="AE63" s="268">
        <f>X63</f>
        <v>0.318</v>
      </c>
      <c r="AF63" s="103"/>
      <c r="AG63" s="112">
        <f>AE63*AG60</f>
        <v>81.860270412000006</v>
      </c>
      <c r="AH63" s="106"/>
      <c r="AI63" s="112">
        <f t="shared" si="74"/>
        <v>0.1462799999999902</v>
      </c>
      <c r="AJ63" s="113">
        <f t="shared" si="78"/>
        <v>1.7901463294406489E-3</v>
      </c>
      <c r="AL63" s="268">
        <f>AE63</f>
        <v>0.318</v>
      </c>
      <c r="AM63" s="103"/>
      <c r="AN63" s="112">
        <f>AL63*AN60</f>
        <v>81.882530411999994</v>
      </c>
      <c r="AO63" s="106"/>
      <c r="AP63" s="112">
        <f t="shared" si="75"/>
        <v>2.2259999999988622E-2</v>
      </c>
      <c r="AQ63" s="113">
        <f t="shared" si="79"/>
        <v>2.7192678313856997E-4</v>
      </c>
    </row>
    <row r="64" spans="2:43" ht="13.5" customHeight="1" thickBot="1" x14ac:dyDescent="0.25">
      <c r="B64" s="413" t="s">
        <v>126</v>
      </c>
      <c r="C64" s="413"/>
      <c r="D64" s="413"/>
      <c r="E64" s="114"/>
      <c r="F64" s="246"/>
      <c r="G64" s="116"/>
      <c r="H64" s="117">
        <f>H62-H63</f>
        <v>205.23915698999997</v>
      </c>
      <c r="I64" s="118"/>
      <c r="J64" s="249"/>
      <c r="K64" s="118"/>
      <c r="L64" s="119">
        <f>L62-L63</f>
        <v>205.876294008</v>
      </c>
      <c r="M64" s="120"/>
      <c r="N64" s="121">
        <f t="shared" si="58"/>
        <v>0.63713701800003264</v>
      </c>
      <c r="O64" s="122">
        <f t="shared" si="59"/>
        <v>3.1043638423786566E-3</v>
      </c>
      <c r="Q64" s="249"/>
      <c r="R64" s="118"/>
      <c r="S64" s="119">
        <f>S62-S63</f>
        <v>206.89941400800001</v>
      </c>
      <c r="T64" s="120"/>
      <c r="U64" s="121">
        <f t="shared" si="1"/>
        <v>1.0231200000000058</v>
      </c>
      <c r="V64" s="122">
        <f t="shared" si="76"/>
        <v>4.9695862504706301E-3</v>
      </c>
      <c r="X64" s="249"/>
      <c r="Y64" s="118"/>
      <c r="Z64" s="119">
        <f>Z62-Z63</f>
        <v>208.65333400800003</v>
      </c>
      <c r="AA64" s="120"/>
      <c r="AB64" s="121">
        <f t="shared" si="3"/>
        <v>1.7539200000000221</v>
      </c>
      <c r="AC64" s="122">
        <f t="shared" si="77"/>
        <v>8.4771627237774805E-3</v>
      </c>
      <c r="AE64" s="249"/>
      <c r="AF64" s="118"/>
      <c r="AG64" s="119">
        <f>AG62-AG63</f>
        <v>209.02685400800002</v>
      </c>
      <c r="AH64" s="120"/>
      <c r="AI64" s="121">
        <f t="shared" si="74"/>
        <v>0.37351999999998498</v>
      </c>
      <c r="AJ64" s="122">
        <f t="shared" si="78"/>
        <v>1.7901463294406968E-3</v>
      </c>
      <c r="AL64" s="249"/>
      <c r="AM64" s="118"/>
      <c r="AN64" s="119">
        <f>AN62-AN63</f>
        <v>209.08369400800001</v>
      </c>
      <c r="AO64" s="120"/>
      <c r="AP64" s="121">
        <f t="shared" si="75"/>
        <v>5.6839999999994006E-2</v>
      </c>
      <c r="AQ64" s="122">
        <f t="shared" si="79"/>
        <v>2.7192678313868029E-4</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257.90258250000005</v>
      </c>
      <c r="I66" s="134"/>
      <c r="J66" s="250"/>
      <c r="K66" s="135"/>
      <c r="L66" s="133">
        <f>SUM(L57:L58,L50,L51:L53)</f>
        <v>258.68723400000005</v>
      </c>
      <c r="M66" s="136"/>
      <c r="N66" s="137">
        <f t="shared" ref="N66:N69" si="80">L66-H66</f>
        <v>0.78465149999999539</v>
      </c>
      <c r="O66" s="98">
        <f t="shared" ref="O66:O69" si="81">IF((H66)=0,"",(N66/H66))</f>
        <v>3.0424336677590084E-3</v>
      </c>
      <c r="Q66" s="250"/>
      <c r="R66" s="135"/>
      <c r="S66" s="137">
        <f>SUM(S57:S58,S50,S51:S53)</f>
        <v>259.94723400000004</v>
      </c>
      <c r="T66" s="136"/>
      <c r="U66" s="137">
        <f t="shared" si="1"/>
        <v>1.2599999999999909</v>
      </c>
      <c r="V66" s="98">
        <f t="shared" si="76"/>
        <v>4.8707467334858541E-3</v>
      </c>
      <c r="X66" s="250"/>
      <c r="Y66" s="135"/>
      <c r="Z66" s="137">
        <f>SUM(Z57:Z58,Z50,Z51:Z53)</f>
        <v>262.10723400000001</v>
      </c>
      <c r="AA66" s="136"/>
      <c r="AB66" s="137">
        <f t="shared" si="3"/>
        <v>2.1599999999999682</v>
      </c>
      <c r="AC66" s="98">
        <f t="shared" si="77"/>
        <v>8.3093786641329215E-3</v>
      </c>
      <c r="AE66" s="250"/>
      <c r="AF66" s="135"/>
      <c r="AG66" s="137">
        <f>SUM(AG57:AG58,AG50,AG51:AG53)</f>
        <v>262.56723399999998</v>
      </c>
      <c r="AH66" s="136"/>
      <c r="AI66" s="137">
        <f t="shared" ref="AI66:AI69" si="82">AG66-Z66</f>
        <v>0.45999999999997954</v>
      </c>
      <c r="AJ66" s="98">
        <f t="shared" si="78"/>
        <v>1.7550068839381195E-3</v>
      </c>
      <c r="AL66" s="250"/>
      <c r="AM66" s="135"/>
      <c r="AN66" s="137">
        <f>SUM(AN57:AN58,AN50,AN51:AN53)</f>
        <v>190.93723399999999</v>
      </c>
      <c r="AO66" s="136"/>
      <c r="AP66" s="137">
        <f t="shared" ref="AP66:AP69" si="83">AN66-AG66</f>
        <v>-71.63</v>
      </c>
      <c r="AQ66" s="98">
        <f t="shared" si="79"/>
        <v>-0.2728063167241957</v>
      </c>
    </row>
    <row r="67" spans="1:43" s="79" customFormat="1" x14ac:dyDescent="0.2">
      <c r="B67" s="138" t="s">
        <v>40</v>
      </c>
      <c r="C67" s="73"/>
      <c r="D67" s="73"/>
      <c r="E67" s="73"/>
      <c r="F67" s="248">
        <v>0.13</v>
      </c>
      <c r="G67" s="132"/>
      <c r="H67" s="140">
        <f>H66*F67</f>
        <v>33.527335725000007</v>
      </c>
      <c r="I67" s="141"/>
      <c r="J67" s="251">
        <v>0.13</v>
      </c>
      <c r="K67" s="143"/>
      <c r="L67" s="144">
        <f>L66*J67</f>
        <v>33.629340420000005</v>
      </c>
      <c r="M67" s="145"/>
      <c r="N67" s="146">
        <f t="shared" si="80"/>
        <v>0.10200469499999798</v>
      </c>
      <c r="O67" s="108">
        <f t="shared" si="81"/>
        <v>3.0424336677589659E-3</v>
      </c>
      <c r="Q67" s="251">
        <v>0.13</v>
      </c>
      <c r="R67" s="143"/>
      <c r="S67" s="144">
        <f>S66*Q67</f>
        <v>33.793140420000007</v>
      </c>
      <c r="T67" s="145"/>
      <c r="U67" s="146">
        <f t="shared" si="1"/>
        <v>0.16380000000000194</v>
      </c>
      <c r="V67" s="108">
        <f t="shared" si="76"/>
        <v>4.8707467334859469E-3</v>
      </c>
      <c r="X67" s="251">
        <v>0.13</v>
      </c>
      <c r="Y67" s="143"/>
      <c r="Z67" s="144">
        <f>Z66*X67</f>
        <v>34.07394042</v>
      </c>
      <c r="AA67" s="145"/>
      <c r="AB67" s="146">
        <f t="shared" si="3"/>
        <v>0.28079999999999217</v>
      </c>
      <c r="AC67" s="108">
        <f t="shared" si="77"/>
        <v>8.3093786641328105E-3</v>
      </c>
      <c r="AE67" s="251">
        <v>0.13</v>
      </c>
      <c r="AF67" s="143"/>
      <c r="AG67" s="144">
        <f>AG66*AE67</f>
        <v>34.133740420000002</v>
      </c>
      <c r="AH67" s="145"/>
      <c r="AI67" s="146">
        <f t="shared" si="82"/>
        <v>5.980000000000274E-2</v>
      </c>
      <c r="AJ67" s="108">
        <f t="shared" si="78"/>
        <v>1.755006883938278E-3</v>
      </c>
      <c r="AL67" s="251">
        <v>0.13</v>
      </c>
      <c r="AM67" s="143"/>
      <c r="AN67" s="144">
        <f>AN66*AL67</f>
        <v>24.821840420000001</v>
      </c>
      <c r="AO67" s="145"/>
      <c r="AP67" s="146">
        <f t="shared" si="83"/>
        <v>-9.3119000000000014</v>
      </c>
      <c r="AQ67" s="108">
        <f t="shared" si="79"/>
        <v>-0.2728063167241957</v>
      </c>
    </row>
    <row r="68" spans="1:43" s="79" customFormat="1" x14ac:dyDescent="0.2">
      <c r="B68" s="147" t="s">
        <v>41</v>
      </c>
      <c r="C68" s="73"/>
      <c r="D68" s="73"/>
      <c r="E68" s="73"/>
      <c r="F68" s="243"/>
      <c r="G68" s="149"/>
      <c r="H68" s="140">
        <f>H66+H67</f>
        <v>291.42991822500005</v>
      </c>
      <c r="I68" s="141"/>
      <c r="J68" s="244"/>
      <c r="K68" s="141"/>
      <c r="L68" s="144">
        <f>L66+L67</f>
        <v>292.31657442000005</v>
      </c>
      <c r="M68" s="145"/>
      <c r="N68" s="146">
        <f t="shared" si="80"/>
        <v>0.88665619500000048</v>
      </c>
      <c r="O68" s="108">
        <f t="shared" si="81"/>
        <v>3.042433667759028E-3</v>
      </c>
      <c r="Q68" s="244"/>
      <c r="R68" s="141"/>
      <c r="S68" s="144">
        <f>S66+S67</f>
        <v>293.74037442000002</v>
      </c>
      <c r="T68" s="145"/>
      <c r="U68" s="146">
        <f t="shared" si="1"/>
        <v>1.4237999999999715</v>
      </c>
      <c r="V68" s="108">
        <f t="shared" si="76"/>
        <v>4.8707467334857917E-3</v>
      </c>
      <c r="X68" s="244"/>
      <c r="Y68" s="141"/>
      <c r="Z68" s="144">
        <f>Z66+Z67</f>
        <v>296.18117441999999</v>
      </c>
      <c r="AA68" s="145"/>
      <c r="AB68" s="146">
        <f t="shared" si="3"/>
        <v>2.4407999999999674</v>
      </c>
      <c r="AC68" s="108">
        <f t="shared" si="77"/>
        <v>8.3093786641329336E-3</v>
      </c>
      <c r="AE68" s="244"/>
      <c r="AF68" s="141"/>
      <c r="AG68" s="144">
        <f>AG66+AG67</f>
        <v>296.70097441999997</v>
      </c>
      <c r="AH68" s="145"/>
      <c r="AI68" s="146">
        <f t="shared" si="82"/>
        <v>0.51979999999997517</v>
      </c>
      <c r="AJ68" s="108">
        <f t="shared" si="78"/>
        <v>1.7550068839381138E-3</v>
      </c>
      <c r="AL68" s="244"/>
      <c r="AM68" s="141"/>
      <c r="AN68" s="144">
        <f>AN66+AN67</f>
        <v>215.75907441999999</v>
      </c>
      <c r="AO68" s="145"/>
      <c r="AP68" s="146">
        <f t="shared" si="83"/>
        <v>-80.941899999999976</v>
      </c>
      <c r="AQ68" s="108">
        <f t="shared" si="79"/>
        <v>-0.27280631672419564</v>
      </c>
    </row>
    <row r="69" spans="1:43" s="79" customFormat="1" ht="15.75" customHeight="1" x14ac:dyDescent="0.2">
      <c r="B69" s="412" t="s">
        <v>127</v>
      </c>
      <c r="C69" s="412"/>
      <c r="D69" s="412"/>
      <c r="E69" s="73"/>
      <c r="F69" s="269">
        <f>F63</f>
        <v>0.318</v>
      </c>
      <c r="G69" s="149"/>
      <c r="H69" s="150">
        <f>F69*H66</f>
        <v>82.013021235000011</v>
      </c>
      <c r="I69" s="141"/>
      <c r="J69" s="268">
        <f>'Res (100)'!J70</f>
        <v>0.318</v>
      </c>
      <c r="K69" s="141"/>
      <c r="L69" s="112">
        <f>J69*L66</f>
        <v>82.262540412000021</v>
      </c>
      <c r="M69" s="145"/>
      <c r="N69" s="151">
        <f t="shared" si="80"/>
        <v>0.24951917700001047</v>
      </c>
      <c r="O69" s="113">
        <f t="shared" si="81"/>
        <v>3.0424336677591542E-3</v>
      </c>
      <c r="Q69" s="268">
        <f>'Res (100)'!Q70</f>
        <v>0.318</v>
      </c>
      <c r="R69" s="141"/>
      <c r="S69" s="112">
        <f>Q69*S66</f>
        <v>82.663220412000015</v>
      </c>
      <c r="T69" s="145"/>
      <c r="U69" s="151">
        <f t="shared" si="1"/>
        <v>0.40067999999999415</v>
      </c>
      <c r="V69" s="113">
        <f t="shared" si="76"/>
        <v>4.8707467334858177E-3</v>
      </c>
      <c r="X69" s="268">
        <f>Q69</f>
        <v>0.318</v>
      </c>
      <c r="Y69" s="141"/>
      <c r="Z69" s="112">
        <f>X69*Z66</f>
        <v>83.350100412000003</v>
      </c>
      <c r="AA69" s="145"/>
      <c r="AB69" s="151">
        <f t="shared" si="3"/>
        <v>0.68687999999998794</v>
      </c>
      <c r="AC69" s="113">
        <f t="shared" si="77"/>
        <v>8.3093786641328972E-3</v>
      </c>
      <c r="AE69" s="268">
        <f>X69</f>
        <v>0.318</v>
      </c>
      <c r="AF69" s="141"/>
      <c r="AG69" s="112">
        <f>AE69*AG66</f>
        <v>83.496380411999993</v>
      </c>
      <c r="AH69" s="145"/>
      <c r="AI69" s="151">
        <f t="shared" si="82"/>
        <v>0.1462799999999902</v>
      </c>
      <c r="AJ69" s="113">
        <f t="shared" si="78"/>
        <v>1.75500688393808E-3</v>
      </c>
      <c r="AL69" s="268">
        <f>AE69</f>
        <v>0.318</v>
      </c>
      <c r="AM69" s="141"/>
      <c r="AN69" s="112">
        <f>AL69*AN66</f>
        <v>60.718040412000001</v>
      </c>
      <c r="AO69" s="145"/>
      <c r="AP69" s="151">
        <f t="shared" si="83"/>
        <v>-22.778339999999993</v>
      </c>
      <c r="AQ69" s="113">
        <f t="shared" si="79"/>
        <v>-0.27280631672419564</v>
      </c>
    </row>
    <row r="70" spans="1:43" s="79" customFormat="1" ht="13.5" customHeight="1" thickBot="1" x14ac:dyDescent="0.25">
      <c r="B70" s="407" t="s">
        <v>128</v>
      </c>
      <c r="C70" s="407"/>
      <c r="D70" s="407"/>
      <c r="E70" s="152"/>
      <c r="F70" s="255"/>
      <c r="G70" s="154"/>
      <c r="H70" s="155">
        <f>H68-H69</f>
        <v>209.41689699000005</v>
      </c>
      <c r="I70" s="156"/>
      <c r="J70" s="156"/>
      <c r="K70" s="156"/>
      <c r="L70" s="157">
        <f>L68-L69</f>
        <v>210.05403400800003</v>
      </c>
      <c r="M70" s="158"/>
      <c r="N70" s="159">
        <f t="shared" ref="N70" si="84">L70-H70</f>
        <v>0.6371370179999758</v>
      </c>
      <c r="O70" s="160">
        <f t="shared" ref="O70" si="85">IF((H70)=0,"",(N70/H70))</f>
        <v>3.0424336677589104E-3</v>
      </c>
      <c r="Q70" s="156"/>
      <c r="R70" s="156"/>
      <c r="S70" s="157">
        <f>S68-S69</f>
        <v>211.07715400800001</v>
      </c>
      <c r="T70" s="158"/>
      <c r="U70" s="159">
        <f t="shared" si="1"/>
        <v>1.0231199999999774</v>
      </c>
      <c r="V70" s="160">
        <f t="shared" si="76"/>
        <v>4.8707467334857812E-3</v>
      </c>
      <c r="X70" s="156"/>
      <c r="Y70" s="156"/>
      <c r="Z70" s="157">
        <f>Z68-Z69</f>
        <v>212.83107400799997</v>
      </c>
      <c r="AA70" s="158"/>
      <c r="AB70" s="159">
        <f t="shared" si="3"/>
        <v>1.7539199999999653</v>
      </c>
      <c r="AC70" s="160">
        <f t="shared" si="77"/>
        <v>8.3093786641328798E-3</v>
      </c>
      <c r="AE70" s="156"/>
      <c r="AF70" s="156"/>
      <c r="AG70" s="157">
        <f>AG68-AG69</f>
        <v>213.20459400799996</v>
      </c>
      <c r="AH70" s="158"/>
      <c r="AI70" s="159">
        <f t="shared" ref="AI70" si="86">AG70-Z70</f>
        <v>0.37351999999998498</v>
      </c>
      <c r="AJ70" s="160">
        <f t="shared" si="78"/>
        <v>1.7550068839381273E-3</v>
      </c>
      <c r="AL70" s="156"/>
      <c r="AM70" s="156"/>
      <c r="AN70" s="157">
        <f>AN68-AN69</f>
        <v>155.041034008</v>
      </c>
      <c r="AO70" s="158"/>
      <c r="AP70" s="159">
        <f t="shared" ref="AP70" si="87">AN70-AG70</f>
        <v>-58.163559999999961</v>
      </c>
      <c r="AQ70" s="160">
        <f t="shared" si="79"/>
        <v>-0.27280631672419553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5"/>
  <sheetViews>
    <sheetView showGridLines="0" topLeftCell="B16" zoomScale="85" zoomScaleNormal="85" zoomScaleSheetLayoutView="100" workbookViewId="0">
      <selection activeCell="R32" sqref="R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3</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Rates'!D7</f>
        <v>27.79</v>
      </c>
      <c r="G23" s="25">
        <v>1</v>
      </c>
      <c r="H23" s="26">
        <f>G23*F23</f>
        <v>27.79</v>
      </c>
      <c r="I23" s="27"/>
      <c r="J23" s="28">
        <f>+'Res (100)'!J23</f>
        <v>29.62</v>
      </c>
      <c r="K23" s="29">
        <v>1</v>
      </c>
      <c r="L23" s="26">
        <f>K23*J23</f>
        <v>29.62</v>
      </c>
      <c r="M23" s="27"/>
      <c r="N23" s="30">
        <f>L23-H23</f>
        <v>1.8300000000000018</v>
      </c>
      <c r="O23" s="31">
        <f>IF((H23)=0,"",(N23/H23))</f>
        <v>6.5851025548758615E-2</v>
      </c>
      <c r="Q23" s="28">
        <f>+'Res (100)'!Q23</f>
        <v>30.87</v>
      </c>
      <c r="R23" s="29">
        <v>1</v>
      </c>
      <c r="S23" s="26">
        <f>R23*Q23</f>
        <v>30.87</v>
      </c>
      <c r="T23" s="27"/>
      <c r="U23" s="30">
        <f>S23-L23</f>
        <v>1.25</v>
      </c>
      <c r="V23" s="31">
        <f>IF((L23)=0,"",(U23/L23))</f>
        <v>4.2201215395003377E-2</v>
      </c>
      <c r="X23" s="28">
        <f>+'Res (100)'!X23</f>
        <v>31.88</v>
      </c>
      <c r="Y23" s="29">
        <v>1</v>
      </c>
      <c r="Z23" s="26">
        <f>Y23*X23</f>
        <v>31.88</v>
      </c>
      <c r="AA23" s="27"/>
      <c r="AB23" s="30">
        <f>Z23-S23</f>
        <v>1.009999999999998</v>
      </c>
      <c r="AC23" s="31">
        <f>IF((S23)=0,"",(AB23/S23))</f>
        <v>3.2717849044379591E-2</v>
      </c>
      <c r="AE23" s="28">
        <f>+'Res (100)'!AE23</f>
        <v>32.340000000000003</v>
      </c>
      <c r="AF23" s="29">
        <v>1</v>
      </c>
      <c r="AG23" s="26">
        <f>AF23*AE23</f>
        <v>32.340000000000003</v>
      </c>
      <c r="AH23" s="27"/>
      <c r="AI23" s="30">
        <f>AG23-Z23</f>
        <v>0.46000000000000441</v>
      </c>
      <c r="AJ23" s="31">
        <f>IF((Z23)=0,"",(AI23/Z23))</f>
        <v>1.4429109159347692E-2</v>
      </c>
      <c r="AL23" s="28">
        <f>+'Res (100)'!AL23</f>
        <v>32.409999999999997</v>
      </c>
      <c r="AM23" s="29">
        <v>1</v>
      </c>
      <c r="AN23" s="26">
        <f>AM23*AL23</f>
        <v>32.409999999999997</v>
      </c>
      <c r="AO23" s="27"/>
      <c r="AP23" s="30">
        <f>AN23-AG23</f>
        <v>6.9999999999993179E-2</v>
      </c>
      <c r="AQ23" s="31">
        <f>IF((AG23)=0,"",(AP23/AG23))</f>
        <v>2.1645021645019533E-3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2000</v>
      </c>
      <c r="H25" s="26">
        <f t="shared" si="0"/>
        <v>0</v>
      </c>
      <c r="I25" s="27"/>
      <c r="J25" s="28">
        <f>'Proposed Rates'!E81</f>
        <v>0</v>
      </c>
      <c r="K25" s="29">
        <f>$F$18</f>
        <v>2000</v>
      </c>
      <c r="L25" s="26">
        <f t="shared" ref="L25:L27" si="9">K25*J25</f>
        <v>0</v>
      </c>
      <c r="M25" s="27"/>
      <c r="N25" s="30">
        <f t="shared" ref="N25:N27" si="10">L25-H25</f>
        <v>0</v>
      </c>
      <c r="O25" s="31" t="str">
        <f t="shared" ref="O25:O27" si="11">IF((H25)=0,"",(N25/H25))</f>
        <v/>
      </c>
      <c r="Q25" s="28">
        <f>'Proposed Rates'!F81</f>
        <v>0</v>
      </c>
      <c r="R25" s="29">
        <f>$F$18</f>
        <v>2000</v>
      </c>
      <c r="S25" s="26">
        <f t="shared" ref="S25:S27" si="12">R25*Q25</f>
        <v>0</v>
      </c>
      <c r="T25" s="27"/>
      <c r="U25" s="30">
        <f t="shared" si="1"/>
        <v>0</v>
      </c>
      <c r="V25" s="31" t="str">
        <f t="shared" si="2"/>
        <v/>
      </c>
      <c r="X25" s="28">
        <f>'Proposed Rates'!G81</f>
        <v>0</v>
      </c>
      <c r="Y25" s="29">
        <f>$F$18</f>
        <v>2000</v>
      </c>
      <c r="Z25" s="26">
        <f t="shared" ref="Z25:Z27" si="13">Y25*X25</f>
        <v>0</v>
      </c>
      <c r="AA25" s="27"/>
      <c r="AB25" s="30">
        <f t="shared" si="3"/>
        <v>0</v>
      </c>
      <c r="AC25" s="31" t="str">
        <f t="shared" si="4"/>
        <v/>
      </c>
      <c r="AE25" s="28">
        <f>'Proposed Rates'!H81</f>
        <v>0</v>
      </c>
      <c r="AF25" s="29">
        <f>$F$18</f>
        <v>2000</v>
      </c>
      <c r="AG25" s="26">
        <f t="shared" ref="AG25:AG27" si="14">AF25*AE25</f>
        <v>0</v>
      </c>
      <c r="AH25" s="27"/>
      <c r="AI25" s="30">
        <f t="shared" si="5"/>
        <v>0</v>
      </c>
      <c r="AJ25" s="31" t="str">
        <f t="shared" si="6"/>
        <v/>
      </c>
      <c r="AL25" s="28">
        <f>'Proposed Rates'!I81</f>
        <v>0</v>
      </c>
      <c r="AM25" s="29">
        <f>$F$18</f>
        <v>2000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2000</v>
      </c>
      <c r="H26" s="26">
        <f t="shared" si="0"/>
        <v>0</v>
      </c>
      <c r="I26" s="27"/>
      <c r="J26" s="28">
        <f>'Proposed Rates'!E95</f>
        <v>0</v>
      </c>
      <c r="K26" s="29">
        <f t="shared" ref="K26:K27" si="16">$F$18</f>
        <v>2000</v>
      </c>
      <c r="L26" s="26">
        <f t="shared" si="9"/>
        <v>0</v>
      </c>
      <c r="M26" s="27"/>
      <c r="N26" s="30">
        <f t="shared" si="10"/>
        <v>0</v>
      </c>
      <c r="O26" s="31" t="str">
        <f t="shared" si="11"/>
        <v/>
      </c>
      <c r="Q26" s="28">
        <f>'Proposed Rates'!F95</f>
        <v>0</v>
      </c>
      <c r="R26" s="29">
        <f t="shared" ref="R26:R27" si="17">$F$18</f>
        <v>2000</v>
      </c>
      <c r="S26" s="26">
        <f t="shared" si="12"/>
        <v>0</v>
      </c>
      <c r="T26" s="27"/>
      <c r="U26" s="30">
        <f t="shared" si="1"/>
        <v>0</v>
      </c>
      <c r="V26" s="31" t="str">
        <f t="shared" si="2"/>
        <v/>
      </c>
      <c r="X26" s="28">
        <f>'Proposed Rates'!G95</f>
        <v>0</v>
      </c>
      <c r="Y26" s="29">
        <f t="shared" ref="Y26:Y27" si="18">$F$18</f>
        <v>2000</v>
      </c>
      <c r="Z26" s="26">
        <f t="shared" si="13"/>
        <v>0</v>
      </c>
      <c r="AA26" s="27"/>
      <c r="AB26" s="30">
        <f t="shared" si="3"/>
        <v>0</v>
      </c>
      <c r="AC26" s="31" t="str">
        <f t="shared" si="4"/>
        <v/>
      </c>
      <c r="AE26" s="28">
        <f>'Proposed Rates'!H95</f>
        <v>0</v>
      </c>
      <c r="AF26" s="29">
        <f t="shared" ref="AF26:AF27" si="19">$F$18</f>
        <v>2000</v>
      </c>
      <c r="AG26" s="26">
        <f t="shared" si="14"/>
        <v>0</v>
      </c>
      <c r="AH26" s="27"/>
      <c r="AI26" s="30">
        <f t="shared" si="5"/>
        <v>0</v>
      </c>
      <c r="AJ26" s="31" t="str">
        <f t="shared" si="6"/>
        <v/>
      </c>
      <c r="AL26" s="28">
        <f>'Proposed Rates'!I95</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2000</v>
      </c>
      <c r="H27" s="26">
        <f t="shared" si="0"/>
        <v>0</v>
      </c>
      <c r="I27" s="27"/>
      <c r="J27" s="28">
        <f>'Proposed Rates'!E109</f>
        <v>0</v>
      </c>
      <c r="K27" s="29">
        <f t="shared" si="16"/>
        <v>2000</v>
      </c>
      <c r="L27" s="26">
        <f t="shared" si="9"/>
        <v>0</v>
      </c>
      <c r="M27" s="27"/>
      <c r="N27" s="30">
        <f t="shared" si="10"/>
        <v>0</v>
      </c>
      <c r="O27" s="31" t="str">
        <f t="shared" si="11"/>
        <v/>
      </c>
      <c r="Q27" s="28">
        <f>'Proposed Rates'!F109</f>
        <v>0</v>
      </c>
      <c r="R27" s="29">
        <f t="shared" si="17"/>
        <v>2000</v>
      </c>
      <c r="S27" s="26">
        <f t="shared" si="12"/>
        <v>0</v>
      </c>
      <c r="T27" s="27"/>
      <c r="U27" s="30">
        <f t="shared" si="1"/>
        <v>0</v>
      </c>
      <c r="V27" s="31" t="str">
        <f t="shared" si="2"/>
        <v/>
      </c>
      <c r="X27" s="28">
        <f>'Proposed Rates'!G109</f>
        <v>0</v>
      </c>
      <c r="Y27" s="29">
        <f t="shared" si="18"/>
        <v>2000</v>
      </c>
      <c r="Z27" s="26">
        <f t="shared" si="13"/>
        <v>0</v>
      </c>
      <c r="AA27" s="27"/>
      <c r="AB27" s="30">
        <f t="shared" si="3"/>
        <v>0</v>
      </c>
      <c r="AC27" s="31" t="str">
        <f t="shared" si="4"/>
        <v/>
      </c>
      <c r="AE27" s="28">
        <f>'Proposed Rates'!H109</f>
        <v>0</v>
      </c>
      <c r="AF27" s="29">
        <f t="shared" si="19"/>
        <v>2000</v>
      </c>
      <c r="AG27" s="26">
        <f t="shared" si="14"/>
        <v>0</v>
      </c>
      <c r="AH27" s="27"/>
      <c r="AI27" s="30">
        <f t="shared" si="5"/>
        <v>0</v>
      </c>
      <c r="AJ27" s="31" t="str">
        <f t="shared" si="6"/>
        <v/>
      </c>
      <c r="AL27" s="28">
        <f>'Proposed Rates'!I109</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2000</v>
      </c>
      <c r="H29" s="26">
        <f t="shared" si="0"/>
        <v>0</v>
      </c>
      <c r="I29" s="27"/>
      <c r="J29" s="28">
        <f>+'Res (100)'!J29</f>
        <v>0</v>
      </c>
      <c r="K29" s="25">
        <f>$F$18</f>
        <v>2000</v>
      </c>
      <c r="L29" s="26">
        <f t="shared" si="22"/>
        <v>0</v>
      </c>
      <c r="M29" s="27"/>
      <c r="N29" s="30">
        <f t="shared" si="23"/>
        <v>0</v>
      </c>
      <c r="O29" s="31" t="str">
        <f t="shared" si="24"/>
        <v/>
      </c>
      <c r="Q29" s="28">
        <f>+'Res (100)'!Q29</f>
        <v>0</v>
      </c>
      <c r="R29" s="25">
        <f>$F$18</f>
        <v>2000</v>
      </c>
      <c r="S29" s="26">
        <f t="shared" si="25"/>
        <v>0</v>
      </c>
      <c r="T29" s="27"/>
      <c r="U29" s="30">
        <f t="shared" si="1"/>
        <v>0</v>
      </c>
      <c r="V29" s="31" t="str">
        <f t="shared" si="2"/>
        <v/>
      </c>
      <c r="X29" s="28">
        <f>+'Res (100)'!X29</f>
        <v>0</v>
      </c>
      <c r="Y29" s="25">
        <f>$F$18</f>
        <v>2000</v>
      </c>
      <c r="Z29" s="26">
        <f t="shared" si="26"/>
        <v>0</v>
      </c>
      <c r="AA29" s="27"/>
      <c r="AB29" s="30">
        <f t="shared" si="3"/>
        <v>0</v>
      </c>
      <c r="AC29" s="31" t="str">
        <f t="shared" si="4"/>
        <v/>
      </c>
      <c r="AE29" s="28">
        <f>+'Res (100)'!AE29</f>
        <v>0</v>
      </c>
      <c r="AF29" s="25">
        <f>$F$18</f>
        <v>2000</v>
      </c>
      <c r="AG29" s="26">
        <f t="shared" si="27"/>
        <v>0</v>
      </c>
      <c r="AH29" s="27"/>
      <c r="AI29" s="30">
        <f t="shared" si="5"/>
        <v>0</v>
      </c>
      <c r="AJ29" s="31" t="str">
        <f t="shared" si="6"/>
        <v/>
      </c>
      <c r="AL29" s="28">
        <f>+'Res (100)'!AL29</f>
        <v>0</v>
      </c>
      <c r="AM29" s="25">
        <f>$F$18</f>
        <v>2000</v>
      </c>
      <c r="AN29" s="26">
        <f t="shared" si="28"/>
        <v>0</v>
      </c>
      <c r="AO29" s="27"/>
      <c r="AP29" s="30">
        <f t="shared" si="7"/>
        <v>0</v>
      </c>
      <c r="AQ29" s="31" t="str">
        <f t="shared" si="8"/>
        <v/>
      </c>
    </row>
    <row r="30" spans="2:43" x14ac:dyDescent="0.2">
      <c r="B30" s="21" t="s">
        <v>21</v>
      </c>
      <c r="C30" s="21"/>
      <c r="D30" s="22"/>
      <c r="E30" s="23"/>
      <c r="F30" s="24"/>
      <c r="G30" s="25">
        <f t="shared" ref="G30" si="29">$F$18</f>
        <v>2000</v>
      </c>
      <c r="H30" s="26">
        <f t="shared" si="0"/>
        <v>0</v>
      </c>
      <c r="I30" s="27"/>
      <c r="J30" s="28"/>
      <c r="K30" s="25">
        <f t="shared" ref="K30:K38" si="30">$F$18</f>
        <v>2000</v>
      </c>
      <c r="L30" s="26">
        <f t="shared" si="22"/>
        <v>0</v>
      </c>
      <c r="M30" s="27"/>
      <c r="N30" s="30">
        <f t="shared" si="23"/>
        <v>0</v>
      </c>
      <c r="O30" s="31" t="str">
        <f t="shared" si="24"/>
        <v/>
      </c>
      <c r="Q30" s="28"/>
      <c r="R30" s="25">
        <f t="shared" ref="R30:R38" si="31">$F$18</f>
        <v>2000</v>
      </c>
      <c r="S30" s="26">
        <f t="shared" si="25"/>
        <v>0</v>
      </c>
      <c r="T30" s="27"/>
      <c r="U30" s="30">
        <f t="shared" si="1"/>
        <v>0</v>
      </c>
      <c r="V30" s="31" t="str">
        <f t="shared" si="2"/>
        <v/>
      </c>
      <c r="X30" s="28"/>
      <c r="Y30" s="25">
        <f t="shared" ref="Y30:Y38" si="32">$F$18</f>
        <v>2000</v>
      </c>
      <c r="Z30" s="26">
        <f t="shared" si="26"/>
        <v>0</v>
      </c>
      <c r="AA30" s="27"/>
      <c r="AB30" s="30">
        <f t="shared" si="3"/>
        <v>0</v>
      </c>
      <c r="AC30" s="31" t="str">
        <f t="shared" si="4"/>
        <v/>
      </c>
      <c r="AE30" s="28"/>
      <c r="AF30" s="25">
        <f t="shared" ref="AF30:AF38" si="33">$F$18</f>
        <v>2000</v>
      </c>
      <c r="AG30" s="26">
        <f t="shared" si="27"/>
        <v>0</v>
      </c>
      <c r="AH30" s="27"/>
      <c r="AI30" s="30">
        <f t="shared" si="5"/>
        <v>0</v>
      </c>
      <c r="AJ30" s="31" t="str">
        <f t="shared" si="6"/>
        <v/>
      </c>
      <c r="AL30" s="28"/>
      <c r="AM30" s="25">
        <f t="shared" ref="AM30:AM38" si="34">$F$18</f>
        <v>2000</v>
      </c>
      <c r="AN30" s="26">
        <f t="shared" si="28"/>
        <v>0</v>
      </c>
      <c r="AO30" s="27"/>
      <c r="AP30" s="30">
        <f t="shared" si="7"/>
        <v>0</v>
      </c>
      <c r="AQ30" s="31" t="str">
        <f t="shared" si="8"/>
        <v/>
      </c>
    </row>
    <row r="31" spans="2:43" x14ac:dyDescent="0.2">
      <c r="B31" s="21" t="s">
        <v>136</v>
      </c>
      <c r="C31" s="21"/>
      <c r="D31" s="22" t="s">
        <v>17</v>
      </c>
      <c r="E31" s="23"/>
      <c r="F31" s="24">
        <f>+'Proposed Rates'!D67</f>
        <v>0</v>
      </c>
      <c r="G31" s="25">
        <f>$F$18</f>
        <v>2000</v>
      </c>
      <c r="H31" s="26">
        <f t="shared" si="0"/>
        <v>0</v>
      </c>
      <c r="I31" s="27"/>
      <c r="J31" s="178">
        <f>+'Proposed Rates'!E67</f>
        <v>0.24</v>
      </c>
      <c r="K31" s="25">
        <v>1</v>
      </c>
      <c r="L31" s="26">
        <f t="shared" si="22"/>
        <v>0.24</v>
      </c>
      <c r="M31" s="27"/>
      <c r="N31" s="30">
        <f t="shared" si="23"/>
        <v>0.24</v>
      </c>
      <c r="O31" s="31" t="str">
        <f t="shared" si="24"/>
        <v/>
      </c>
      <c r="Q31" s="178">
        <f>+'Res (100)'!Q31</f>
        <v>0.24</v>
      </c>
      <c r="R31" s="25">
        <f>K31</f>
        <v>1</v>
      </c>
      <c r="S31" s="26">
        <f t="shared" si="25"/>
        <v>0.24</v>
      </c>
      <c r="T31" s="27"/>
      <c r="U31" s="30">
        <f t="shared" si="1"/>
        <v>0</v>
      </c>
      <c r="V31" s="31">
        <f t="shared" si="2"/>
        <v>0</v>
      </c>
      <c r="X31" s="46">
        <f>+'Res (100)'!X31</f>
        <v>0</v>
      </c>
      <c r="Y31" s="25">
        <f t="shared" si="32"/>
        <v>2000</v>
      </c>
      <c r="Z31" s="26">
        <f t="shared" si="26"/>
        <v>0</v>
      </c>
      <c r="AA31" s="27"/>
      <c r="AB31" s="30">
        <f t="shared" si="3"/>
        <v>-0.24</v>
      </c>
      <c r="AC31" s="31">
        <f t="shared" si="4"/>
        <v>-1</v>
      </c>
      <c r="AE31" s="46">
        <f>+'Res (100)'!AE31</f>
        <v>0</v>
      </c>
      <c r="AF31" s="25">
        <f t="shared" si="33"/>
        <v>2000</v>
      </c>
      <c r="AG31" s="26">
        <f t="shared" si="27"/>
        <v>0</v>
      </c>
      <c r="AH31" s="27"/>
      <c r="AI31" s="30">
        <f t="shared" si="5"/>
        <v>0</v>
      </c>
      <c r="AJ31" s="31" t="str">
        <f t="shared" si="6"/>
        <v/>
      </c>
      <c r="AL31" s="46">
        <f>+'Res (100)'!AL31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29.36</v>
      </c>
      <c r="M39" s="62"/>
      <c r="N39" s="37">
        <f t="shared" si="23"/>
        <v>0.71999999999999886</v>
      </c>
      <c r="O39" s="38">
        <f t="shared" si="24"/>
        <v>2.5139664804469233E-2</v>
      </c>
      <c r="Q39" s="239"/>
      <c r="R39" s="240"/>
      <c r="S39" s="238">
        <f>SUM(S23:S38)</f>
        <v>30.62</v>
      </c>
      <c r="T39" s="62"/>
      <c r="U39" s="37">
        <f t="shared" si="1"/>
        <v>1.2600000000000016</v>
      </c>
      <c r="V39" s="38">
        <f t="shared" si="2"/>
        <v>4.2915531335149915E-2</v>
      </c>
      <c r="X39" s="239"/>
      <c r="Y39" s="240"/>
      <c r="Z39" s="238">
        <f>SUM(Z23:Z38)</f>
        <v>31.88</v>
      </c>
      <c r="AA39" s="62"/>
      <c r="AB39" s="37">
        <f t="shared" si="3"/>
        <v>1.259999999999998</v>
      </c>
      <c r="AC39" s="38">
        <f t="shared" si="4"/>
        <v>4.1149575440888243E-2</v>
      </c>
      <c r="AE39" s="239"/>
      <c r="AF39" s="240"/>
      <c r="AG39" s="238">
        <f>SUM(AG23:AG38)</f>
        <v>32.340000000000003</v>
      </c>
      <c r="AH39" s="62"/>
      <c r="AI39" s="37">
        <f t="shared" si="5"/>
        <v>0.46000000000000441</v>
      </c>
      <c r="AJ39" s="38">
        <f t="shared" si="6"/>
        <v>1.4429109159347692E-2</v>
      </c>
      <c r="AL39" s="239"/>
      <c r="AM39" s="240"/>
      <c r="AN39" s="238">
        <f>SUM(AN23:AN38)</f>
        <v>32.409999999999997</v>
      </c>
      <c r="AO39" s="62"/>
      <c r="AP39" s="37">
        <f t="shared" si="7"/>
        <v>6.9999999999993179E-2</v>
      </c>
      <c r="AQ39" s="38">
        <f t="shared" si="8"/>
        <v>2.1645021645019533E-3</v>
      </c>
    </row>
    <row r="40" spans="2:43" ht="38.25" x14ac:dyDescent="0.2">
      <c r="B40" s="40" t="s">
        <v>99</v>
      </c>
      <c r="C40" s="21"/>
      <c r="D40" s="22" t="s">
        <v>20</v>
      </c>
      <c r="E40" s="23"/>
      <c r="F40" s="24">
        <f>+'Proposed Rates'!D38</f>
        <v>-2.9999999999999997E-4</v>
      </c>
      <c r="G40" s="25">
        <f>$F$18</f>
        <v>2000</v>
      </c>
      <c r="H40" s="26">
        <f>G40*F40</f>
        <v>-0.6</v>
      </c>
      <c r="I40" s="27"/>
      <c r="J40" s="46">
        <f>+'Proposed Rates'!E38</f>
        <v>-5.9999999999999995E-4</v>
      </c>
      <c r="K40" s="25">
        <f>$F$18</f>
        <v>2000</v>
      </c>
      <c r="L40" s="26">
        <f>K40*J40</f>
        <v>-1.2</v>
      </c>
      <c r="M40" s="27"/>
      <c r="N40" s="30">
        <f>L40-H40</f>
        <v>-0.6</v>
      </c>
      <c r="O40" s="31">
        <f>IF((H40)=0,"",(N40/H40))</f>
        <v>1</v>
      </c>
      <c r="Q40" s="46">
        <f>+'Proposed Rates'!F38</f>
        <v>-5.9999999999999995E-4</v>
      </c>
      <c r="R40" s="25">
        <f>$F$18</f>
        <v>2000</v>
      </c>
      <c r="S40" s="26">
        <f>R40*Q40</f>
        <v>-1.2</v>
      </c>
      <c r="T40" s="27"/>
      <c r="U40" s="30">
        <f t="shared" si="1"/>
        <v>0</v>
      </c>
      <c r="V40" s="31">
        <f t="shared" si="2"/>
        <v>0</v>
      </c>
      <c r="X40" s="46">
        <f>+'Proposed Rates'!G38</f>
        <v>0</v>
      </c>
      <c r="Y40" s="25">
        <f>$F$18</f>
        <v>2000</v>
      </c>
      <c r="Z40" s="26">
        <f>Y40*X40</f>
        <v>0</v>
      </c>
      <c r="AA40" s="27"/>
      <c r="AB40" s="30">
        <f t="shared" si="3"/>
        <v>1.2</v>
      </c>
      <c r="AC40" s="31">
        <f t="shared" si="4"/>
        <v>-1</v>
      </c>
      <c r="AE40" s="46">
        <f>+'Proposed Rates'!H38</f>
        <v>0</v>
      </c>
      <c r="AF40" s="25">
        <f>$F$18</f>
        <v>2000</v>
      </c>
      <c r="AG40" s="26">
        <f>AF40*AE40</f>
        <v>0</v>
      </c>
      <c r="AH40" s="27"/>
      <c r="AI40" s="30">
        <f t="shared" si="5"/>
        <v>0</v>
      </c>
      <c r="AJ40" s="31" t="str">
        <f t="shared" si="6"/>
        <v/>
      </c>
      <c r="AL40" s="46">
        <f>+'Proposed Rates'!I38</f>
        <v>0</v>
      </c>
      <c r="AM40" s="25">
        <f>$F$18</f>
        <v>2000</v>
      </c>
      <c r="AN40" s="26">
        <f>AM40*AL40</f>
        <v>0</v>
      </c>
      <c r="AO40" s="27"/>
      <c r="AP40" s="30">
        <f t="shared" si="7"/>
        <v>0</v>
      </c>
      <c r="AQ40" s="31" t="str">
        <f t="shared" si="8"/>
        <v/>
      </c>
    </row>
    <row r="41" spans="2:43" x14ac:dyDescent="0.2">
      <c r="B41" s="40"/>
      <c r="C41" s="21"/>
      <c r="D41" s="22"/>
      <c r="E41" s="23"/>
      <c r="F41" s="24"/>
      <c r="G41" s="25"/>
      <c r="H41" s="26"/>
      <c r="I41" s="41"/>
      <c r="J41" s="178"/>
      <c r="K41" s="25"/>
      <c r="L41" s="26"/>
      <c r="M41" s="42"/>
      <c r="N41" s="30"/>
      <c r="O41" s="31"/>
      <c r="Q41" s="178"/>
      <c r="R41" s="25"/>
      <c r="S41" s="26"/>
      <c r="T41" s="42"/>
      <c r="U41" s="30"/>
      <c r="V41" s="31"/>
      <c r="X41" s="178"/>
      <c r="Y41" s="25"/>
      <c r="Z41" s="26"/>
      <c r="AA41" s="42"/>
      <c r="AB41" s="30"/>
      <c r="AC41" s="31"/>
      <c r="AE41" s="178"/>
      <c r="AF41" s="25"/>
      <c r="AG41" s="26"/>
      <c r="AH41" s="42"/>
      <c r="AI41" s="30"/>
      <c r="AJ41" s="31"/>
      <c r="AL41" s="178"/>
      <c r="AM41" s="25"/>
      <c r="AN41" s="26"/>
      <c r="AO41" s="42"/>
      <c r="AP41" s="30"/>
      <c r="AQ41" s="31"/>
    </row>
    <row r="42" spans="2:43" ht="38.25" x14ac:dyDescent="0.2">
      <c r="B42" s="40" t="s">
        <v>106</v>
      </c>
      <c r="C42" s="21"/>
      <c r="D42" s="22" t="s">
        <v>20</v>
      </c>
      <c r="E42" s="23"/>
      <c r="F42" s="24">
        <f>+'Proposed Rates'!D139</f>
        <v>0</v>
      </c>
      <c r="G42" s="25">
        <f t="shared" ref="G42:G43" si="36">$F$18</f>
        <v>2000</v>
      </c>
      <c r="H42" s="26">
        <f t="shared" ref="H42:H43" si="37">G42*F42</f>
        <v>0</v>
      </c>
      <c r="I42" s="41"/>
      <c r="J42" s="28">
        <f>+'Proposed Rates'!E139</f>
        <v>0</v>
      </c>
      <c r="K42" s="25">
        <f t="shared" ref="K42:K43" si="38">$F$18</f>
        <v>2000</v>
      </c>
      <c r="L42" s="26">
        <f t="shared" ref="L42:L43" si="39">K42*J42</f>
        <v>0</v>
      </c>
      <c r="M42" s="42"/>
      <c r="N42" s="30">
        <f t="shared" ref="N42:N43" si="40">L42-H42</f>
        <v>0</v>
      </c>
      <c r="O42" s="31" t="str">
        <f t="shared" ref="O42:O46" si="41">IF((H42)=0,"",(N42/H42))</f>
        <v/>
      </c>
      <c r="Q42" s="28">
        <f>+'Proposed Rates'!F139</f>
        <v>0</v>
      </c>
      <c r="R42" s="25">
        <f t="shared" ref="R42:R43" si="42">$F$18</f>
        <v>2000</v>
      </c>
      <c r="S42" s="26">
        <f t="shared" ref="S42:S43" si="43">R42*Q42</f>
        <v>0</v>
      </c>
      <c r="T42" s="42"/>
      <c r="U42" s="30">
        <f t="shared" si="1"/>
        <v>0</v>
      </c>
      <c r="V42" s="31" t="str">
        <f t="shared" si="2"/>
        <v/>
      </c>
      <c r="X42" s="28">
        <f>+'Proposed Rates'!G139</f>
        <v>0</v>
      </c>
      <c r="Y42" s="25">
        <f t="shared" ref="Y42:Y43" si="44">$F$18</f>
        <v>2000</v>
      </c>
      <c r="Z42" s="26">
        <f t="shared" ref="Z42:Z43" si="45">Y42*X42</f>
        <v>0</v>
      </c>
      <c r="AA42" s="42"/>
      <c r="AB42" s="30">
        <f t="shared" si="3"/>
        <v>0</v>
      </c>
      <c r="AC42" s="31" t="str">
        <f t="shared" si="4"/>
        <v/>
      </c>
      <c r="AE42" s="28">
        <f>+'Proposed Rates'!H139</f>
        <v>0</v>
      </c>
      <c r="AF42" s="25">
        <f t="shared" ref="AF42:AF43" si="46">$F$18</f>
        <v>2000</v>
      </c>
      <c r="AG42" s="26">
        <f t="shared" ref="AG42:AG43" si="47">AF42*AE42</f>
        <v>0</v>
      </c>
      <c r="AH42" s="42"/>
      <c r="AI42" s="30">
        <f t="shared" si="5"/>
        <v>0</v>
      </c>
      <c r="AJ42" s="31" t="str">
        <f t="shared" si="6"/>
        <v/>
      </c>
      <c r="AL42" s="28">
        <f>+'Proposed Rates'!I139</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2067</v>
      </c>
      <c r="H44" s="26">
        <f>G44*F44</f>
        <v>0.12402000000000001</v>
      </c>
      <c r="I44" s="27"/>
      <c r="J44" s="46">
        <f>'Proposed Rates'!E233</f>
        <v>5.0000000000000002E-5</v>
      </c>
      <c r="K44" s="45">
        <f>$F$18*(1+J73)</f>
        <v>2067.6</v>
      </c>
      <c r="L44" s="26">
        <f>K44*J44</f>
        <v>0.10338</v>
      </c>
      <c r="M44" s="27"/>
      <c r="N44" s="30">
        <f>L44-H44</f>
        <v>-2.0640000000000006E-2</v>
      </c>
      <c r="O44" s="31">
        <f>IF((H44)=0,"",(N44/H44))</f>
        <v>-0.16642477019835514</v>
      </c>
      <c r="Q44" s="46">
        <f>'Proposed Rates'!F233</f>
        <v>5.0000000000000002E-5</v>
      </c>
      <c r="R44" s="45">
        <f>$F$18*(1+Q73)</f>
        <v>2067.6</v>
      </c>
      <c r="S44" s="26">
        <f>R44*Q44</f>
        <v>0.10338</v>
      </c>
      <c r="T44" s="27"/>
      <c r="U44" s="30">
        <f t="shared" si="1"/>
        <v>0</v>
      </c>
      <c r="V44" s="31">
        <f t="shared" si="2"/>
        <v>0</v>
      </c>
      <c r="X44" s="46">
        <f>'Proposed Rates'!G233</f>
        <v>5.0000000000000002E-5</v>
      </c>
      <c r="Y44" s="45">
        <f>$F$18*(1+X73)</f>
        <v>2067.6</v>
      </c>
      <c r="Z44" s="26">
        <f>Y44*X44</f>
        <v>0.10338</v>
      </c>
      <c r="AA44" s="27"/>
      <c r="AB44" s="30">
        <f t="shared" si="3"/>
        <v>0</v>
      </c>
      <c r="AC44" s="31">
        <f t="shared" si="4"/>
        <v>0</v>
      </c>
      <c r="AE44" s="46">
        <f>'Proposed Rates'!H233</f>
        <v>5.0000000000000002E-5</v>
      </c>
      <c r="AF44" s="45">
        <f>$F$18*(1+AE73)</f>
        <v>2067.6</v>
      </c>
      <c r="AG44" s="26">
        <f>AF44*AE44</f>
        <v>0.10338</v>
      </c>
      <c r="AH44" s="27"/>
      <c r="AI44" s="30">
        <f t="shared" si="5"/>
        <v>0</v>
      </c>
      <c r="AJ44" s="31">
        <f t="shared" si="6"/>
        <v>0</v>
      </c>
      <c r="AL44" s="46">
        <f>'Proposed Rates'!I233</f>
        <v>5.0000000000000002E-5</v>
      </c>
      <c r="AM44" s="45">
        <f>$F$18*(1+AL73)</f>
        <v>2067.6</v>
      </c>
      <c r="AN44" s="26">
        <f>AM44*AL44</f>
        <v>0.10338</v>
      </c>
      <c r="AO44" s="27"/>
      <c r="AP44" s="30">
        <f t="shared" si="7"/>
        <v>0</v>
      </c>
      <c r="AQ44" s="31">
        <f t="shared" si="8"/>
        <v>0</v>
      </c>
    </row>
    <row r="45" spans="2:43" x14ac:dyDescent="0.2">
      <c r="B45" s="43" t="s">
        <v>25</v>
      </c>
      <c r="C45" s="21"/>
      <c r="D45" s="22"/>
      <c r="E45" s="23"/>
      <c r="F45" s="47">
        <f>0.65*$F$54+0.17*$F$55+0.18*$F$56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37.281210000000002</v>
      </c>
      <c r="I47" s="36"/>
      <c r="J47" s="53"/>
      <c r="K47" s="55"/>
      <c r="L47" s="54">
        <f>SUM(L40:L46)+L39</f>
        <v>37.457111999999988</v>
      </c>
      <c r="M47" s="36"/>
      <c r="N47" s="37">
        <f t="shared" ref="N47:N64" si="58">L47-H47</f>
        <v>0.17590199999998646</v>
      </c>
      <c r="O47" s="38">
        <f t="shared" ref="O47:O64" si="59">IF((H47)=0,"",(N47/H47))</f>
        <v>4.7182481469884279E-3</v>
      </c>
      <c r="Q47" s="53"/>
      <c r="R47" s="55"/>
      <c r="S47" s="54">
        <f>SUM(S40:S46)+S39</f>
        <v>38.717111999999986</v>
      </c>
      <c r="T47" s="36"/>
      <c r="U47" s="37">
        <f t="shared" si="1"/>
        <v>1.259999999999998</v>
      </c>
      <c r="V47" s="38">
        <f t="shared" si="2"/>
        <v>3.363847164725349E-2</v>
      </c>
      <c r="X47" s="53"/>
      <c r="Y47" s="55"/>
      <c r="Z47" s="54">
        <f>SUM(Z40:Z46)+Z39</f>
        <v>41.177111999999987</v>
      </c>
      <c r="AA47" s="36"/>
      <c r="AB47" s="37">
        <f t="shared" si="3"/>
        <v>2.4600000000000009</v>
      </c>
      <c r="AC47" s="38">
        <f t="shared" si="4"/>
        <v>6.3537796930721535E-2</v>
      </c>
      <c r="AE47" s="53"/>
      <c r="AF47" s="55"/>
      <c r="AG47" s="54">
        <f>SUM(AG40:AG46)+AG39</f>
        <v>41.637111999999988</v>
      </c>
      <c r="AH47" s="36"/>
      <c r="AI47" s="37">
        <f t="shared" si="5"/>
        <v>0.46000000000000085</v>
      </c>
      <c r="AJ47" s="38">
        <f t="shared" si="6"/>
        <v>1.1171254555200495E-2</v>
      </c>
      <c r="AL47" s="53"/>
      <c r="AM47" s="55"/>
      <c r="AN47" s="54">
        <f>SUM(AN40:AN46)+AN39</f>
        <v>41.707111999999981</v>
      </c>
      <c r="AO47" s="36"/>
      <c r="AP47" s="37">
        <f t="shared" si="7"/>
        <v>6.9999999999993179E-2</v>
      </c>
      <c r="AQ47" s="38">
        <f t="shared" si="8"/>
        <v>1.6811924900073088E-3</v>
      </c>
    </row>
    <row r="48" spans="2:43" x14ac:dyDescent="0.2">
      <c r="B48" s="27" t="s">
        <v>28</v>
      </c>
      <c r="C48" s="27"/>
      <c r="D48" s="56" t="s">
        <v>20</v>
      </c>
      <c r="E48" s="57"/>
      <c r="F48" s="28">
        <f>'Proposed Rates'!D153</f>
        <v>7.6E-3</v>
      </c>
      <c r="G48" s="58">
        <f>F18*(1+F73)</f>
        <v>2067</v>
      </c>
      <c r="H48" s="26">
        <f>G48*F48</f>
        <v>15.709199999999999</v>
      </c>
      <c r="I48" s="27"/>
      <c r="J48" s="28">
        <f>'Proposed Rates'!E153</f>
        <v>8.0999999999999996E-3</v>
      </c>
      <c r="K48" s="59">
        <f>F18*(1+J73)</f>
        <v>2067.6</v>
      </c>
      <c r="L48" s="26">
        <f>K48*J48</f>
        <v>16.74756</v>
      </c>
      <c r="M48" s="27"/>
      <c r="N48" s="30">
        <f t="shared" si="58"/>
        <v>1.0383600000000008</v>
      </c>
      <c r="O48" s="31">
        <f t="shared" si="59"/>
        <v>6.6098846535788E-2</v>
      </c>
      <c r="Q48" s="28">
        <f>'Proposed Rates'!F153</f>
        <v>8.0999999999999996E-3</v>
      </c>
      <c r="R48" s="59">
        <f>$F$18*(1+Q73)</f>
        <v>2067.6</v>
      </c>
      <c r="S48" s="26">
        <f>R48*Q48</f>
        <v>16.74756</v>
      </c>
      <c r="T48" s="27"/>
      <c r="U48" s="30">
        <f t="shared" si="1"/>
        <v>0</v>
      </c>
      <c r="V48" s="31">
        <f t="shared" si="2"/>
        <v>0</v>
      </c>
      <c r="X48" s="28">
        <f>'Proposed Rates'!G153</f>
        <v>8.0999999999999996E-3</v>
      </c>
      <c r="Y48" s="59">
        <f>$F$18*(1+X73)</f>
        <v>2067.6</v>
      </c>
      <c r="Z48" s="26">
        <f>Y48*X48</f>
        <v>16.74756</v>
      </c>
      <c r="AA48" s="27"/>
      <c r="AB48" s="30">
        <f t="shared" si="3"/>
        <v>0</v>
      </c>
      <c r="AC48" s="31">
        <f t="shared" si="4"/>
        <v>0</v>
      </c>
      <c r="AE48" s="28">
        <f>'Proposed Rates'!H153</f>
        <v>8.0999999999999996E-3</v>
      </c>
      <c r="AF48" s="59">
        <f>$F$18*(1+AE73)</f>
        <v>2067.6</v>
      </c>
      <c r="AG48" s="26">
        <f>AF48*AE48</f>
        <v>16.74756</v>
      </c>
      <c r="AH48" s="27"/>
      <c r="AI48" s="30">
        <f t="shared" si="5"/>
        <v>0</v>
      </c>
      <c r="AJ48" s="31">
        <f t="shared" si="6"/>
        <v>0</v>
      </c>
      <c r="AL48" s="28">
        <f>'Proposed Rates'!I153</f>
        <v>8.0999999999999996E-3</v>
      </c>
      <c r="AM48" s="59">
        <f>$F$18*(1+AL73)</f>
        <v>2067.6</v>
      </c>
      <c r="AN48" s="26">
        <f>AM48*AL48</f>
        <v>16.74756</v>
      </c>
      <c r="AO48" s="27"/>
      <c r="AP48" s="30">
        <f t="shared" si="7"/>
        <v>0</v>
      </c>
      <c r="AQ48" s="31">
        <f t="shared" si="8"/>
        <v>0</v>
      </c>
    </row>
    <row r="49" spans="2:43" ht="25.5" x14ac:dyDescent="0.2">
      <c r="B49" s="60" t="s">
        <v>29</v>
      </c>
      <c r="C49" s="27"/>
      <c r="D49" s="56" t="s">
        <v>20</v>
      </c>
      <c r="E49" s="57"/>
      <c r="F49" s="28">
        <f>'Proposed Rates'!D167</f>
        <v>5.1999999999999998E-3</v>
      </c>
      <c r="G49" s="58">
        <f>G48</f>
        <v>2067</v>
      </c>
      <c r="H49" s="26">
        <f>G49*F49</f>
        <v>10.7484</v>
      </c>
      <c r="I49" s="27"/>
      <c r="J49" s="28">
        <f>'Proposed Rates'!E167</f>
        <v>5.0000000000000001E-3</v>
      </c>
      <c r="K49" s="59">
        <f>K48</f>
        <v>2067.6</v>
      </c>
      <c r="L49" s="26">
        <f>K49*J49</f>
        <v>10.337999999999999</v>
      </c>
      <c r="M49" s="27"/>
      <c r="N49" s="30">
        <f t="shared" si="58"/>
        <v>-0.41040000000000099</v>
      </c>
      <c r="O49" s="31">
        <f t="shared" si="59"/>
        <v>-3.8182427151948285E-2</v>
      </c>
      <c r="Q49" s="28">
        <f>'Proposed Rates'!F167</f>
        <v>5.0000000000000001E-3</v>
      </c>
      <c r="R49" s="59">
        <f>R48</f>
        <v>2067.6</v>
      </c>
      <c r="S49" s="26">
        <f>R49*Q49</f>
        <v>10.337999999999999</v>
      </c>
      <c r="T49" s="27"/>
      <c r="U49" s="30">
        <f t="shared" si="1"/>
        <v>0</v>
      </c>
      <c r="V49" s="31">
        <f t="shared" si="2"/>
        <v>0</v>
      </c>
      <c r="X49" s="28">
        <f>'Proposed Rates'!G167</f>
        <v>5.0000000000000001E-3</v>
      </c>
      <c r="Y49" s="59">
        <f>Y48</f>
        <v>2067.6</v>
      </c>
      <c r="Z49" s="26">
        <f>Y49*X49</f>
        <v>10.337999999999999</v>
      </c>
      <c r="AA49" s="27"/>
      <c r="AB49" s="30">
        <f t="shared" si="3"/>
        <v>0</v>
      </c>
      <c r="AC49" s="31">
        <f t="shared" si="4"/>
        <v>0</v>
      </c>
      <c r="AE49" s="28">
        <f>'Proposed Rates'!H167</f>
        <v>5.0000000000000001E-3</v>
      </c>
      <c r="AF49" s="59">
        <f>AF48</f>
        <v>2067.6</v>
      </c>
      <c r="AG49" s="26">
        <f>AF49*AE49</f>
        <v>10.337999999999999</v>
      </c>
      <c r="AH49" s="27"/>
      <c r="AI49" s="30">
        <f t="shared" si="5"/>
        <v>0</v>
      </c>
      <c r="AJ49" s="31">
        <f t="shared" si="6"/>
        <v>0</v>
      </c>
      <c r="AL49" s="28">
        <f>'Proposed Rates'!I167</f>
        <v>5.0000000000000001E-3</v>
      </c>
      <c r="AM49" s="59">
        <f>AM48</f>
        <v>2067.6</v>
      </c>
      <c r="AN49" s="26">
        <f>AM49*AL49</f>
        <v>10.337999999999999</v>
      </c>
      <c r="AO49" s="27"/>
      <c r="AP49" s="30">
        <f t="shared" si="7"/>
        <v>0</v>
      </c>
      <c r="AQ49" s="31">
        <f t="shared" si="8"/>
        <v>0</v>
      </c>
    </row>
    <row r="50" spans="2:43" ht="25.5" x14ac:dyDescent="0.2">
      <c r="B50" s="50" t="s">
        <v>30</v>
      </c>
      <c r="C50" s="35"/>
      <c r="D50" s="35"/>
      <c r="E50" s="35"/>
      <c r="F50" s="61"/>
      <c r="G50" s="53"/>
      <c r="H50" s="54">
        <f>SUM(H47:H49)</f>
        <v>63.738810000000001</v>
      </c>
      <c r="I50" s="62"/>
      <c r="J50" s="63"/>
      <c r="K50" s="64"/>
      <c r="L50" s="54">
        <f>SUM(L47:L49)</f>
        <v>64.542671999999982</v>
      </c>
      <c r="M50" s="62"/>
      <c r="N50" s="37">
        <f t="shared" si="58"/>
        <v>0.80386199999998098</v>
      </c>
      <c r="O50" s="38">
        <f t="shared" si="59"/>
        <v>1.2611813744247516E-2</v>
      </c>
      <c r="Q50" s="63"/>
      <c r="R50" s="64"/>
      <c r="S50" s="54">
        <f>SUM(S47:S49)</f>
        <v>65.802671999999987</v>
      </c>
      <c r="T50" s="62"/>
      <c r="U50" s="37">
        <f t="shared" si="1"/>
        <v>1.2600000000000051</v>
      </c>
      <c r="V50" s="38">
        <f t="shared" si="2"/>
        <v>1.9521968349869454E-2</v>
      </c>
      <c r="X50" s="63"/>
      <c r="Y50" s="64"/>
      <c r="Z50" s="54">
        <f>SUM(Z47:Z49)</f>
        <v>68.262671999999981</v>
      </c>
      <c r="AA50" s="62"/>
      <c r="AB50" s="37">
        <f t="shared" si="3"/>
        <v>2.4599999999999937</v>
      </c>
      <c r="AC50" s="38">
        <f t="shared" si="4"/>
        <v>3.7384500130936846E-2</v>
      </c>
      <c r="AE50" s="63"/>
      <c r="AF50" s="64"/>
      <c r="AG50" s="54">
        <f>SUM(AG47:AG49)</f>
        <v>68.722671999999989</v>
      </c>
      <c r="AH50" s="62"/>
      <c r="AI50" s="37">
        <f t="shared" si="5"/>
        <v>0.46000000000000796</v>
      </c>
      <c r="AJ50" s="38">
        <f t="shared" si="6"/>
        <v>6.738675567812641E-3</v>
      </c>
      <c r="AL50" s="63"/>
      <c r="AM50" s="64"/>
      <c r="AN50" s="54">
        <f>SUM(AN47:AN49)</f>
        <v>68.792671999999982</v>
      </c>
      <c r="AO50" s="62"/>
      <c r="AP50" s="37">
        <f t="shared" si="7"/>
        <v>6.9999999999993179E-2</v>
      </c>
      <c r="AQ50" s="38">
        <f t="shared" si="8"/>
        <v>1.0185867045447998E-3</v>
      </c>
    </row>
    <row r="51" spans="2:43" ht="25.5" x14ac:dyDescent="0.2">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5" x14ac:dyDescent="0.2">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1400</v>
      </c>
      <c r="H58" s="67">
        <f>G58*F58</f>
        <v>194.60000000000002</v>
      </c>
      <c r="I58" s="77"/>
      <c r="J58" s="66">
        <f>'Proposed Rates'!E227</f>
        <v>0.13900000000000001</v>
      </c>
      <c r="K58" s="76">
        <f>$G$58</f>
        <v>1400</v>
      </c>
      <c r="L58" s="67">
        <f>K58*J58</f>
        <v>194.60000000000002</v>
      </c>
      <c r="M58" s="77"/>
      <c r="N58" s="78">
        <f t="shared" si="58"/>
        <v>0</v>
      </c>
      <c r="O58" s="68">
        <f t="shared" si="59"/>
        <v>0</v>
      </c>
      <c r="Q58" s="66">
        <f>'Proposed Rates'!F227</f>
        <v>0.13900000000000001</v>
      </c>
      <c r="R58" s="76">
        <f>$G$58</f>
        <v>1400</v>
      </c>
      <c r="S58" s="67">
        <f>R58*Q58</f>
        <v>194.60000000000002</v>
      </c>
      <c r="T58" s="77"/>
      <c r="U58" s="78">
        <f t="shared" si="1"/>
        <v>0</v>
      </c>
      <c r="V58" s="68">
        <f t="shared" si="2"/>
        <v>0</v>
      </c>
      <c r="X58" s="66">
        <f>'Proposed Rates'!G227</f>
        <v>0.13900000000000001</v>
      </c>
      <c r="Y58" s="76">
        <f>$G$58</f>
        <v>1400</v>
      </c>
      <c r="Z58" s="67">
        <f>Y58*X58</f>
        <v>194.60000000000002</v>
      </c>
      <c r="AA58" s="77"/>
      <c r="AB58" s="78">
        <f t="shared" si="3"/>
        <v>0</v>
      </c>
      <c r="AC58" s="68">
        <f t="shared" si="4"/>
        <v>0</v>
      </c>
      <c r="AE58" s="66">
        <f>'Proposed Rates'!H227</f>
        <v>0.13900000000000001</v>
      </c>
      <c r="AF58" s="76">
        <f>$G$58</f>
        <v>1400</v>
      </c>
      <c r="AG58" s="67">
        <f>AF58*AE58</f>
        <v>194.60000000000002</v>
      </c>
      <c r="AH58" s="77"/>
      <c r="AI58" s="78">
        <f t="shared" si="5"/>
        <v>0</v>
      </c>
      <c r="AJ58" s="68">
        <f t="shared" si="6"/>
        <v>0</v>
      </c>
      <c r="AL58" s="66">
        <f>'Proposed Rates'!I225</f>
        <v>0</v>
      </c>
      <c r="AM58" s="76">
        <f>$G$58</f>
        <v>1400</v>
      </c>
      <c r="AN58" s="67">
        <f>AM58*AL58</f>
        <v>0</v>
      </c>
      <c r="AO58" s="77"/>
      <c r="AP58" s="78">
        <f t="shared" si="7"/>
        <v>-194.60000000000002</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327.19011</v>
      </c>
      <c r="I60" s="94"/>
      <c r="J60" s="95"/>
      <c r="K60" s="95"/>
      <c r="L60" s="93">
        <f>SUM(L51:L56,L50)</f>
        <v>327.99631199999999</v>
      </c>
      <c r="M60" s="96"/>
      <c r="N60" s="97">
        <f t="shared" ref="N60" si="72">L60-H60</f>
        <v>0.80620199999998476</v>
      </c>
      <c r="O60" s="98">
        <f t="shared" ref="O60" si="73">IF((H60)=0,"",(N60/H60))</f>
        <v>2.4640170205633195E-3</v>
      </c>
      <c r="Q60" s="95"/>
      <c r="R60" s="95"/>
      <c r="S60" s="97">
        <f>SUM(S51:S56,S50)</f>
        <v>329.25631199999998</v>
      </c>
      <c r="T60" s="96"/>
      <c r="U60" s="97">
        <f t="shared" si="1"/>
        <v>1.2599999999999909</v>
      </c>
      <c r="V60" s="98">
        <f>IF((L60)=0,"",(U60/L60))</f>
        <v>3.8415066081596396E-3</v>
      </c>
      <c r="X60" s="95"/>
      <c r="Y60" s="95"/>
      <c r="Z60" s="97">
        <f>SUM(Z51:Z56,Z50)</f>
        <v>331.71631200000002</v>
      </c>
      <c r="AA60" s="96"/>
      <c r="AB60" s="97">
        <f t="shared" si="3"/>
        <v>2.4600000000000364</v>
      </c>
      <c r="AC60" s="98">
        <f>IF((S60)=0,"",(AB60/S60))</f>
        <v>7.4713829631914133E-3</v>
      </c>
      <c r="AE60" s="95"/>
      <c r="AF60" s="95"/>
      <c r="AG60" s="97">
        <f>SUM(AG51:AG56,AG50)</f>
        <v>332.176312</v>
      </c>
      <c r="AH60" s="96"/>
      <c r="AI60" s="97">
        <f t="shared" ref="AI60:AI64" si="74">AG60-Z60</f>
        <v>0.45999999999997954</v>
      </c>
      <c r="AJ60" s="98">
        <f>IF((Z60)=0,"",(AI60/Z60))</f>
        <v>1.3867271019218962E-3</v>
      </c>
      <c r="AL60" s="95"/>
      <c r="AM60" s="95"/>
      <c r="AN60" s="97">
        <f>SUM(AN51:AN56,AN50)</f>
        <v>332.24631199999999</v>
      </c>
      <c r="AO60" s="96"/>
      <c r="AP60" s="97">
        <f t="shared" ref="AP60:AP64" si="75">AN60-AG60</f>
        <v>6.9999999999993179E-2</v>
      </c>
      <c r="AQ60" s="98">
        <f>IF((AG60)=0,"",(AP60/AG60))</f>
        <v>2.1073146239275839E-4</v>
      </c>
    </row>
    <row r="61" spans="2:43" x14ac:dyDescent="0.2">
      <c r="B61" s="99" t="s">
        <v>40</v>
      </c>
      <c r="C61" s="21"/>
      <c r="D61" s="21"/>
      <c r="E61" s="21"/>
      <c r="F61" s="100">
        <v>0.13</v>
      </c>
      <c r="G61" s="101"/>
      <c r="H61" s="102">
        <f>H60*F61</f>
        <v>42.534714300000005</v>
      </c>
      <c r="I61" s="103"/>
      <c r="J61" s="104">
        <v>0.13</v>
      </c>
      <c r="K61" s="103"/>
      <c r="L61" s="105">
        <f>L60*J61</f>
        <v>42.639520560000001</v>
      </c>
      <c r="M61" s="106"/>
      <c r="N61" s="107">
        <f t="shared" si="58"/>
        <v>0.1048062599999966</v>
      </c>
      <c r="O61" s="108">
        <f t="shared" si="59"/>
        <v>2.4640170205632857E-3</v>
      </c>
      <c r="Q61" s="104">
        <v>0.13</v>
      </c>
      <c r="R61" s="103"/>
      <c r="S61" s="105">
        <f>S60*Q61</f>
        <v>42.803320559999996</v>
      </c>
      <c r="T61" s="106"/>
      <c r="U61" s="107">
        <f t="shared" si="1"/>
        <v>0.16379999999999484</v>
      </c>
      <c r="V61" s="108">
        <f t="shared" ref="V61:V70" si="76">IF((L61)=0,"",(U61/L61))</f>
        <v>3.8415066081595463E-3</v>
      </c>
      <c r="X61" s="104">
        <v>0.13</v>
      </c>
      <c r="Y61" s="103"/>
      <c r="Z61" s="105">
        <f>Z60*X61</f>
        <v>43.123120560000004</v>
      </c>
      <c r="AA61" s="106"/>
      <c r="AB61" s="107">
        <f t="shared" si="3"/>
        <v>0.31980000000000786</v>
      </c>
      <c r="AC61" s="108">
        <f t="shared" ref="AC61:AC70" si="77">IF((S61)=0,"",(AB61/S61))</f>
        <v>7.471382963191487E-3</v>
      </c>
      <c r="AE61" s="104">
        <v>0.13</v>
      </c>
      <c r="AF61" s="103"/>
      <c r="AG61" s="105">
        <f>AG60*AE61</f>
        <v>43.182920559999999</v>
      </c>
      <c r="AH61" s="106"/>
      <c r="AI61" s="107">
        <f t="shared" si="74"/>
        <v>5.9799999999995634E-2</v>
      </c>
      <c r="AJ61" s="108">
        <f t="shared" ref="AJ61:AJ70" si="78">IF((Z61)=0,"",(AI61/Z61))</f>
        <v>1.3867271019218565E-3</v>
      </c>
      <c r="AL61" s="104">
        <v>0.13</v>
      </c>
      <c r="AM61" s="103"/>
      <c r="AN61" s="105">
        <f>AN60*AL61</f>
        <v>43.192020560000003</v>
      </c>
      <c r="AO61" s="106"/>
      <c r="AP61" s="107">
        <f t="shared" si="75"/>
        <v>9.1000000000036607E-3</v>
      </c>
      <c r="AQ61" s="108">
        <f t="shared" ref="AQ61:AQ70" si="79">IF((AG61)=0,"",(AP61/AG61))</f>
        <v>2.1073146239286372E-4</v>
      </c>
    </row>
    <row r="62" spans="2:43" x14ac:dyDescent="0.2">
      <c r="B62" s="109" t="s">
        <v>41</v>
      </c>
      <c r="C62" s="21"/>
      <c r="D62" s="21"/>
      <c r="E62" s="21"/>
      <c r="F62" s="242"/>
      <c r="G62" s="101"/>
      <c r="H62" s="102">
        <f>H60+H61</f>
        <v>369.72482430000002</v>
      </c>
      <c r="I62" s="103"/>
      <c r="J62" s="244"/>
      <c r="K62" s="103"/>
      <c r="L62" s="105">
        <f>L60+L61</f>
        <v>370.63583255999998</v>
      </c>
      <c r="M62" s="106"/>
      <c r="N62" s="107">
        <f t="shared" si="58"/>
        <v>0.91100825999996005</v>
      </c>
      <c r="O62" s="108">
        <f t="shared" si="59"/>
        <v>2.4640170205632579E-3</v>
      </c>
      <c r="Q62" s="244"/>
      <c r="R62" s="103"/>
      <c r="S62" s="105">
        <f>S60+S61</f>
        <v>372.05963255999995</v>
      </c>
      <c r="T62" s="106"/>
      <c r="U62" s="107">
        <f t="shared" si="1"/>
        <v>1.4237999999999715</v>
      </c>
      <c r="V62" s="108">
        <f t="shared" si="76"/>
        <v>3.8415066081595906E-3</v>
      </c>
      <c r="X62" s="244"/>
      <c r="Y62" s="103"/>
      <c r="Z62" s="105">
        <f>Z60+Z61</f>
        <v>374.83943256000003</v>
      </c>
      <c r="AA62" s="106"/>
      <c r="AB62" s="107">
        <f t="shared" si="3"/>
        <v>2.7798000000000798</v>
      </c>
      <c r="AC62" s="108">
        <f t="shared" si="77"/>
        <v>7.4713829631915174E-3</v>
      </c>
      <c r="AE62" s="103"/>
      <c r="AF62" s="103"/>
      <c r="AG62" s="105">
        <f>AG60+AG61</f>
        <v>375.35923256000001</v>
      </c>
      <c r="AH62" s="106"/>
      <c r="AI62" s="107">
        <f t="shared" si="74"/>
        <v>0.51979999999997517</v>
      </c>
      <c r="AJ62" s="108">
        <f t="shared" si="78"/>
        <v>1.3867271019218916E-3</v>
      </c>
      <c r="AL62" s="244"/>
      <c r="AM62" s="103"/>
      <c r="AN62" s="105">
        <f>AN60+AN61</f>
        <v>375.43833255999999</v>
      </c>
      <c r="AO62" s="106"/>
      <c r="AP62" s="107">
        <f t="shared" si="75"/>
        <v>7.9099999999982629E-2</v>
      </c>
      <c r="AQ62" s="108">
        <f t="shared" si="79"/>
        <v>2.1073146239273264E-4</v>
      </c>
    </row>
    <row r="63" spans="2:43" ht="15.75" customHeight="1" x14ac:dyDescent="0.2">
      <c r="B63" s="412" t="s">
        <v>127</v>
      </c>
      <c r="C63" s="412"/>
      <c r="D63" s="412"/>
      <c r="E63" s="21"/>
      <c r="F63" s="267">
        <f>'Res (100)'!F64</f>
        <v>0.318</v>
      </c>
      <c r="G63" s="101"/>
      <c r="H63" s="111">
        <f>F63*H60</f>
        <v>104.04645498000001</v>
      </c>
      <c r="I63" s="103"/>
      <c r="J63" s="268">
        <f>'Res (100)'!J64</f>
        <v>0.318</v>
      </c>
      <c r="K63" s="103"/>
      <c r="L63" s="112">
        <f>J63*L60</f>
        <v>104.302827216</v>
      </c>
      <c r="M63" s="106"/>
      <c r="N63" s="112">
        <f t="shared" si="58"/>
        <v>0.25637223599999004</v>
      </c>
      <c r="O63" s="113">
        <f t="shared" si="59"/>
        <v>2.46401702056327E-3</v>
      </c>
      <c r="Q63" s="268">
        <f>'Res (100)'!Q64</f>
        <v>0.318</v>
      </c>
      <c r="R63" s="103"/>
      <c r="S63" s="112">
        <f>Q63*S60</f>
        <v>104.70350721599999</v>
      </c>
      <c r="T63" s="106"/>
      <c r="U63" s="112">
        <f t="shared" si="1"/>
        <v>0.40067999999999415</v>
      </c>
      <c r="V63" s="113">
        <f t="shared" si="76"/>
        <v>3.8415066081596114E-3</v>
      </c>
      <c r="X63" s="268">
        <f>Q63</f>
        <v>0.318</v>
      </c>
      <c r="Y63" s="103"/>
      <c r="Z63" s="112">
        <f>X63*Z60</f>
        <v>105.48578721600001</v>
      </c>
      <c r="AA63" s="106"/>
      <c r="AB63" s="112">
        <f t="shared" si="3"/>
        <v>0.7822800000000143</v>
      </c>
      <c r="AC63" s="113">
        <f t="shared" si="77"/>
        <v>7.4713829631914393E-3</v>
      </c>
      <c r="AE63" s="268">
        <f>X63</f>
        <v>0.318</v>
      </c>
      <c r="AF63" s="103"/>
      <c r="AG63" s="112">
        <f>AE63*AG60</f>
        <v>105.632067216</v>
      </c>
      <c r="AH63" s="106"/>
      <c r="AI63" s="112">
        <f t="shared" si="74"/>
        <v>0.1462799999999902</v>
      </c>
      <c r="AJ63" s="113">
        <f t="shared" si="78"/>
        <v>1.386727101921865E-3</v>
      </c>
      <c r="AL63" s="268">
        <f>AE63</f>
        <v>0.318</v>
      </c>
      <c r="AM63" s="103"/>
      <c r="AN63" s="112">
        <f>AL63*AN60</f>
        <v>105.654327216</v>
      </c>
      <c r="AO63" s="106"/>
      <c r="AP63" s="112">
        <f t="shared" si="75"/>
        <v>2.2260000000002833E-2</v>
      </c>
      <c r="AQ63" s="113">
        <f t="shared" si="79"/>
        <v>2.1073146239280577E-4</v>
      </c>
    </row>
    <row r="64" spans="2:43" ht="13.5" customHeight="1" thickBot="1" x14ac:dyDescent="0.25">
      <c r="B64" s="413" t="s">
        <v>126</v>
      </c>
      <c r="C64" s="413"/>
      <c r="D64" s="413"/>
      <c r="E64" s="114"/>
      <c r="F64" s="246"/>
      <c r="G64" s="116"/>
      <c r="H64" s="117">
        <f>H62-H63</f>
        <v>265.67836932</v>
      </c>
      <c r="I64" s="118"/>
      <c r="J64" s="249"/>
      <c r="K64" s="118"/>
      <c r="L64" s="119">
        <f>L62-L63</f>
        <v>266.33300534399996</v>
      </c>
      <c r="M64" s="120"/>
      <c r="N64" s="121">
        <f t="shared" si="58"/>
        <v>0.6546360239999558</v>
      </c>
      <c r="O64" s="122">
        <f t="shared" si="59"/>
        <v>2.4640170205631998E-3</v>
      </c>
      <c r="Q64" s="249"/>
      <c r="R64" s="118"/>
      <c r="S64" s="119">
        <f>S62-S63</f>
        <v>267.35612534399996</v>
      </c>
      <c r="T64" s="120"/>
      <c r="U64" s="121">
        <f t="shared" si="1"/>
        <v>1.0231200000000058</v>
      </c>
      <c r="V64" s="122">
        <f t="shared" si="76"/>
        <v>3.8415066081596899E-3</v>
      </c>
      <c r="X64" s="249"/>
      <c r="Y64" s="118"/>
      <c r="Z64" s="119">
        <f>Z62-Z63</f>
        <v>269.35364534400003</v>
      </c>
      <c r="AA64" s="120"/>
      <c r="AB64" s="121">
        <f t="shared" si="3"/>
        <v>1.9975200000000655</v>
      </c>
      <c r="AC64" s="122">
        <f t="shared" si="77"/>
        <v>7.4713829631915486E-3</v>
      </c>
      <c r="AE64" s="249"/>
      <c r="AF64" s="118"/>
      <c r="AG64" s="119">
        <f>AG62-AG63</f>
        <v>269.72716534400001</v>
      </c>
      <c r="AH64" s="120"/>
      <c r="AI64" s="121">
        <f t="shared" si="74"/>
        <v>0.37351999999998498</v>
      </c>
      <c r="AJ64" s="122">
        <f t="shared" si="78"/>
        <v>1.386727101921902E-3</v>
      </c>
      <c r="AL64" s="249"/>
      <c r="AM64" s="118"/>
      <c r="AN64" s="119">
        <f>AN62-AN63</f>
        <v>269.78400534399998</v>
      </c>
      <c r="AO64" s="120"/>
      <c r="AP64" s="121">
        <f t="shared" si="75"/>
        <v>5.6839999999965585E-2</v>
      </c>
      <c r="AQ64" s="122">
        <f t="shared" si="79"/>
        <v>2.1073146239265132E-4</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338.05011000000002</v>
      </c>
      <c r="I66" s="134"/>
      <c r="J66" s="250"/>
      <c r="K66" s="135"/>
      <c r="L66" s="133">
        <f>SUM(L57:L58,L50,L51:L53)</f>
        <v>338.85631199999995</v>
      </c>
      <c r="M66" s="136"/>
      <c r="N66" s="137">
        <f t="shared" ref="N66:N69" si="80">L66-H66</f>
        <v>0.80620199999992792</v>
      </c>
      <c r="O66" s="98">
        <f t="shared" ref="O66:O69" si="81">IF((H66)=0,"",(N66/H66))</f>
        <v>2.3848594517538475E-3</v>
      </c>
      <c r="Q66" s="250"/>
      <c r="R66" s="135"/>
      <c r="S66" s="137">
        <f>SUM(S57:S58,S50,S51:S53)</f>
        <v>340.11631199999994</v>
      </c>
      <c r="T66" s="136"/>
      <c r="U66" s="137">
        <f t="shared" si="1"/>
        <v>1.2599999999999909</v>
      </c>
      <c r="V66" s="98">
        <f t="shared" si="76"/>
        <v>3.7183902302519042E-3</v>
      </c>
      <c r="X66" s="250"/>
      <c r="Y66" s="135"/>
      <c r="Z66" s="137">
        <f>SUM(Z57:Z58,Z50,Z51:Z53)</f>
        <v>342.57631199999992</v>
      </c>
      <c r="AA66" s="136"/>
      <c r="AB66" s="137">
        <f t="shared" si="3"/>
        <v>2.4599999999999795</v>
      </c>
      <c r="AC66" s="98">
        <f t="shared" si="77"/>
        <v>7.2328198125351309E-3</v>
      </c>
      <c r="AE66" s="250"/>
      <c r="AF66" s="135"/>
      <c r="AG66" s="137">
        <f>SUM(AG57:AG58,AG50,AG51:AG53)</f>
        <v>343.03631199999995</v>
      </c>
      <c r="AH66" s="136"/>
      <c r="AI66" s="137">
        <f t="shared" ref="AI66:AI69" si="82">AG66-Z66</f>
        <v>0.46000000000003638</v>
      </c>
      <c r="AJ66" s="98">
        <f t="shared" si="78"/>
        <v>1.3427665132901439E-3</v>
      </c>
      <c r="AL66" s="250"/>
      <c r="AM66" s="135"/>
      <c r="AN66" s="137">
        <f>SUM(AN57:AN58,AN50,AN51:AN53)</f>
        <v>201.90631200000001</v>
      </c>
      <c r="AO66" s="136"/>
      <c r="AP66" s="137">
        <f t="shared" ref="AP66:AP69" si="83">AN66-AG66</f>
        <v>-141.12999999999994</v>
      </c>
      <c r="AQ66" s="98">
        <f t="shared" si="79"/>
        <v>-0.41141417122045071</v>
      </c>
    </row>
    <row r="67" spans="1:43" s="79" customFormat="1" x14ac:dyDescent="0.2">
      <c r="B67" s="138" t="s">
        <v>40</v>
      </c>
      <c r="C67" s="73"/>
      <c r="D67" s="73"/>
      <c r="E67" s="73"/>
      <c r="F67" s="248">
        <v>0.13</v>
      </c>
      <c r="G67" s="132"/>
      <c r="H67" s="140">
        <f>H66*F67</f>
        <v>43.946514300000004</v>
      </c>
      <c r="I67" s="141"/>
      <c r="J67" s="251">
        <v>0.13</v>
      </c>
      <c r="K67" s="143"/>
      <c r="L67" s="144">
        <f>L66*J67</f>
        <v>44.051320559999994</v>
      </c>
      <c r="M67" s="145"/>
      <c r="N67" s="146">
        <f t="shared" si="80"/>
        <v>0.10480625999998949</v>
      </c>
      <c r="O67" s="108">
        <f t="shared" si="81"/>
        <v>2.3848594517538214E-3</v>
      </c>
      <c r="Q67" s="251">
        <v>0.13</v>
      </c>
      <c r="R67" s="143"/>
      <c r="S67" s="144">
        <f>S66*Q67</f>
        <v>44.215120559999995</v>
      </c>
      <c r="T67" s="145"/>
      <c r="U67" s="146">
        <f t="shared" si="1"/>
        <v>0.16380000000000194</v>
      </c>
      <c r="V67" s="108">
        <f t="shared" si="76"/>
        <v>3.7183902302519753E-3</v>
      </c>
      <c r="X67" s="251">
        <v>0.13</v>
      </c>
      <c r="Y67" s="143"/>
      <c r="Z67" s="144">
        <f>Z66*X67</f>
        <v>44.534920559999989</v>
      </c>
      <c r="AA67" s="145"/>
      <c r="AB67" s="146">
        <f t="shared" si="3"/>
        <v>0.31979999999999364</v>
      </c>
      <c r="AC67" s="108">
        <f t="shared" si="77"/>
        <v>7.2328198125350468E-3</v>
      </c>
      <c r="AE67" s="251">
        <v>0.13</v>
      </c>
      <c r="AF67" s="143"/>
      <c r="AG67" s="144">
        <f>AG66*AE67</f>
        <v>44.594720559999992</v>
      </c>
      <c r="AH67" s="145"/>
      <c r="AI67" s="146">
        <f t="shared" si="82"/>
        <v>5.980000000000274E-2</v>
      </c>
      <c r="AJ67" s="108">
        <f t="shared" si="78"/>
        <v>1.3427665132900992E-3</v>
      </c>
      <c r="AL67" s="251">
        <v>0.13</v>
      </c>
      <c r="AM67" s="143"/>
      <c r="AN67" s="144">
        <f>AN66*AL67</f>
        <v>26.247820560000001</v>
      </c>
      <c r="AO67" s="145"/>
      <c r="AP67" s="146">
        <f t="shared" si="83"/>
        <v>-18.346899999999991</v>
      </c>
      <c r="AQ67" s="108">
        <f t="shared" si="79"/>
        <v>-0.41141417122045071</v>
      </c>
    </row>
    <row r="68" spans="1:43" s="79" customFormat="1" x14ac:dyDescent="0.2">
      <c r="B68" s="147" t="s">
        <v>41</v>
      </c>
      <c r="C68" s="73"/>
      <c r="D68" s="73"/>
      <c r="E68" s="73"/>
      <c r="F68" s="243"/>
      <c r="G68" s="149"/>
      <c r="H68" s="140">
        <f>H66+H67</f>
        <v>381.99662430000001</v>
      </c>
      <c r="I68" s="141"/>
      <c r="J68" s="244"/>
      <c r="K68" s="141"/>
      <c r="L68" s="144">
        <f>L66+L67</f>
        <v>382.90763255999991</v>
      </c>
      <c r="M68" s="145"/>
      <c r="N68" s="146">
        <f t="shared" si="80"/>
        <v>0.9110082599999032</v>
      </c>
      <c r="O68" s="108">
        <f t="shared" si="81"/>
        <v>2.3848594517538076E-3</v>
      </c>
      <c r="Q68" s="244"/>
      <c r="R68" s="141"/>
      <c r="S68" s="144">
        <f>S66+S67</f>
        <v>384.33143255999994</v>
      </c>
      <c r="T68" s="145"/>
      <c r="U68" s="146">
        <f t="shared" si="1"/>
        <v>1.4238000000000284</v>
      </c>
      <c r="V68" s="108">
        <f t="shared" si="76"/>
        <v>3.7183902302520056E-3</v>
      </c>
      <c r="X68" s="244"/>
      <c r="Y68" s="141"/>
      <c r="Z68" s="144">
        <f>Z66+Z67</f>
        <v>387.11123255999991</v>
      </c>
      <c r="AA68" s="145"/>
      <c r="AB68" s="146">
        <f t="shared" si="3"/>
        <v>2.7797999999999661</v>
      </c>
      <c r="AC68" s="108">
        <f t="shared" si="77"/>
        <v>7.2328198125351023E-3</v>
      </c>
      <c r="AE68" s="244"/>
      <c r="AF68" s="141"/>
      <c r="AG68" s="144">
        <f>AG66+AG67</f>
        <v>387.63103255999994</v>
      </c>
      <c r="AH68" s="145"/>
      <c r="AI68" s="146">
        <f t="shared" si="82"/>
        <v>0.51980000000003201</v>
      </c>
      <c r="AJ68" s="108">
        <f t="shared" si="78"/>
        <v>1.3427665132901205E-3</v>
      </c>
      <c r="AL68" s="244"/>
      <c r="AM68" s="141"/>
      <c r="AN68" s="144">
        <f>AN66+AN67</f>
        <v>228.15413256000002</v>
      </c>
      <c r="AO68" s="145"/>
      <c r="AP68" s="146">
        <f t="shared" si="83"/>
        <v>-159.47689999999992</v>
      </c>
      <c r="AQ68" s="108">
        <f t="shared" si="79"/>
        <v>-0.41141417122045071</v>
      </c>
    </row>
    <row r="69" spans="1:43" s="79" customFormat="1" ht="15.75" customHeight="1" x14ac:dyDescent="0.2">
      <c r="B69" s="412" t="s">
        <v>127</v>
      </c>
      <c r="C69" s="412"/>
      <c r="D69" s="412"/>
      <c r="E69" s="73"/>
      <c r="F69" s="269">
        <f>F63</f>
        <v>0.318</v>
      </c>
      <c r="G69" s="149"/>
      <c r="H69" s="150">
        <f>F69*H66</f>
        <v>107.49993498000001</v>
      </c>
      <c r="I69" s="141"/>
      <c r="J69" s="268">
        <f>'Res (100)'!J70</f>
        <v>0.318</v>
      </c>
      <c r="K69" s="141"/>
      <c r="L69" s="112">
        <f>J69*L66</f>
        <v>107.75630721599998</v>
      </c>
      <c r="M69" s="145"/>
      <c r="N69" s="151">
        <f t="shared" si="80"/>
        <v>0.25637223599997583</v>
      </c>
      <c r="O69" s="113">
        <f t="shared" si="81"/>
        <v>2.3848594517538358E-3</v>
      </c>
      <c r="Q69" s="268">
        <f>'Res (100)'!Q70</f>
        <v>0.318</v>
      </c>
      <c r="R69" s="141"/>
      <c r="S69" s="112">
        <f>Q69*S66</f>
        <v>108.15698721599998</v>
      </c>
      <c r="T69" s="145"/>
      <c r="U69" s="151">
        <f t="shared" si="1"/>
        <v>0.40067999999999415</v>
      </c>
      <c r="V69" s="113">
        <f t="shared" si="76"/>
        <v>3.7183902302518768E-3</v>
      </c>
      <c r="X69" s="268">
        <f>Q69</f>
        <v>0.318</v>
      </c>
      <c r="Y69" s="141"/>
      <c r="Z69" s="112">
        <f>X69*Z66</f>
        <v>108.93926721599998</v>
      </c>
      <c r="AA69" s="145"/>
      <c r="AB69" s="151">
        <f t="shared" si="3"/>
        <v>0.78228000000000009</v>
      </c>
      <c r="AC69" s="113">
        <f t="shared" si="77"/>
        <v>7.2328198125351916E-3</v>
      </c>
      <c r="AE69" s="268">
        <f>X69</f>
        <v>0.318</v>
      </c>
      <c r="AF69" s="141"/>
      <c r="AG69" s="112">
        <f>AE69*AG66</f>
        <v>109.08554721599998</v>
      </c>
      <c r="AH69" s="145"/>
      <c r="AI69" s="151">
        <f t="shared" si="82"/>
        <v>0.14628000000000441</v>
      </c>
      <c r="AJ69" s="113">
        <f t="shared" si="78"/>
        <v>1.3427665132900782E-3</v>
      </c>
      <c r="AL69" s="268">
        <f>AE69</f>
        <v>0.318</v>
      </c>
      <c r="AM69" s="141"/>
      <c r="AN69" s="112">
        <f>AL69*AN66</f>
        <v>64.20620721600001</v>
      </c>
      <c r="AO69" s="145"/>
      <c r="AP69" s="151">
        <f t="shared" si="83"/>
        <v>-44.879339999999971</v>
      </c>
      <c r="AQ69" s="113">
        <f t="shared" si="79"/>
        <v>-0.41141417122045065</v>
      </c>
    </row>
    <row r="70" spans="1:43" s="79" customFormat="1" ht="13.5" customHeight="1" thickBot="1" x14ac:dyDescent="0.25">
      <c r="B70" s="407" t="s">
        <v>128</v>
      </c>
      <c r="C70" s="407"/>
      <c r="D70" s="407"/>
      <c r="E70" s="152"/>
      <c r="F70" s="153"/>
      <c r="G70" s="154"/>
      <c r="H70" s="155">
        <f>H68-H69</f>
        <v>274.49668931999997</v>
      </c>
      <c r="I70" s="156"/>
      <c r="J70" s="156"/>
      <c r="K70" s="156"/>
      <c r="L70" s="157">
        <f>L68-L69</f>
        <v>275.15132534399993</v>
      </c>
      <c r="M70" s="158"/>
      <c r="N70" s="159">
        <f t="shared" ref="N70" si="84">L70-H70</f>
        <v>0.6546360239999558</v>
      </c>
      <c r="O70" s="160">
        <f t="shared" ref="O70" si="85">IF((H70)=0,"",(N70/H70))</f>
        <v>2.3848594517539004E-3</v>
      </c>
      <c r="Q70" s="156"/>
      <c r="R70" s="156"/>
      <c r="S70" s="157">
        <f>S68-S69</f>
        <v>276.17444534399999</v>
      </c>
      <c r="T70" s="158"/>
      <c r="U70" s="159">
        <f t="shared" si="1"/>
        <v>1.0231200000000626</v>
      </c>
      <c r="V70" s="160">
        <f t="shared" si="76"/>
        <v>3.7183902302521592E-3</v>
      </c>
      <c r="X70" s="156"/>
      <c r="Y70" s="156"/>
      <c r="Z70" s="157">
        <f>Z68-Z69</f>
        <v>278.17196534399994</v>
      </c>
      <c r="AA70" s="158"/>
      <c r="AB70" s="159">
        <f t="shared" si="3"/>
        <v>1.9975199999999518</v>
      </c>
      <c r="AC70" s="160">
        <f t="shared" si="77"/>
        <v>7.2328198125350147E-3</v>
      </c>
      <c r="AE70" s="156"/>
      <c r="AF70" s="156"/>
      <c r="AG70" s="157">
        <f>AG68-AG69</f>
        <v>278.54548534399999</v>
      </c>
      <c r="AH70" s="158"/>
      <c r="AI70" s="159">
        <f t="shared" ref="AI70" si="86">AG70-Z70</f>
        <v>0.37352000000004182</v>
      </c>
      <c r="AJ70" s="160">
        <f t="shared" si="78"/>
        <v>1.3427665132901879E-3</v>
      </c>
      <c r="AL70" s="156"/>
      <c r="AM70" s="156"/>
      <c r="AN70" s="157">
        <f>AN68-AN69</f>
        <v>163.947925344</v>
      </c>
      <c r="AO70" s="158"/>
      <c r="AP70" s="159">
        <f t="shared" ref="AP70" si="87">AN70-AG70</f>
        <v>-114.59755999999999</v>
      </c>
      <c r="AQ70" s="160">
        <f t="shared" si="79"/>
        <v>-0.41141417122045082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
      <c r="A75" s="11" t="s">
        <v>48</v>
      </c>
    </row>
    <row r="77" spans="1:43" x14ac:dyDescent="0.2">
      <c r="A77" s="6" t="s">
        <v>49</v>
      </c>
    </row>
    <row r="78" spans="1:43" x14ac:dyDescent="0.2">
      <c r="A78" s="6" t="s">
        <v>50</v>
      </c>
    </row>
    <row r="79" spans="1:43" x14ac:dyDescent="0.2">
      <c r="A79" s="6" t="s">
        <v>51</v>
      </c>
    </row>
    <row r="80" spans="1:43" x14ac:dyDescent="0.2">
      <c r="A80" s="6" t="s">
        <v>52</v>
      </c>
    </row>
    <row r="81" spans="1:2" x14ac:dyDescent="0.2">
      <c r="A81" s="6" t="s">
        <v>53</v>
      </c>
    </row>
    <row r="83" spans="1:2" x14ac:dyDescent="0.2">
      <c r="A83" s="170"/>
      <c r="B83" s="6" t="s">
        <v>54</v>
      </c>
    </row>
    <row r="85" spans="1:2" x14ac:dyDescent="0.2">
      <c r="B85"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colBreaks count="1" manualBreakCount="1">
    <brk id="29" min="8"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1"/>
  <sheetViews>
    <sheetView showGridLines="0" topLeftCell="A11"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285156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420" t="s">
        <v>56</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Rates'!D8</f>
        <v>19.32</v>
      </c>
      <c r="G23" s="25">
        <v>1</v>
      </c>
      <c r="H23" s="26">
        <f>G23*F23</f>
        <v>19.32</v>
      </c>
      <c r="I23" s="27"/>
      <c r="J23" s="28">
        <f>+'Proposed Rates'!E8</f>
        <v>20.16</v>
      </c>
      <c r="K23" s="29">
        <v>1</v>
      </c>
      <c r="L23" s="26">
        <f>K23*J23</f>
        <v>20.16</v>
      </c>
      <c r="M23" s="27"/>
      <c r="N23" s="30">
        <f>L23-H23</f>
        <v>0.83999999999999986</v>
      </c>
      <c r="O23" s="31">
        <f>IF((H23)=0,"",(N23/H23))</f>
        <v>4.3478260869565209E-2</v>
      </c>
      <c r="Q23" s="28">
        <f>+'Proposed Rates'!F8</f>
        <v>21.12</v>
      </c>
      <c r="R23" s="29">
        <v>1</v>
      </c>
      <c r="S23" s="26">
        <f>R23*Q23</f>
        <v>21.12</v>
      </c>
      <c r="T23" s="27"/>
      <c r="U23" s="30">
        <f>S23-L23</f>
        <v>0.96000000000000085</v>
      </c>
      <c r="V23" s="31">
        <f>IF((L23)=0,"",(U23/L23))</f>
        <v>4.7619047619047658E-2</v>
      </c>
      <c r="X23" s="28">
        <f>+'Proposed Rates'!G8</f>
        <v>21.94</v>
      </c>
      <c r="Y23" s="29">
        <v>1</v>
      </c>
      <c r="Z23" s="26">
        <f>Y23*X23</f>
        <v>21.94</v>
      </c>
      <c r="AA23" s="27"/>
      <c r="AB23" s="30">
        <f>Z23-S23</f>
        <v>0.82000000000000028</v>
      </c>
      <c r="AC23" s="31">
        <f>IF((S23)=0,"",(AB23/S23))</f>
        <v>3.882575757575759E-2</v>
      </c>
      <c r="AE23" s="28">
        <f>+'Proposed Rates'!H8</f>
        <v>22.35</v>
      </c>
      <c r="AF23" s="29">
        <v>1</v>
      </c>
      <c r="AG23" s="26">
        <f>AF23*AE23</f>
        <v>22.35</v>
      </c>
      <c r="AH23" s="27"/>
      <c r="AI23" s="30">
        <f>AG23-Z23</f>
        <v>0.41000000000000014</v>
      </c>
      <c r="AJ23" s="31">
        <f>IF((Z23)=0,"",(AI23/Z23))</f>
        <v>1.8687329079307206E-2</v>
      </c>
      <c r="AL23" s="28">
        <f>+'Proposed Rates'!I8</f>
        <v>22.56</v>
      </c>
      <c r="AM23" s="29">
        <v>1</v>
      </c>
      <c r="AN23" s="26">
        <f>AM23*AL23</f>
        <v>22.56</v>
      </c>
      <c r="AO23" s="27"/>
      <c r="AP23" s="30">
        <f>AN23-AG23</f>
        <v>0.2099999999999973</v>
      </c>
      <c r="AQ23" s="31">
        <f>IF((AG23)=0,"",(AP23/AG23))</f>
        <v>9.395973154362294E-3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1000</v>
      </c>
      <c r="H25" s="26">
        <f t="shared" si="0"/>
        <v>0</v>
      </c>
      <c r="I25" s="27"/>
      <c r="J25" s="28">
        <f>'Proposed Rates'!E82</f>
        <v>0</v>
      </c>
      <c r="K25" s="29">
        <f>$F$18</f>
        <v>1000</v>
      </c>
      <c r="L25" s="26">
        <f t="shared" ref="L25:L27" si="9">K25*J25</f>
        <v>0</v>
      </c>
      <c r="M25" s="27"/>
      <c r="N25" s="30">
        <f t="shared" ref="N25:N27" si="10">L25-H25</f>
        <v>0</v>
      </c>
      <c r="O25" s="31" t="str">
        <f t="shared" ref="O25:O27" si="11">IF((H25)=0,"",(N25/H25))</f>
        <v/>
      </c>
      <c r="Q25" s="28">
        <f>'Proposed Rates'!F82</f>
        <v>0</v>
      </c>
      <c r="R25" s="29">
        <f>$F$18</f>
        <v>1000</v>
      </c>
      <c r="S25" s="26">
        <f t="shared" ref="S25:S27" si="12">R25*Q25</f>
        <v>0</v>
      </c>
      <c r="T25" s="27"/>
      <c r="U25" s="30">
        <f t="shared" si="1"/>
        <v>0</v>
      </c>
      <c r="V25" s="31" t="str">
        <f t="shared" si="2"/>
        <v/>
      </c>
      <c r="X25" s="28">
        <f>'Proposed Rates'!G82</f>
        <v>0</v>
      </c>
      <c r="Y25" s="29">
        <f>$F$18</f>
        <v>1000</v>
      </c>
      <c r="Z25" s="26">
        <f t="shared" ref="Z25:Z27" si="13">Y25*X25</f>
        <v>0</v>
      </c>
      <c r="AA25" s="27"/>
      <c r="AB25" s="30">
        <f t="shared" si="3"/>
        <v>0</v>
      </c>
      <c r="AC25" s="31" t="str">
        <f t="shared" si="4"/>
        <v/>
      </c>
      <c r="AE25" s="28">
        <f>'Proposed Rates'!H82</f>
        <v>0</v>
      </c>
      <c r="AF25" s="29">
        <f>$F$18</f>
        <v>1000</v>
      </c>
      <c r="AG25" s="26">
        <f t="shared" ref="AG25:AG27" si="14">AF25*AE25</f>
        <v>0</v>
      </c>
      <c r="AH25" s="27"/>
      <c r="AI25" s="30">
        <f t="shared" si="5"/>
        <v>0</v>
      </c>
      <c r="AJ25" s="31" t="str">
        <f t="shared" si="6"/>
        <v/>
      </c>
      <c r="AL25" s="28">
        <f>'Proposed Rates'!I82</f>
        <v>0</v>
      </c>
      <c r="AM25" s="29">
        <f>$F$18</f>
        <v>1000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1000</v>
      </c>
      <c r="H26" s="26">
        <f t="shared" si="0"/>
        <v>0</v>
      </c>
      <c r="I26" s="27"/>
      <c r="J26" s="28">
        <f>'Proposed Rates'!E96</f>
        <v>0</v>
      </c>
      <c r="K26" s="29">
        <f t="shared" ref="K26:K27" si="16">$F$18</f>
        <v>1000</v>
      </c>
      <c r="L26" s="26">
        <f t="shared" si="9"/>
        <v>0</v>
      </c>
      <c r="M26" s="27"/>
      <c r="N26" s="30">
        <f t="shared" si="10"/>
        <v>0</v>
      </c>
      <c r="O26" s="31" t="str">
        <f t="shared" si="11"/>
        <v/>
      </c>
      <c r="Q26" s="28">
        <f>'Proposed Rates'!F96</f>
        <v>0</v>
      </c>
      <c r="R26" s="29">
        <f t="shared" ref="R26:R27" si="17">$F$18</f>
        <v>1000</v>
      </c>
      <c r="S26" s="26">
        <f t="shared" si="12"/>
        <v>0</v>
      </c>
      <c r="T26" s="27"/>
      <c r="U26" s="30">
        <f t="shared" si="1"/>
        <v>0</v>
      </c>
      <c r="V26" s="31" t="str">
        <f t="shared" si="2"/>
        <v/>
      </c>
      <c r="X26" s="28">
        <f>'Proposed Rates'!G96</f>
        <v>0</v>
      </c>
      <c r="Y26" s="29">
        <f t="shared" ref="Y26:Y27" si="18">$F$18</f>
        <v>1000</v>
      </c>
      <c r="Z26" s="26">
        <f t="shared" si="13"/>
        <v>0</v>
      </c>
      <c r="AA26" s="27"/>
      <c r="AB26" s="30">
        <f t="shared" si="3"/>
        <v>0</v>
      </c>
      <c r="AC26" s="31" t="str">
        <f t="shared" si="4"/>
        <v/>
      </c>
      <c r="AE26" s="28">
        <f>'Proposed Rates'!H96</f>
        <v>0</v>
      </c>
      <c r="AF26" s="29">
        <f t="shared" ref="AF26:AF27" si="19">$F$18</f>
        <v>1000</v>
      </c>
      <c r="AG26" s="26">
        <f t="shared" si="14"/>
        <v>0</v>
      </c>
      <c r="AH26" s="27"/>
      <c r="AI26" s="30">
        <f t="shared" si="5"/>
        <v>0</v>
      </c>
      <c r="AJ26" s="31" t="str">
        <f t="shared" si="6"/>
        <v/>
      </c>
      <c r="AL26" s="28">
        <f>'Proposed Rates'!I96</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1000</v>
      </c>
      <c r="H27" s="26">
        <f t="shared" si="0"/>
        <v>0</v>
      </c>
      <c r="I27" s="27"/>
      <c r="J27" s="28">
        <f>'Proposed Rates'!E110</f>
        <v>0</v>
      </c>
      <c r="K27" s="29">
        <f t="shared" si="16"/>
        <v>1000</v>
      </c>
      <c r="L27" s="26">
        <f t="shared" si="9"/>
        <v>0</v>
      </c>
      <c r="M27" s="27"/>
      <c r="N27" s="30">
        <f t="shared" si="10"/>
        <v>0</v>
      </c>
      <c r="O27" s="31" t="str">
        <f t="shared" si="11"/>
        <v/>
      </c>
      <c r="Q27" s="28">
        <f>'Proposed Rates'!F110</f>
        <v>0</v>
      </c>
      <c r="R27" s="29">
        <f t="shared" si="17"/>
        <v>1000</v>
      </c>
      <c r="S27" s="26">
        <f t="shared" si="12"/>
        <v>0</v>
      </c>
      <c r="T27" s="27"/>
      <c r="U27" s="30">
        <f t="shared" si="1"/>
        <v>0</v>
      </c>
      <c r="V27" s="31" t="str">
        <f t="shared" si="2"/>
        <v/>
      </c>
      <c r="X27" s="28">
        <f>'Proposed Rates'!G110</f>
        <v>0</v>
      </c>
      <c r="Y27" s="29">
        <f t="shared" si="18"/>
        <v>1000</v>
      </c>
      <c r="Z27" s="26">
        <f t="shared" si="13"/>
        <v>0</v>
      </c>
      <c r="AA27" s="27"/>
      <c r="AB27" s="30">
        <f t="shared" si="3"/>
        <v>0</v>
      </c>
      <c r="AC27" s="31" t="str">
        <f t="shared" si="4"/>
        <v/>
      </c>
      <c r="AE27" s="28">
        <f>'Proposed Rates'!H110</f>
        <v>0</v>
      </c>
      <c r="AF27" s="29">
        <f t="shared" si="19"/>
        <v>1000</v>
      </c>
      <c r="AG27" s="26">
        <f t="shared" si="14"/>
        <v>0</v>
      </c>
      <c r="AH27" s="27"/>
      <c r="AI27" s="30">
        <f t="shared" si="5"/>
        <v>0</v>
      </c>
      <c r="AJ27" s="31" t="str">
        <f t="shared" si="6"/>
        <v/>
      </c>
      <c r="AL27" s="28">
        <f>'Proposed Rates'!I110</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1000</v>
      </c>
      <c r="H29" s="26">
        <f t="shared" si="0"/>
        <v>25</v>
      </c>
      <c r="I29" s="27"/>
      <c r="J29" s="28">
        <f>+'Proposed Rates'!E21</f>
        <v>2.58E-2</v>
      </c>
      <c r="K29" s="25">
        <f>$F$18</f>
        <v>1000</v>
      </c>
      <c r="L29" s="26">
        <f t="shared" si="22"/>
        <v>25.8</v>
      </c>
      <c r="M29" s="27"/>
      <c r="N29" s="30">
        <f t="shared" si="23"/>
        <v>0.80000000000000071</v>
      </c>
      <c r="O29" s="31">
        <f t="shared" si="24"/>
        <v>3.2000000000000028E-2</v>
      </c>
      <c r="Q29" s="28">
        <f>+'Proposed Rates'!F21</f>
        <v>2.7E-2</v>
      </c>
      <c r="R29" s="25">
        <f>$F$18</f>
        <v>1000</v>
      </c>
      <c r="S29" s="26">
        <f t="shared" si="25"/>
        <v>27</v>
      </c>
      <c r="T29" s="27"/>
      <c r="U29" s="30">
        <f t="shared" si="1"/>
        <v>1.1999999999999993</v>
      </c>
      <c r="V29" s="31">
        <f t="shared" si="2"/>
        <v>4.6511627906976716E-2</v>
      </c>
      <c r="X29" s="28">
        <f>+'Proposed Rates'!G21</f>
        <v>2.8000000000000001E-2</v>
      </c>
      <c r="Y29" s="25">
        <f>$F$18</f>
        <v>1000</v>
      </c>
      <c r="Z29" s="26">
        <f t="shared" si="26"/>
        <v>28</v>
      </c>
      <c r="AA29" s="27"/>
      <c r="AB29" s="30">
        <f t="shared" si="3"/>
        <v>1</v>
      </c>
      <c r="AC29" s="31">
        <f t="shared" si="4"/>
        <v>3.7037037037037035E-2</v>
      </c>
      <c r="AE29" s="28">
        <f>+'Proposed Rates'!H21</f>
        <v>2.8500000000000001E-2</v>
      </c>
      <c r="AF29" s="25">
        <f>$F$18</f>
        <v>1000</v>
      </c>
      <c r="AG29" s="26">
        <f t="shared" si="27"/>
        <v>28.5</v>
      </c>
      <c r="AH29" s="27"/>
      <c r="AI29" s="30">
        <f t="shared" si="5"/>
        <v>0.5</v>
      </c>
      <c r="AJ29" s="31">
        <f t="shared" si="6"/>
        <v>1.7857142857142856E-2</v>
      </c>
      <c r="AL29" s="28">
        <f>+'Proposed Rates'!I21</f>
        <v>2.8799999999999999E-2</v>
      </c>
      <c r="AM29" s="25">
        <f>$F$18</f>
        <v>1000</v>
      </c>
      <c r="AN29" s="26">
        <f t="shared" si="28"/>
        <v>28.8</v>
      </c>
      <c r="AO29" s="27"/>
      <c r="AP29" s="30">
        <f t="shared" si="7"/>
        <v>0.30000000000000071</v>
      </c>
      <c r="AQ29" s="31">
        <f t="shared" si="8"/>
        <v>1.052631578947371E-2</v>
      </c>
    </row>
    <row r="30" spans="2:43" x14ac:dyDescent="0.2">
      <c r="B30" s="21" t="s">
        <v>21</v>
      </c>
      <c r="C30" s="21"/>
      <c r="D30" s="22"/>
      <c r="E30" s="23"/>
      <c r="F30" s="24"/>
      <c r="G30" s="25">
        <f t="shared" ref="G30" si="29">$F$18</f>
        <v>1000</v>
      </c>
      <c r="H30" s="26">
        <f t="shared" si="0"/>
        <v>0</v>
      </c>
      <c r="I30" s="27"/>
      <c r="J30" s="28"/>
      <c r="K30" s="25">
        <f t="shared" ref="K30:K38" si="30">$F$18</f>
        <v>1000</v>
      </c>
      <c r="L30" s="26">
        <f t="shared" si="22"/>
        <v>0</v>
      </c>
      <c r="M30" s="27"/>
      <c r="N30" s="30">
        <f t="shared" si="23"/>
        <v>0</v>
      </c>
      <c r="O30" s="31" t="str">
        <f t="shared" si="24"/>
        <v/>
      </c>
      <c r="Q30" s="28"/>
      <c r="R30" s="25">
        <f t="shared" ref="R30:R38" si="31">$F$18</f>
        <v>1000</v>
      </c>
      <c r="S30" s="26">
        <f t="shared" si="25"/>
        <v>0</v>
      </c>
      <c r="T30" s="27"/>
      <c r="U30" s="30">
        <f t="shared" si="1"/>
        <v>0</v>
      </c>
      <c r="V30" s="31" t="str">
        <f t="shared" si="2"/>
        <v/>
      </c>
      <c r="X30" s="28"/>
      <c r="Y30" s="25">
        <f t="shared" ref="Y30:Y38" si="32">$F$18</f>
        <v>1000</v>
      </c>
      <c r="Z30" s="26">
        <f t="shared" si="26"/>
        <v>0</v>
      </c>
      <c r="AA30" s="27"/>
      <c r="AB30" s="30">
        <f t="shared" si="3"/>
        <v>0</v>
      </c>
      <c r="AC30" s="31" t="str">
        <f t="shared" si="4"/>
        <v/>
      </c>
      <c r="AE30" s="28"/>
      <c r="AF30" s="25">
        <f t="shared" ref="AF30:AF38" si="33">$F$18</f>
        <v>1000</v>
      </c>
      <c r="AG30" s="26">
        <f t="shared" si="27"/>
        <v>0</v>
      </c>
      <c r="AH30" s="27"/>
      <c r="AI30" s="30">
        <f t="shared" si="5"/>
        <v>0</v>
      </c>
      <c r="AJ30" s="31" t="str">
        <f t="shared" si="6"/>
        <v/>
      </c>
      <c r="AL30" s="28"/>
      <c r="AM30" s="25">
        <f t="shared" ref="AM30:AM38" si="34">$F$18</f>
        <v>1000</v>
      </c>
      <c r="AN30" s="26">
        <f t="shared" si="28"/>
        <v>0</v>
      </c>
      <c r="AO30" s="27"/>
      <c r="AP30" s="30">
        <f t="shared" si="7"/>
        <v>0</v>
      </c>
      <c r="AQ30" s="31" t="str">
        <f t="shared" si="8"/>
        <v/>
      </c>
    </row>
    <row r="31" spans="2:43" x14ac:dyDescent="0.2">
      <c r="B31" s="21" t="s">
        <v>136</v>
      </c>
      <c r="C31" s="21"/>
      <c r="D31" s="22" t="s">
        <v>20</v>
      </c>
      <c r="E31" s="23"/>
      <c r="F31" s="24">
        <f>+'Proposed Rates'!D68</f>
        <v>0</v>
      </c>
      <c r="G31" s="25">
        <f>$F$18</f>
        <v>1000</v>
      </c>
      <c r="H31" s="26">
        <f t="shared" si="0"/>
        <v>0</v>
      </c>
      <c r="I31" s="27"/>
      <c r="J31" s="28">
        <f>+'Proposed Rates'!E68</f>
        <v>5.9999999999999995E-4</v>
      </c>
      <c r="K31" s="25">
        <f t="shared" si="30"/>
        <v>1000</v>
      </c>
      <c r="L31" s="26">
        <f t="shared" si="22"/>
        <v>0.6</v>
      </c>
      <c r="M31" s="27"/>
      <c r="N31" s="30">
        <f t="shared" si="23"/>
        <v>0.6</v>
      </c>
      <c r="O31" s="31" t="str">
        <f t="shared" si="24"/>
        <v/>
      </c>
      <c r="Q31" s="28">
        <f>+'Proposed Rates'!F68</f>
        <v>5.9999999999999995E-4</v>
      </c>
      <c r="R31" s="25">
        <f t="shared" si="31"/>
        <v>1000</v>
      </c>
      <c r="S31" s="26">
        <f t="shared" si="25"/>
        <v>0.6</v>
      </c>
      <c r="T31" s="27"/>
      <c r="U31" s="30">
        <f t="shared" si="1"/>
        <v>0</v>
      </c>
      <c r="V31" s="31">
        <f t="shared" si="2"/>
        <v>0</v>
      </c>
      <c r="X31" s="28"/>
      <c r="Y31" s="25">
        <f t="shared" si="32"/>
        <v>1000</v>
      </c>
      <c r="Z31" s="26">
        <f t="shared" si="26"/>
        <v>0</v>
      </c>
      <c r="AA31" s="27"/>
      <c r="AB31" s="30">
        <f t="shared" si="3"/>
        <v>-0.6</v>
      </c>
      <c r="AC31" s="31">
        <f t="shared" si="4"/>
        <v>-1</v>
      </c>
      <c r="AE31" s="28"/>
      <c r="AF31" s="25">
        <f t="shared" si="33"/>
        <v>1000</v>
      </c>
      <c r="AG31" s="26">
        <f t="shared" si="27"/>
        <v>0</v>
      </c>
      <c r="AH31" s="27"/>
      <c r="AI31" s="30">
        <f t="shared" si="5"/>
        <v>0</v>
      </c>
      <c r="AJ31" s="31" t="str">
        <f t="shared" si="6"/>
        <v/>
      </c>
      <c r="AL31" s="28"/>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8"/>
      <c r="R32" s="25">
        <f t="shared" si="31"/>
        <v>1000</v>
      </c>
      <c r="S32" s="26">
        <f t="shared" si="25"/>
        <v>0</v>
      </c>
      <c r="T32" s="27"/>
      <c r="U32" s="30">
        <f t="shared" si="1"/>
        <v>0</v>
      </c>
      <c r="V32" s="31" t="str">
        <f t="shared" si="2"/>
        <v/>
      </c>
      <c r="X32" s="28"/>
      <c r="Y32" s="25">
        <f t="shared" si="32"/>
        <v>1000</v>
      </c>
      <c r="Z32" s="26">
        <f t="shared" si="26"/>
        <v>0</v>
      </c>
      <c r="AA32" s="27"/>
      <c r="AB32" s="30">
        <f t="shared" si="3"/>
        <v>0</v>
      </c>
      <c r="AC32" s="31" t="str">
        <f t="shared" si="4"/>
        <v/>
      </c>
      <c r="AE32" s="28"/>
      <c r="AF32" s="25">
        <f t="shared" si="33"/>
        <v>1000</v>
      </c>
      <c r="AG32" s="26">
        <f t="shared" si="27"/>
        <v>0</v>
      </c>
      <c r="AH32" s="27"/>
      <c r="AI32" s="30">
        <f t="shared" si="5"/>
        <v>0</v>
      </c>
      <c r="AJ32" s="31" t="str">
        <f t="shared" si="6"/>
        <v/>
      </c>
      <c r="AL32" s="28"/>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1000</v>
      </c>
      <c r="H36" s="26">
        <f t="shared" si="0"/>
        <v>1</v>
      </c>
      <c r="I36" s="27"/>
      <c r="J36" s="28">
        <f>+'Proposed Rates'!E53</f>
        <v>-6.9999999999999999E-4</v>
      </c>
      <c r="K36" s="25">
        <f t="shared" si="30"/>
        <v>1000</v>
      </c>
      <c r="L36" s="26">
        <f t="shared" si="22"/>
        <v>-0.7</v>
      </c>
      <c r="M36" s="27"/>
      <c r="N36" s="30">
        <f t="shared" si="23"/>
        <v>-1.7</v>
      </c>
      <c r="O36" s="31">
        <f t="shared" si="24"/>
        <v>-1.7</v>
      </c>
      <c r="Q36" s="28">
        <f>+'Proposed Rates'!F53</f>
        <v>-6.9999999999999999E-4</v>
      </c>
      <c r="R36" s="25">
        <f t="shared" si="31"/>
        <v>1000</v>
      </c>
      <c r="S36" s="26">
        <f t="shared" si="25"/>
        <v>-0.7</v>
      </c>
      <c r="T36" s="27"/>
      <c r="U36" s="30">
        <f t="shared" ref="U36" si="36">S36-L36</f>
        <v>0</v>
      </c>
      <c r="V36" s="31">
        <f t="shared" ref="V36" si="37">IF((L36)=0,"",(U36/L36))</f>
        <v>0</v>
      </c>
      <c r="X36" s="28">
        <f>+'Proposed Rates'!G53</f>
        <v>0</v>
      </c>
      <c r="Y36" s="25">
        <f t="shared" si="32"/>
        <v>1000</v>
      </c>
      <c r="Z36" s="26">
        <f t="shared" si="26"/>
        <v>0</v>
      </c>
      <c r="AA36" s="27"/>
      <c r="AB36" s="30">
        <f t="shared" ref="AB36" si="38">Z36-S36</f>
        <v>0.7</v>
      </c>
      <c r="AC36" s="31">
        <f t="shared" ref="AC36" si="39">IF((S36)=0,"",(AB36/S36))</f>
        <v>-1</v>
      </c>
      <c r="AE36" s="28">
        <f>+'Proposed Rates'!H53</f>
        <v>0</v>
      </c>
      <c r="AF36" s="25">
        <f t="shared" si="33"/>
        <v>1000</v>
      </c>
      <c r="AG36" s="26">
        <f t="shared" si="27"/>
        <v>0</v>
      </c>
      <c r="AH36" s="27"/>
      <c r="AI36" s="30">
        <f t="shared" ref="AI36" si="40">AG36-Z36</f>
        <v>0</v>
      </c>
      <c r="AJ36" s="31" t="str">
        <f t="shared" ref="AJ36" si="41">IF((Z36)=0,"",(AI36/Z36))</f>
        <v/>
      </c>
      <c r="AL36" s="28">
        <f>+'Proposed Rates'!I53</f>
        <v>0</v>
      </c>
      <c r="AM36" s="25">
        <f t="shared" si="34"/>
        <v>1000</v>
      </c>
      <c r="AN36" s="26">
        <f t="shared" si="28"/>
        <v>0</v>
      </c>
      <c r="AO36" s="27"/>
      <c r="AP36" s="30">
        <f t="shared" ref="AP36" si="42">AN36-AG36</f>
        <v>0</v>
      </c>
      <c r="AQ36" s="31" t="str">
        <f t="shared" ref="AQ36" si="43">IF((AG36)=0,"",(AP36/AG36))</f>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45.32</v>
      </c>
      <c r="I39" s="62"/>
      <c r="J39" s="239"/>
      <c r="K39" s="240"/>
      <c r="L39" s="238">
        <f>SUM(L23:L38)</f>
        <v>45.86</v>
      </c>
      <c r="M39" s="62"/>
      <c r="N39" s="37">
        <f t="shared" si="23"/>
        <v>0.53999999999999915</v>
      </c>
      <c r="O39" s="38">
        <f t="shared" si="24"/>
        <v>1.1915269196822577E-2</v>
      </c>
      <c r="Q39" s="239"/>
      <c r="R39" s="240"/>
      <c r="S39" s="238">
        <f>SUM(S23:S38)</f>
        <v>48.02</v>
      </c>
      <c r="T39" s="62"/>
      <c r="U39" s="37">
        <f t="shared" si="1"/>
        <v>2.1600000000000037</v>
      </c>
      <c r="V39" s="38">
        <f t="shared" si="2"/>
        <v>4.709986916703017E-2</v>
      </c>
      <c r="X39" s="239"/>
      <c r="Y39" s="240"/>
      <c r="Z39" s="238">
        <f>SUM(Z23:Z38)</f>
        <v>49.94</v>
      </c>
      <c r="AA39" s="62"/>
      <c r="AB39" s="37">
        <f t="shared" si="3"/>
        <v>1.9199999999999946</v>
      </c>
      <c r="AC39" s="38">
        <f t="shared" si="4"/>
        <v>3.998334027488535E-2</v>
      </c>
      <c r="AE39" s="239"/>
      <c r="AF39" s="240"/>
      <c r="AG39" s="238">
        <f>SUM(AG23:AG38)</f>
        <v>50.85</v>
      </c>
      <c r="AH39" s="62"/>
      <c r="AI39" s="37">
        <f t="shared" si="5"/>
        <v>0.91000000000000369</v>
      </c>
      <c r="AJ39" s="38">
        <f t="shared" si="6"/>
        <v>1.8221866239487461E-2</v>
      </c>
      <c r="AL39" s="239"/>
      <c r="AM39" s="240"/>
      <c r="AN39" s="238">
        <f>SUM(AN23:AN38)</f>
        <v>51.36</v>
      </c>
      <c r="AO39" s="62"/>
      <c r="AP39" s="37">
        <f t="shared" si="7"/>
        <v>0.50999999999999801</v>
      </c>
      <c r="AQ39" s="38">
        <f t="shared" si="8"/>
        <v>1.0029498525073706E-2</v>
      </c>
    </row>
    <row r="40" spans="2:43" ht="38.25" x14ac:dyDescent="0.2">
      <c r="B40" s="40" t="s">
        <v>99</v>
      </c>
      <c r="C40" s="21"/>
      <c r="D40" s="22" t="s">
        <v>20</v>
      </c>
      <c r="E40" s="23"/>
      <c r="F40" s="24">
        <f>+'Proposed Rates'!D39</f>
        <v>-2.0000000000000001E-4</v>
      </c>
      <c r="G40" s="25">
        <f>$F$18</f>
        <v>1000</v>
      </c>
      <c r="H40" s="26">
        <f>G40*F40</f>
        <v>-0.2</v>
      </c>
      <c r="I40" s="27"/>
      <c r="J40" s="28">
        <f>+'Proposed Rates'!E39</f>
        <v>-5.9999999999999995E-4</v>
      </c>
      <c r="K40" s="25">
        <f>$F$18</f>
        <v>1000</v>
      </c>
      <c r="L40" s="26">
        <f>K40*J40</f>
        <v>-0.6</v>
      </c>
      <c r="M40" s="27"/>
      <c r="N40" s="30">
        <f>L40-H40</f>
        <v>-0.39999999999999997</v>
      </c>
      <c r="O40" s="31">
        <f>IF((H40)=0,"",(N40/H40))</f>
        <v>1.9999999999999998</v>
      </c>
      <c r="Q40" s="28">
        <f>+'Proposed Rates'!F39</f>
        <v>-5.9999999999999995E-4</v>
      </c>
      <c r="R40" s="25">
        <f>$F$18</f>
        <v>1000</v>
      </c>
      <c r="S40" s="26">
        <f>R40*Q40</f>
        <v>-0.6</v>
      </c>
      <c r="T40" s="27"/>
      <c r="U40" s="30">
        <f t="shared" si="1"/>
        <v>0</v>
      </c>
      <c r="V40" s="31">
        <f t="shared" si="2"/>
        <v>0</v>
      </c>
      <c r="X40" s="28">
        <f>+'Proposed Rates'!G39</f>
        <v>0</v>
      </c>
      <c r="Y40" s="25">
        <f>$F$18</f>
        <v>1000</v>
      </c>
      <c r="Z40" s="26">
        <f>Y40*X40</f>
        <v>0</v>
      </c>
      <c r="AA40" s="27"/>
      <c r="AB40" s="30">
        <f t="shared" si="3"/>
        <v>0.6</v>
      </c>
      <c r="AC40" s="31">
        <f t="shared" si="4"/>
        <v>-1</v>
      </c>
      <c r="AE40" s="28">
        <f>+'Proposed Rates'!H39</f>
        <v>0</v>
      </c>
      <c r="AF40" s="25">
        <f>$F$18</f>
        <v>1000</v>
      </c>
      <c r="AG40" s="26">
        <f>AF40*AE40</f>
        <v>0</v>
      </c>
      <c r="AH40" s="27"/>
      <c r="AI40" s="30">
        <f t="shared" si="5"/>
        <v>0</v>
      </c>
      <c r="AJ40" s="31" t="str">
        <f t="shared" si="6"/>
        <v/>
      </c>
      <c r="AL40" s="28">
        <f>+'Proposed Rates'!I39</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44">$F$18</f>
        <v>1000</v>
      </c>
      <c r="H42" s="26">
        <f t="shared" ref="H42:H43" si="45">G42*F42</f>
        <v>0</v>
      </c>
      <c r="I42" s="41"/>
      <c r="J42" s="28">
        <f>+'Proposed Rates'!E140</f>
        <v>0</v>
      </c>
      <c r="K42" s="25">
        <f t="shared" ref="K42:K43" si="46">$F$18</f>
        <v>1000</v>
      </c>
      <c r="L42" s="26">
        <f t="shared" ref="L42:L43" si="47">K42*J42</f>
        <v>0</v>
      </c>
      <c r="M42" s="42"/>
      <c r="N42" s="30">
        <f t="shared" ref="N42:N43" si="48">L42-H42</f>
        <v>0</v>
      </c>
      <c r="O42" s="31" t="str">
        <f t="shared" ref="O42:O46" si="49">IF((H42)=0,"",(N42/H42))</f>
        <v/>
      </c>
      <c r="Q42" s="28">
        <f>+'Proposed Rates'!F140</f>
        <v>0</v>
      </c>
      <c r="R42" s="25">
        <f t="shared" ref="R42:R43" si="50">$F$18</f>
        <v>1000</v>
      </c>
      <c r="S42" s="26">
        <f t="shared" ref="S42:S43" si="51">R42*Q42</f>
        <v>0</v>
      </c>
      <c r="T42" s="42"/>
      <c r="U42" s="30">
        <f t="shared" si="1"/>
        <v>0</v>
      </c>
      <c r="V42" s="31" t="str">
        <f t="shared" si="2"/>
        <v/>
      </c>
      <c r="X42" s="28">
        <f>+'Proposed Rates'!G140</f>
        <v>0</v>
      </c>
      <c r="Y42" s="25">
        <f t="shared" ref="Y42:Y43" si="52">$F$18</f>
        <v>1000</v>
      </c>
      <c r="Z42" s="26">
        <f t="shared" ref="Z42:Z43" si="53">Y42*X42</f>
        <v>0</v>
      </c>
      <c r="AA42" s="42"/>
      <c r="AB42" s="30">
        <f t="shared" si="3"/>
        <v>0</v>
      </c>
      <c r="AC42" s="31" t="str">
        <f t="shared" si="4"/>
        <v/>
      </c>
      <c r="AE42" s="28">
        <f>+'Proposed Rates'!H140</f>
        <v>0</v>
      </c>
      <c r="AF42" s="25">
        <f t="shared" ref="AF42:AF43" si="54">$F$18</f>
        <v>1000</v>
      </c>
      <c r="AG42" s="26">
        <f t="shared" ref="AG42:AG43" si="55">AF42*AE42</f>
        <v>0</v>
      </c>
      <c r="AH42" s="42"/>
      <c r="AI42" s="30">
        <f t="shared" si="5"/>
        <v>0</v>
      </c>
      <c r="AJ42" s="31" t="str">
        <f t="shared" si="6"/>
        <v/>
      </c>
      <c r="AL42" s="28">
        <f>+'Proposed Rates'!I140</f>
        <v>0</v>
      </c>
      <c r="AM42" s="25">
        <f t="shared" ref="AM42:AM43" si="56">$F$18</f>
        <v>1000</v>
      </c>
      <c r="AN42" s="26">
        <f t="shared" ref="AN42:AN43" si="57">AM42*AL42</f>
        <v>0</v>
      </c>
      <c r="AO42" s="42"/>
      <c r="AP42" s="30">
        <f t="shared" si="7"/>
        <v>0</v>
      </c>
      <c r="AQ42" s="31" t="str">
        <f t="shared" si="8"/>
        <v/>
      </c>
    </row>
    <row r="43" spans="2:43" x14ac:dyDescent="0.2">
      <c r="B43" s="40"/>
      <c r="C43" s="21"/>
      <c r="D43" s="22"/>
      <c r="E43" s="23"/>
      <c r="F43" s="24"/>
      <c r="G43" s="25">
        <f t="shared" si="44"/>
        <v>1000</v>
      </c>
      <c r="H43" s="26">
        <f t="shared" si="45"/>
        <v>0</v>
      </c>
      <c r="I43" s="41"/>
      <c r="J43" s="28"/>
      <c r="K43" s="25">
        <f t="shared" si="46"/>
        <v>1000</v>
      </c>
      <c r="L43" s="26">
        <f t="shared" si="47"/>
        <v>0</v>
      </c>
      <c r="M43" s="42"/>
      <c r="N43" s="30">
        <f t="shared" si="48"/>
        <v>0</v>
      </c>
      <c r="O43" s="31" t="str">
        <f t="shared" si="49"/>
        <v/>
      </c>
      <c r="Q43" s="28"/>
      <c r="R43" s="25">
        <f t="shared" si="50"/>
        <v>1000</v>
      </c>
      <c r="S43" s="26">
        <f t="shared" si="51"/>
        <v>0</v>
      </c>
      <c r="T43" s="42"/>
      <c r="U43" s="30">
        <f t="shared" si="1"/>
        <v>0</v>
      </c>
      <c r="V43" s="31" t="str">
        <f t="shared" si="2"/>
        <v/>
      </c>
      <c r="X43" s="28"/>
      <c r="Y43" s="25">
        <f t="shared" si="52"/>
        <v>1000</v>
      </c>
      <c r="Z43" s="26">
        <f t="shared" si="53"/>
        <v>0</v>
      </c>
      <c r="AA43" s="42"/>
      <c r="AB43" s="30">
        <f t="shared" si="3"/>
        <v>0</v>
      </c>
      <c r="AC43" s="31" t="str">
        <f t="shared" si="4"/>
        <v/>
      </c>
      <c r="AE43" s="28"/>
      <c r="AF43" s="25">
        <f t="shared" si="54"/>
        <v>1000</v>
      </c>
      <c r="AG43" s="26">
        <f t="shared" si="55"/>
        <v>0</v>
      </c>
      <c r="AH43" s="42"/>
      <c r="AI43" s="30">
        <f t="shared" si="5"/>
        <v>0</v>
      </c>
      <c r="AJ43" s="31" t="str">
        <f t="shared" si="6"/>
        <v/>
      </c>
      <c r="AL43" s="28"/>
      <c r="AM43" s="25">
        <f t="shared" si="56"/>
        <v>1000</v>
      </c>
      <c r="AN43" s="26">
        <f t="shared" si="57"/>
        <v>0</v>
      </c>
      <c r="AO43" s="42"/>
      <c r="AP43" s="30">
        <f t="shared" si="7"/>
        <v>0</v>
      </c>
      <c r="AQ43" s="31" t="str">
        <f t="shared" si="8"/>
        <v/>
      </c>
    </row>
    <row r="44" spans="2:43" x14ac:dyDescent="0.2">
      <c r="B44" s="43" t="s">
        <v>24</v>
      </c>
      <c r="C44" s="21"/>
      <c r="D44" s="22" t="s">
        <v>20</v>
      </c>
      <c r="E44" s="23"/>
      <c r="F44" s="44">
        <f>'Proposed Rates'!D234</f>
        <v>6.0000000000000002E-5</v>
      </c>
      <c r="G44" s="45">
        <f>$F$18*(1+F73)</f>
        <v>1033.5</v>
      </c>
      <c r="H44" s="26">
        <f>G44*F44</f>
        <v>6.2010000000000003E-2</v>
      </c>
      <c r="I44" s="27"/>
      <c r="J44" s="46">
        <f>'Proposed Rates'!E234</f>
        <v>5.0000000000000002E-5</v>
      </c>
      <c r="K44" s="45">
        <f>$F$18*(1+J73)</f>
        <v>1033.8</v>
      </c>
      <c r="L44" s="26">
        <f>K44*J44</f>
        <v>5.169E-2</v>
      </c>
      <c r="M44" s="27"/>
      <c r="N44" s="30">
        <f>L44-H44</f>
        <v>-1.0320000000000003E-2</v>
      </c>
      <c r="O44" s="31">
        <f>IF((H44)=0,"",(N44/H44))</f>
        <v>-0.16642477019835514</v>
      </c>
      <c r="Q44" s="46">
        <f>'Proposed Rates'!F234</f>
        <v>5.0000000000000002E-5</v>
      </c>
      <c r="R44" s="45">
        <f>$F$18*(1+Q73)</f>
        <v>1033.8</v>
      </c>
      <c r="S44" s="26">
        <f>R44*Q44</f>
        <v>5.169E-2</v>
      </c>
      <c r="T44" s="27"/>
      <c r="U44" s="30">
        <f t="shared" si="1"/>
        <v>0</v>
      </c>
      <c r="V44" s="31">
        <f t="shared" si="2"/>
        <v>0</v>
      </c>
      <c r="X44" s="46">
        <f>'Proposed Rates'!G234</f>
        <v>5.0000000000000002E-5</v>
      </c>
      <c r="Y44" s="45">
        <f>$F$18*(1+X73)</f>
        <v>1033.8</v>
      </c>
      <c r="Z44" s="26">
        <f>Y44*X44</f>
        <v>5.169E-2</v>
      </c>
      <c r="AA44" s="27"/>
      <c r="AB44" s="30">
        <f t="shared" si="3"/>
        <v>0</v>
      </c>
      <c r="AC44" s="31">
        <f t="shared" si="4"/>
        <v>0</v>
      </c>
      <c r="AE44" s="46">
        <f>'Proposed Rates'!H234</f>
        <v>5.0000000000000002E-5</v>
      </c>
      <c r="AF44" s="45">
        <f>$F$18*(1+AE73)</f>
        <v>1033.8</v>
      </c>
      <c r="AG44" s="26">
        <f>AF44*AE44</f>
        <v>5.169E-2</v>
      </c>
      <c r="AH44" s="27"/>
      <c r="AI44" s="30">
        <f t="shared" si="5"/>
        <v>0</v>
      </c>
      <c r="AJ44" s="31">
        <f t="shared" si="6"/>
        <v>0</v>
      </c>
      <c r="AL44" s="46">
        <f>'Proposed Rates'!I234</f>
        <v>5.0000000000000002E-5</v>
      </c>
      <c r="AM44" s="45">
        <f>$F$18*(1+AL73)</f>
        <v>1033.8</v>
      </c>
      <c r="AN44" s="26">
        <f>AM44*AL44</f>
        <v>5.169E-2</v>
      </c>
      <c r="AO44" s="27"/>
      <c r="AP44" s="30">
        <f t="shared" si="7"/>
        <v>0</v>
      </c>
      <c r="AQ44" s="31">
        <f t="shared" si="8"/>
        <v>0</v>
      </c>
    </row>
    <row r="45" spans="2:43" x14ac:dyDescent="0.2">
      <c r="B45" s="43" t="s">
        <v>25</v>
      </c>
      <c r="C45" s="21"/>
      <c r="D45" s="22"/>
      <c r="E45" s="23"/>
      <c r="F45" s="47">
        <f>0.65*$J$54+0.17*$J$55+0.18*$J$56</f>
        <v>0.12756999999999999</v>
      </c>
      <c r="G45" s="48">
        <f>$F$18*(1+$F$73)-$F$18</f>
        <v>33.5</v>
      </c>
      <c r="H45" s="26">
        <f t="shared" ref="H45" si="58">G45*F45</f>
        <v>4.2735949999999994</v>
      </c>
      <c r="I45" s="27"/>
      <c r="J45" s="49">
        <f>0.65*$J$54+0.17*$J$55+0.18*$J$56</f>
        <v>0.12756999999999999</v>
      </c>
      <c r="K45" s="48">
        <f>$F$18*(1+$J$73)-$F$18</f>
        <v>33.799999999999955</v>
      </c>
      <c r="L45" s="26">
        <f t="shared" ref="L45" si="59">K45*J45</f>
        <v>4.311865999999994</v>
      </c>
      <c r="M45" s="27"/>
      <c r="N45" s="30">
        <f t="shared" ref="N45" si="60">L45-H45</f>
        <v>3.8270999999994615E-2</v>
      </c>
      <c r="O45" s="31">
        <f t="shared" ref="O45" si="61">IF((H45)=0,"",(N45/H45))</f>
        <v>8.955223880595756E-3</v>
      </c>
      <c r="Q45" s="49">
        <f>0.65*$Q$54+0.17*$Q$55+0.18*$Q$56</f>
        <v>0.12756999999999999</v>
      </c>
      <c r="R45" s="48">
        <f>$F$18*(1+Q73)-$F$18</f>
        <v>33.799999999999955</v>
      </c>
      <c r="S45" s="26">
        <f t="shared" ref="S45" si="62">R45*Q45</f>
        <v>4.311865999999994</v>
      </c>
      <c r="T45" s="27"/>
      <c r="U45" s="30">
        <f t="shared" si="1"/>
        <v>0</v>
      </c>
      <c r="V45" s="31">
        <f t="shared" si="2"/>
        <v>0</v>
      </c>
      <c r="X45" s="49">
        <f>0.65*$X$54+0.17*$X$55+0.18*$X$56</f>
        <v>0.12756999999999999</v>
      </c>
      <c r="Y45" s="48">
        <f>$F$18*(1+X73)-$F$18</f>
        <v>33.799999999999955</v>
      </c>
      <c r="Z45" s="26">
        <f t="shared" ref="Z45" si="63">Y45*X45</f>
        <v>4.311865999999994</v>
      </c>
      <c r="AA45" s="27"/>
      <c r="AB45" s="30">
        <f t="shared" si="3"/>
        <v>0</v>
      </c>
      <c r="AC45" s="31">
        <f t="shared" si="4"/>
        <v>0</v>
      </c>
      <c r="AE45" s="49">
        <f>0.65*$AE$54+0.17*$AE$55+0.18*$AE$56</f>
        <v>0.12756999999999999</v>
      </c>
      <c r="AF45" s="48">
        <f>$F$18*(1+AE73)-$F$18</f>
        <v>33.799999999999955</v>
      </c>
      <c r="AG45" s="26">
        <f t="shared" ref="AG45" si="64">AF45*AE45</f>
        <v>4.311865999999994</v>
      </c>
      <c r="AH45" s="27"/>
      <c r="AI45" s="30">
        <f t="shared" si="5"/>
        <v>0</v>
      </c>
      <c r="AJ45" s="31">
        <f t="shared" si="6"/>
        <v>0</v>
      </c>
      <c r="AL45" s="49">
        <f>0.65*$AL$54+0.17*$AL$55+0.18*$AL$56</f>
        <v>0.12756999999999999</v>
      </c>
      <c r="AM45" s="48">
        <f>$F$18*(1+AL73)-$F$18</f>
        <v>33.799999999999955</v>
      </c>
      <c r="AN45" s="26">
        <f t="shared" ref="AN45" si="65">AM45*AL45</f>
        <v>4.311865999999994</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9"/>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50.025604999999999</v>
      </c>
      <c r="I47" s="36"/>
      <c r="J47" s="53"/>
      <c r="K47" s="55"/>
      <c r="L47" s="54">
        <f>SUM(L40:L46)+L39</f>
        <v>50.193555999999994</v>
      </c>
      <c r="M47" s="36"/>
      <c r="N47" s="37">
        <f t="shared" ref="N47:N64" si="66">L47-H47</f>
        <v>0.16795099999999508</v>
      </c>
      <c r="O47" s="38">
        <f t="shared" ref="O47:O64" si="67">IF((H47)=0,"",(N47/H47))</f>
        <v>3.3573007262979646E-3</v>
      </c>
      <c r="Q47" s="53"/>
      <c r="R47" s="55"/>
      <c r="S47" s="54">
        <f>SUM(S40:S46)+S39</f>
        <v>52.353555999999998</v>
      </c>
      <c r="T47" s="36"/>
      <c r="U47" s="37">
        <f t="shared" si="1"/>
        <v>2.1600000000000037</v>
      </c>
      <c r="V47" s="38">
        <f t="shared" si="2"/>
        <v>4.303341249621772E-2</v>
      </c>
      <c r="X47" s="53"/>
      <c r="Y47" s="55"/>
      <c r="Z47" s="54">
        <f>SUM(Z40:Z46)+Z39</f>
        <v>54.873555999999994</v>
      </c>
      <c r="AA47" s="36"/>
      <c r="AB47" s="37">
        <f t="shared" si="3"/>
        <v>2.519999999999996</v>
      </c>
      <c r="AC47" s="38">
        <f t="shared" si="4"/>
        <v>4.8134266180505411E-2</v>
      </c>
      <c r="AE47" s="53"/>
      <c r="AF47" s="55"/>
      <c r="AG47" s="54">
        <f>SUM(AG40:AG46)+AG39</f>
        <v>55.783555999999997</v>
      </c>
      <c r="AH47" s="36"/>
      <c r="AI47" s="37">
        <f t="shared" si="5"/>
        <v>0.91000000000000369</v>
      </c>
      <c r="AJ47" s="38">
        <f t="shared" si="6"/>
        <v>1.6583579894111543E-2</v>
      </c>
      <c r="AL47" s="53"/>
      <c r="AM47" s="55"/>
      <c r="AN47" s="54">
        <f>SUM(AN40:AN46)+AN39</f>
        <v>56.293555999999995</v>
      </c>
      <c r="AO47" s="36"/>
      <c r="AP47" s="37">
        <f t="shared" si="7"/>
        <v>0.50999999999999801</v>
      </c>
      <c r="AQ47" s="38">
        <f t="shared" si="8"/>
        <v>9.1424791922551166E-3</v>
      </c>
    </row>
    <row r="48" spans="2:43" x14ac:dyDescent="0.2">
      <c r="B48" s="27" t="s">
        <v>28</v>
      </c>
      <c r="C48" s="27"/>
      <c r="D48" s="56" t="s">
        <v>20</v>
      </c>
      <c r="E48" s="57"/>
      <c r="F48" s="28">
        <f>'Proposed Rates'!D154</f>
        <v>7.1000000000000004E-3</v>
      </c>
      <c r="G48" s="58">
        <f>F18*(1+F73)</f>
        <v>1033.5</v>
      </c>
      <c r="H48" s="26">
        <f>G48*F48</f>
        <v>7.3378500000000004</v>
      </c>
      <c r="I48" s="27"/>
      <c r="J48" s="28">
        <f>'Proposed Rates'!E154</f>
        <v>7.6E-3</v>
      </c>
      <c r="K48" s="59">
        <f>F18*(1+J73)</f>
        <v>1033.8</v>
      </c>
      <c r="L48" s="26">
        <f>K48*J48</f>
        <v>7.8568799999999994</v>
      </c>
      <c r="M48" s="27"/>
      <c r="N48" s="30">
        <f t="shared" si="66"/>
        <v>0.51902999999999899</v>
      </c>
      <c r="O48" s="31">
        <f t="shared" si="67"/>
        <v>7.0733252928309925E-2</v>
      </c>
      <c r="Q48" s="28">
        <f>'Proposed Rates'!F154</f>
        <v>7.6E-3</v>
      </c>
      <c r="R48" s="59">
        <f>$F$18*(1+Q73)</f>
        <v>1033.8</v>
      </c>
      <c r="S48" s="26">
        <f>R48*Q48</f>
        <v>7.8568799999999994</v>
      </c>
      <c r="T48" s="27"/>
      <c r="U48" s="30">
        <f t="shared" si="1"/>
        <v>0</v>
      </c>
      <c r="V48" s="31">
        <f t="shared" si="2"/>
        <v>0</v>
      </c>
      <c r="X48" s="28">
        <f>'Proposed Rates'!G154</f>
        <v>7.6E-3</v>
      </c>
      <c r="Y48" s="59">
        <f>$F$18*(1+X73)</f>
        <v>1033.8</v>
      </c>
      <c r="Z48" s="26">
        <f>Y48*X48</f>
        <v>7.8568799999999994</v>
      </c>
      <c r="AA48" s="27"/>
      <c r="AB48" s="30">
        <f t="shared" si="3"/>
        <v>0</v>
      </c>
      <c r="AC48" s="31">
        <f t="shared" si="4"/>
        <v>0</v>
      </c>
      <c r="AE48" s="28">
        <f>'Proposed Rates'!H154</f>
        <v>7.6E-3</v>
      </c>
      <c r="AF48" s="59">
        <f>$F$18*(1+AE73)</f>
        <v>1033.8</v>
      </c>
      <c r="AG48" s="26">
        <f>AF48*AE48</f>
        <v>7.8568799999999994</v>
      </c>
      <c r="AH48" s="27"/>
      <c r="AI48" s="30">
        <f t="shared" si="5"/>
        <v>0</v>
      </c>
      <c r="AJ48" s="31">
        <f t="shared" si="6"/>
        <v>0</v>
      </c>
      <c r="AL48" s="28">
        <f>'Proposed Rates'!I154</f>
        <v>7.6E-3</v>
      </c>
      <c r="AM48" s="59">
        <f>$F$18*(1+AL73)</f>
        <v>1033.8</v>
      </c>
      <c r="AN48" s="26">
        <f>AM48*AL48</f>
        <v>7.8568799999999994</v>
      </c>
      <c r="AO48" s="27"/>
      <c r="AP48" s="30">
        <f t="shared" si="7"/>
        <v>0</v>
      </c>
      <c r="AQ48" s="31">
        <f t="shared" si="8"/>
        <v>0</v>
      </c>
    </row>
    <row r="49" spans="2:43" ht="25.5" x14ac:dyDescent="0.2">
      <c r="B49" s="60" t="s">
        <v>29</v>
      </c>
      <c r="C49" s="27"/>
      <c r="D49" s="56" t="s">
        <v>20</v>
      </c>
      <c r="E49" s="57"/>
      <c r="F49" s="28">
        <f>'Proposed Rates'!D168</f>
        <v>5.0000000000000001E-3</v>
      </c>
      <c r="G49" s="58">
        <f>G48</f>
        <v>1033.5</v>
      </c>
      <c r="H49" s="26">
        <f>G49*F49</f>
        <v>5.1675000000000004</v>
      </c>
      <c r="I49" s="27"/>
      <c r="J49" s="28">
        <f>'Proposed Rates'!E168</f>
        <v>4.7999999999999996E-3</v>
      </c>
      <c r="K49" s="59">
        <f>K48</f>
        <v>1033.8</v>
      </c>
      <c r="L49" s="26">
        <f>K49*J49</f>
        <v>4.9622399999999995</v>
      </c>
      <c r="M49" s="27"/>
      <c r="N49" s="30">
        <f t="shared" si="66"/>
        <v>-0.20526000000000089</v>
      </c>
      <c r="O49" s="31">
        <f t="shared" si="67"/>
        <v>-3.9721335268505249E-2</v>
      </c>
      <c r="Q49" s="28">
        <f>'Proposed Rates'!F168</f>
        <v>4.7999999999999996E-3</v>
      </c>
      <c r="R49" s="59">
        <f>R48</f>
        <v>1033.8</v>
      </c>
      <c r="S49" s="26">
        <f>R49*Q49</f>
        <v>4.9622399999999995</v>
      </c>
      <c r="T49" s="27"/>
      <c r="U49" s="30">
        <f t="shared" si="1"/>
        <v>0</v>
      </c>
      <c r="V49" s="31">
        <f t="shared" si="2"/>
        <v>0</v>
      </c>
      <c r="X49" s="28">
        <f>'Proposed Rates'!G168</f>
        <v>4.7999999999999996E-3</v>
      </c>
      <c r="Y49" s="59">
        <f>Y48</f>
        <v>1033.8</v>
      </c>
      <c r="Z49" s="26">
        <f>Y49*X49</f>
        <v>4.9622399999999995</v>
      </c>
      <c r="AA49" s="27"/>
      <c r="AB49" s="30">
        <f t="shared" si="3"/>
        <v>0</v>
      </c>
      <c r="AC49" s="31">
        <f t="shared" si="4"/>
        <v>0</v>
      </c>
      <c r="AE49" s="28">
        <f>'Proposed Rates'!H168</f>
        <v>4.7999999999999996E-3</v>
      </c>
      <c r="AF49" s="59">
        <f>AF48</f>
        <v>1033.8</v>
      </c>
      <c r="AG49" s="26">
        <f>AF49*AE49</f>
        <v>4.9622399999999995</v>
      </c>
      <c r="AH49" s="27"/>
      <c r="AI49" s="30">
        <f t="shared" si="5"/>
        <v>0</v>
      </c>
      <c r="AJ49" s="31">
        <f t="shared" si="6"/>
        <v>0</v>
      </c>
      <c r="AL49" s="28">
        <f>'Proposed Rates'!I168</f>
        <v>4.7999999999999996E-3</v>
      </c>
      <c r="AM49" s="59">
        <f>AM48</f>
        <v>1033.8</v>
      </c>
      <c r="AN49" s="26">
        <f>AM49*AL49</f>
        <v>4.9622399999999995</v>
      </c>
      <c r="AO49" s="27"/>
      <c r="AP49" s="30">
        <f t="shared" si="7"/>
        <v>0</v>
      </c>
      <c r="AQ49" s="31">
        <f t="shared" si="8"/>
        <v>0</v>
      </c>
    </row>
    <row r="50" spans="2:43" ht="25.5" x14ac:dyDescent="0.2">
      <c r="B50" s="50" t="s">
        <v>30</v>
      </c>
      <c r="C50" s="35"/>
      <c r="D50" s="35"/>
      <c r="E50" s="35"/>
      <c r="F50" s="61"/>
      <c r="G50" s="53"/>
      <c r="H50" s="54">
        <f>SUM(H47:H49)</f>
        <v>62.530955000000006</v>
      </c>
      <c r="I50" s="62"/>
      <c r="J50" s="63"/>
      <c r="K50" s="64"/>
      <c r="L50" s="54">
        <f>SUM(L47:L49)</f>
        <v>63.012675999999992</v>
      </c>
      <c r="M50" s="62"/>
      <c r="N50" s="37">
        <f t="shared" si="66"/>
        <v>0.48172099999998608</v>
      </c>
      <c r="O50" s="38">
        <f t="shared" si="67"/>
        <v>7.7037205013098875E-3</v>
      </c>
      <c r="Q50" s="63"/>
      <c r="R50" s="64"/>
      <c r="S50" s="54">
        <f>SUM(S47:S49)</f>
        <v>65.172675999999996</v>
      </c>
      <c r="T50" s="62"/>
      <c r="U50" s="37">
        <f t="shared" si="1"/>
        <v>2.1600000000000037</v>
      </c>
      <c r="V50" s="38">
        <f t="shared" si="2"/>
        <v>3.4278817170056451E-2</v>
      </c>
      <c r="X50" s="63"/>
      <c r="Y50" s="64"/>
      <c r="Z50" s="54">
        <f>SUM(Z47:Z49)</f>
        <v>67.692675999999992</v>
      </c>
      <c r="AA50" s="62"/>
      <c r="AB50" s="37">
        <f t="shared" si="3"/>
        <v>2.519999999999996</v>
      </c>
      <c r="AC50" s="38">
        <f t="shared" si="4"/>
        <v>3.8666511100449462E-2</v>
      </c>
      <c r="AE50" s="63"/>
      <c r="AF50" s="64"/>
      <c r="AG50" s="54">
        <f>SUM(AG47:AG49)</f>
        <v>68.602675999999988</v>
      </c>
      <c r="AH50" s="62"/>
      <c r="AI50" s="37">
        <f t="shared" si="5"/>
        <v>0.90999999999999659</v>
      </c>
      <c r="AJ50" s="38">
        <f t="shared" si="6"/>
        <v>1.3443108675449567E-2</v>
      </c>
      <c r="AL50" s="63"/>
      <c r="AM50" s="64"/>
      <c r="AN50" s="54">
        <f>SUM(AN47:AN49)</f>
        <v>69.112675999999993</v>
      </c>
      <c r="AO50" s="62"/>
      <c r="AP50" s="37">
        <f t="shared" si="7"/>
        <v>0.51000000000000512</v>
      </c>
      <c r="AQ50" s="38">
        <f t="shared" si="8"/>
        <v>7.4341123369590601E-3</v>
      </c>
    </row>
    <row r="51" spans="2:43" ht="25.5" x14ac:dyDescent="0.2">
      <c r="B51" s="65" t="s">
        <v>31</v>
      </c>
      <c r="C51" s="21"/>
      <c r="D51" s="22" t="s">
        <v>20</v>
      </c>
      <c r="E51" s="23"/>
      <c r="F51" s="66">
        <f>'Proposed Rates'!D181</f>
        <v>3.3999999999999998E-3</v>
      </c>
      <c r="G51" s="58">
        <f>G49</f>
        <v>1033.5</v>
      </c>
      <c r="H51" s="67">
        <f t="shared" ref="H51:H53" si="68">G51*F51</f>
        <v>3.5139</v>
      </c>
      <c r="I51" s="27"/>
      <c r="J51" s="66">
        <f>'Proposed Rates'!E181</f>
        <v>3.3999999999999998E-3</v>
      </c>
      <c r="K51" s="59">
        <f>K49</f>
        <v>1033.8</v>
      </c>
      <c r="L51" s="67">
        <f t="shared" ref="L51:L53" si="69">K51*J51</f>
        <v>3.5149199999999996</v>
      </c>
      <c r="M51" s="27"/>
      <c r="N51" s="30">
        <f t="shared" si="66"/>
        <v>1.0199999999995768E-3</v>
      </c>
      <c r="O51" s="68">
        <f t="shared" si="67"/>
        <v>2.9027576197375476E-4</v>
      </c>
      <c r="Q51" s="66">
        <f>'Proposed Rates'!F181</f>
        <v>3.3999999999999998E-3</v>
      </c>
      <c r="R51" s="59">
        <f>R49</f>
        <v>1033.8</v>
      </c>
      <c r="S51" s="67">
        <f t="shared" ref="S51:S53" si="70">R51*Q51</f>
        <v>3.5149199999999996</v>
      </c>
      <c r="T51" s="27"/>
      <c r="U51" s="30">
        <f t="shared" si="1"/>
        <v>0</v>
      </c>
      <c r="V51" s="68">
        <f t="shared" si="2"/>
        <v>0</v>
      </c>
      <c r="X51" s="66">
        <f>'Proposed Rates'!G181</f>
        <v>3.3999999999999998E-3</v>
      </c>
      <c r="Y51" s="59">
        <f>Y49</f>
        <v>1033.8</v>
      </c>
      <c r="Z51" s="67">
        <f t="shared" ref="Z51:Z53" si="71">Y51*X51</f>
        <v>3.5149199999999996</v>
      </c>
      <c r="AA51" s="27"/>
      <c r="AB51" s="30">
        <f t="shared" si="3"/>
        <v>0</v>
      </c>
      <c r="AC51" s="68">
        <f t="shared" si="4"/>
        <v>0</v>
      </c>
      <c r="AE51" s="66">
        <f>'Proposed Rates'!H181</f>
        <v>3.3999999999999998E-3</v>
      </c>
      <c r="AF51" s="59">
        <f>AF49</f>
        <v>1033.8</v>
      </c>
      <c r="AG51" s="67">
        <f t="shared" ref="AG51:AG53" si="72">AF51*AE51</f>
        <v>3.5149199999999996</v>
      </c>
      <c r="AH51" s="27"/>
      <c r="AI51" s="30">
        <f t="shared" si="5"/>
        <v>0</v>
      </c>
      <c r="AJ51" s="68">
        <f t="shared" si="6"/>
        <v>0</v>
      </c>
      <c r="AL51" s="66">
        <f>'Proposed Rates'!I181</f>
        <v>3.3999999999999998E-3</v>
      </c>
      <c r="AM51" s="59">
        <f>AM49</f>
        <v>1033.8</v>
      </c>
      <c r="AN51" s="67">
        <f t="shared" ref="AN51:AN53" si="73">AM51*AL51</f>
        <v>3.5149199999999996</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8"/>
        <v>0.51675000000000004</v>
      </c>
      <c r="I52" s="27"/>
      <c r="J52" s="66">
        <f>'Proposed Rates'!E195</f>
        <v>5.0000000000000001E-4</v>
      </c>
      <c r="K52" s="59">
        <f>K49</f>
        <v>1033.8</v>
      </c>
      <c r="L52" s="67">
        <f t="shared" si="69"/>
        <v>0.51690000000000003</v>
      </c>
      <c r="M52" s="27"/>
      <c r="N52" s="30">
        <f t="shared" si="66"/>
        <v>1.4999999999998348E-4</v>
      </c>
      <c r="O52" s="68">
        <f t="shared" si="67"/>
        <v>2.9027576197384317E-4</v>
      </c>
      <c r="Q52" s="66">
        <f>'Proposed Rates'!F195</f>
        <v>5.0000000000000001E-4</v>
      </c>
      <c r="R52" s="59">
        <f>R49</f>
        <v>1033.8</v>
      </c>
      <c r="S52" s="67">
        <f t="shared" si="70"/>
        <v>0.51690000000000003</v>
      </c>
      <c r="T52" s="27"/>
      <c r="U52" s="30">
        <f t="shared" si="1"/>
        <v>0</v>
      </c>
      <c r="V52" s="68">
        <f t="shared" si="2"/>
        <v>0</v>
      </c>
      <c r="X52" s="66">
        <f>'Proposed Rates'!G195</f>
        <v>5.0000000000000001E-4</v>
      </c>
      <c r="Y52" s="59">
        <f>Y49</f>
        <v>1033.8</v>
      </c>
      <c r="Z52" s="67">
        <f t="shared" si="71"/>
        <v>0.51690000000000003</v>
      </c>
      <c r="AA52" s="27"/>
      <c r="AB52" s="30">
        <f t="shared" si="3"/>
        <v>0</v>
      </c>
      <c r="AC52" s="68">
        <f t="shared" si="4"/>
        <v>0</v>
      </c>
      <c r="AE52" s="66">
        <f>'Proposed Rates'!H195</f>
        <v>5.0000000000000001E-4</v>
      </c>
      <c r="AF52" s="59">
        <f>AF49</f>
        <v>1033.8</v>
      </c>
      <c r="AG52" s="67">
        <f t="shared" si="72"/>
        <v>0.51690000000000003</v>
      </c>
      <c r="AH52" s="27"/>
      <c r="AI52" s="30">
        <f t="shared" si="5"/>
        <v>0</v>
      </c>
      <c r="AJ52" s="68">
        <f t="shared" si="6"/>
        <v>0</v>
      </c>
      <c r="AL52" s="66">
        <f>'Proposed Rates'!I195</f>
        <v>5.0000000000000001E-4</v>
      </c>
      <c r="AM52" s="59">
        <f>AM49</f>
        <v>1033.8</v>
      </c>
      <c r="AN52" s="67">
        <f t="shared" si="73"/>
        <v>0.51690000000000003</v>
      </c>
      <c r="AO52" s="27"/>
      <c r="AP52" s="30">
        <f t="shared" si="7"/>
        <v>0</v>
      </c>
      <c r="AQ52" s="68">
        <f t="shared" si="8"/>
        <v>0</v>
      </c>
    </row>
    <row r="53" spans="2:43" x14ac:dyDescent="0.2">
      <c r="B53" s="21" t="s">
        <v>33</v>
      </c>
      <c r="C53" s="21"/>
      <c r="D53" s="22" t="s">
        <v>17</v>
      </c>
      <c r="E53" s="23"/>
      <c r="F53" s="66">
        <f>'Proposed Rates'!D209</f>
        <v>0.25</v>
      </c>
      <c r="G53" s="25">
        <v>1</v>
      </c>
      <c r="H53" s="67">
        <f t="shared" si="68"/>
        <v>0.25</v>
      </c>
      <c r="I53" s="27"/>
      <c r="J53" s="66">
        <f>'Proposed Rates'!E209</f>
        <v>0.25</v>
      </c>
      <c r="K53" s="29">
        <v>1</v>
      </c>
      <c r="L53" s="67">
        <f t="shared" si="69"/>
        <v>0.25</v>
      </c>
      <c r="M53" s="27"/>
      <c r="N53" s="30">
        <f t="shared" si="66"/>
        <v>0</v>
      </c>
      <c r="O53" s="68">
        <f t="shared" si="67"/>
        <v>0</v>
      </c>
      <c r="Q53" s="66">
        <f>'Proposed Rates'!F209</f>
        <v>0.25</v>
      </c>
      <c r="R53" s="29">
        <v>1</v>
      </c>
      <c r="S53" s="67">
        <f t="shared" si="70"/>
        <v>0.25</v>
      </c>
      <c r="T53" s="27"/>
      <c r="U53" s="30">
        <f t="shared" si="1"/>
        <v>0</v>
      </c>
      <c r="V53" s="68">
        <f t="shared" si="2"/>
        <v>0</v>
      </c>
      <c r="X53" s="66">
        <f>'Proposed Rates'!G209</f>
        <v>0.25</v>
      </c>
      <c r="Y53" s="29">
        <v>1</v>
      </c>
      <c r="Z53" s="67">
        <f t="shared" si="71"/>
        <v>0.25</v>
      </c>
      <c r="AA53" s="27"/>
      <c r="AB53" s="30">
        <f t="shared" si="3"/>
        <v>0</v>
      </c>
      <c r="AC53" s="68">
        <f t="shared" si="4"/>
        <v>0</v>
      </c>
      <c r="AE53" s="66">
        <f>'Proposed Rates'!H209</f>
        <v>0.25</v>
      </c>
      <c r="AF53" s="29">
        <v>1</v>
      </c>
      <c r="AG53" s="67">
        <f t="shared" si="72"/>
        <v>0.25</v>
      </c>
      <c r="AH53" s="27"/>
      <c r="AI53" s="30">
        <f t="shared" si="5"/>
        <v>0</v>
      </c>
      <c r="AJ53" s="68">
        <f t="shared" si="6"/>
        <v>0</v>
      </c>
      <c r="AL53" s="66">
        <f>'Proposed Rates'!I209</f>
        <v>0.25</v>
      </c>
      <c r="AM53" s="29">
        <v>1</v>
      </c>
      <c r="AN53" s="67">
        <f t="shared" si="73"/>
        <v>0.25</v>
      </c>
      <c r="AO53" s="27"/>
      <c r="AP53" s="30">
        <f t="shared" si="7"/>
        <v>0</v>
      </c>
      <c r="AQ53" s="68">
        <f t="shared" si="8"/>
        <v>0</v>
      </c>
    </row>
    <row r="54" spans="2:43" x14ac:dyDescent="0.2">
      <c r="B54" s="43" t="s">
        <v>34</v>
      </c>
      <c r="C54" s="21"/>
      <c r="D54" s="22"/>
      <c r="E54" s="23"/>
      <c r="F54" s="66">
        <f>'Proposed Rates'!D222</f>
        <v>0.10100000000000001</v>
      </c>
      <c r="G54" s="71">
        <f>0.65*$F$18</f>
        <v>650</v>
      </c>
      <c r="H54" s="67">
        <f t="shared" ref="H54:H56" si="74">G54*F54</f>
        <v>65.650000000000006</v>
      </c>
      <c r="I54" s="27"/>
      <c r="J54" s="66">
        <f>'Proposed Rates'!E222</f>
        <v>0.10100000000000001</v>
      </c>
      <c r="K54" s="71">
        <f>$G$54</f>
        <v>650</v>
      </c>
      <c r="L54" s="67">
        <f t="shared" ref="L54:L56" si="75">K54*J54</f>
        <v>65.650000000000006</v>
      </c>
      <c r="M54" s="27"/>
      <c r="N54" s="30">
        <f t="shared" si="66"/>
        <v>0</v>
      </c>
      <c r="O54" s="68">
        <f t="shared" si="67"/>
        <v>0</v>
      </c>
      <c r="Q54" s="66">
        <f>'Proposed Rates'!F222</f>
        <v>0.10100000000000001</v>
      </c>
      <c r="R54" s="71">
        <f>$G$54</f>
        <v>650</v>
      </c>
      <c r="S54" s="67">
        <f t="shared" ref="S54:S56" si="76">R54*Q54</f>
        <v>65.650000000000006</v>
      </c>
      <c r="T54" s="27"/>
      <c r="U54" s="30">
        <f t="shared" si="1"/>
        <v>0</v>
      </c>
      <c r="V54" s="68">
        <f t="shared" si="2"/>
        <v>0</v>
      </c>
      <c r="X54" s="66">
        <f>'Proposed Rates'!G222</f>
        <v>0.10100000000000001</v>
      </c>
      <c r="Y54" s="71">
        <f>$G$54</f>
        <v>650</v>
      </c>
      <c r="Z54" s="67">
        <f t="shared" ref="Z54:Z56" si="77">Y54*X54</f>
        <v>65.650000000000006</v>
      </c>
      <c r="AA54" s="27"/>
      <c r="AB54" s="30">
        <f t="shared" si="3"/>
        <v>0</v>
      </c>
      <c r="AC54" s="68">
        <f t="shared" si="4"/>
        <v>0</v>
      </c>
      <c r="AE54" s="66">
        <f>'Proposed Rates'!H222</f>
        <v>0.10100000000000001</v>
      </c>
      <c r="AF54" s="71">
        <f>$G$54</f>
        <v>650</v>
      </c>
      <c r="AG54" s="67">
        <f t="shared" ref="AG54:AG56" si="78">AF54*AE54</f>
        <v>65.650000000000006</v>
      </c>
      <c r="AH54" s="27"/>
      <c r="AI54" s="30">
        <f t="shared" si="5"/>
        <v>0</v>
      </c>
      <c r="AJ54" s="68">
        <f t="shared" si="6"/>
        <v>0</v>
      </c>
      <c r="AL54" s="66">
        <f>'Proposed Rates'!I222</f>
        <v>0.10100000000000001</v>
      </c>
      <c r="AM54" s="71">
        <f>$G$54</f>
        <v>650</v>
      </c>
      <c r="AN54" s="67">
        <f t="shared" ref="AN54:AN56" si="79">AM54*AL54</f>
        <v>65.650000000000006</v>
      </c>
      <c r="AO54" s="27"/>
      <c r="AP54" s="30">
        <f t="shared" si="7"/>
        <v>0</v>
      </c>
      <c r="AQ54" s="68">
        <f t="shared" si="8"/>
        <v>0</v>
      </c>
    </row>
    <row r="55" spans="2:43" x14ac:dyDescent="0.2">
      <c r="B55" s="43" t="s">
        <v>35</v>
      </c>
      <c r="C55" s="21"/>
      <c r="D55" s="22"/>
      <c r="E55" s="23"/>
      <c r="F55" s="66">
        <f>'Proposed Rates'!D223</f>
        <v>0.14399999999999999</v>
      </c>
      <c r="G55" s="71">
        <f>0.17*$F$18</f>
        <v>170</v>
      </c>
      <c r="H55" s="67">
        <f t="shared" si="74"/>
        <v>24.479999999999997</v>
      </c>
      <c r="I55" s="27"/>
      <c r="J55" s="66">
        <f>'Proposed Rates'!E223</f>
        <v>0.14399999999999999</v>
      </c>
      <c r="K55" s="71">
        <f>$G$55</f>
        <v>170</v>
      </c>
      <c r="L55" s="67">
        <f t="shared" si="75"/>
        <v>24.479999999999997</v>
      </c>
      <c r="M55" s="27"/>
      <c r="N55" s="30">
        <f t="shared" si="66"/>
        <v>0</v>
      </c>
      <c r="O55" s="68">
        <f t="shared" si="67"/>
        <v>0</v>
      </c>
      <c r="Q55" s="66">
        <f>'Proposed Rates'!F223</f>
        <v>0.14399999999999999</v>
      </c>
      <c r="R55" s="71">
        <f>$G$55</f>
        <v>170</v>
      </c>
      <c r="S55" s="67">
        <f t="shared" si="76"/>
        <v>24.479999999999997</v>
      </c>
      <c r="T55" s="27"/>
      <c r="U55" s="30">
        <f t="shared" si="1"/>
        <v>0</v>
      </c>
      <c r="V55" s="68">
        <f t="shared" si="2"/>
        <v>0</v>
      </c>
      <c r="X55" s="66">
        <f>'Proposed Rates'!G223</f>
        <v>0.14399999999999999</v>
      </c>
      <c r="Y55" s="71">
        <f>$G$55</f>
        <v>170</v>
      </c>
      <c r="Z55" s="67">
        <f t="shared" si="77"/>
        <v>24.479999999999997</v>
      </c>
      <c r="AA55" s="27"/>
      <c r="AB55" s="30">
        <f t="shared" si="3"/>
        <v>0</v>
      </c>
      <c r="AC55" s="68">
        <f t="shared" si="4"/>
        <v>0</v>
      </c>
      <c r="AE55" s="66">
        <f>'Proposed Rates'!H223</f>
        <v>0.14399999999999999</v>
      </c>
      <c r="AF55" s="71">
        <f>$G$55</f>
        <v>170</v>
      </c>
      <c r="AG55" s="67">
        <f t="shared" si="78"/>
        <v>24.479999999999997</v>
      </c>
      <c r="AH55" s="27"/>
      <c r="AI55" s="30">
        <f t="shared" si="5"/>
        <v>0</v>
      </c>
      <c r="AJ55" s="68">
        <f t="shared" si="6"/>
        <v>0</v>
      </c>
      <c r="AL55" s="66">
        <f>'Proposed Rates'!I223</f>
        <v>0.14399999999999999</v>
      </c>
      <c r="AM55" s="71">
        <f>$G$55</f>
        <v>170</v>
      </c>
      <c r="AN55" s="67">
        <f t="shared" si="79"/>
        <v>24.479999999999997</v>
      </c>
      <c r="AO55" s="27"/>
      <c r="AP55" s="30">
        <f t="shared" si="7"/>
        <v>0</v>
      </c>
      <c r="AQ55" s="68">
        <f t="shared" si="8"/>
        <v>0</v>
      </c>
    </row>
    <row r="56" spans="2:43" x14ac:dyDescent="0.2">
      <c r="B56" s="11" t="s">
        <v>36</v>
      </c>
      <c r="C56" s="21"/>
      <c r="D56" s="22"/>
      <c r="E56" s="23"/>
      <c r="F56" s="66">
        <f>'Proposed Rates'!D224</f>
        <v>0.20799999999999999</v>
      </c>
      <c r="G56" s="71">
        <f>0.18*$F$18</f>
        <v>180</v>
      </c>
      <c r="H56" s="67">
        <f t="shared" si="74"/>
        <v>37.44</v>
      </c>
      <c r="I56" s="27"/>
      <c r="J56" s="66">
        <f>'Proposed Rates'!E224</f>
        <v>0.20799999999999999</v>
      </c>
      <c r="K56" s="71">
        <f>$G$56</f>
        <v>180</v>
      </c>
      <c r="L56" s="67">
        <f t="shared" si="75"/>
        <v>37.44</v>
      </c>
      <c r="M56" s="27"/>
      <c r="N56" s="30">
        <f t="shared" si="66"/>
        <v>0</v>
      </c>
      <c r="O56" s="68">
        <f t="shared" si="67"/>
        <v>0</v>
      </c>
      <c r="Q56" s="66">
        <f>'Proposed Rates'!F224</f>
        <v>0.20799999999999999</v>
      </c>
      <c r="R56" s="71">
        <f>$G$56</f>
        <v>180</v>
      </c>
      <c r="S56" s="67">
        <f t="shared" si="76"/>
        <v>37.44</v>
      </c>
      <c r="T56" s="27"/>
      <c r="U56" s="30">
        <f t="shared" si="1"/>
        <v>0</v>
      </c>
      <c r="V56" s="68">
        <f t="shared" si="2"/>
        <v>0</v>
      </c>
      <c r="X56" s="66">
        <f>'Proposed Rates'!G224</f>
        <v>0.20799999999999999</v>
      </c>
      <c r="Y56" s="71">
        <f>$G$56</f>
        <v>180</v>
      </c>
      <c r="Z56" s="67">
        <f t="shared" si="77"/>
        <v>37.44</v>
      </c>
      <c r="AA56" s="27"/>
      <c r="AB56" s="30">
        <f t="shared" si="3"/>
        <v>0</v>
      </c>
      <c r="AC56" s="68">
        <f t="shared" si="4"/>
        <v>0</v>
      </c>
      <c r="AE56" s="66">
        <f>'Proposed Rates'!H224</f>
        <v>0.20799999999999999</v>
      </c>
      <c r="AF56" s="71">
        <f>$G$56</f>
        <v>180</v>
      </c>
      <c r="AG56" s="67">
        <f t="shared" si="78"/>
        <v>37.44</v>
      </c>
      <c r="AH56" s="27"/>
      <c r="AI56" s="30">
        <f t="shared" si="5"/>
        <v>0</v>
      </c>
      <c r="AJ56" s="68">
        <f t="shared" si="6"/>
        <v>0</v>
      </c>
      <c r="AL56" s="66">
        <f>'Proposed Rates'!I224</f>
        <v>0.20799999999999999</v>
      </c>
      <c r="AM56" s="71">
        <f>$G$56</f>
        <v>180</v>
      </c>
      <c r="AN56" s="67">
        <f t="shared" si="79"/>
        <v>37.44</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66"/>
        <v>0</v>
      </c>
      <c r="O57" s="68">
        <f t="shared" si="67"/>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250</v>
      </c>
      <c r="H58" s="67">
        <f>G58*F58</f>
        <v>34.75</v>
      </c>
      <c r="I58" s="77"/>
      <c r="J58" s="66">
        <f>'Proposed Rates'!E227</f>
        <v>0.13900000000000001</v>
      </c>
      <c r="K58" s="76">
        <f>$G$58</f>
        <v>250</v>
      </c>
      <c r="L58" s="67">
        <f>K58*J58</f>
        <v>34.75</v>
      </c>
      <c r="M58" s="77"/>
      <c r="N58" s="78">
        <f t="shared" si="66"/>
        <v>0</v>
      </c>
      <c r="O58" s="68">
        <f t="shared" si="67"/>
        <v>0</v>
      </c>
      <c r="Q58" s="66">
        <f>'Proposed Rates'!F227</f>
        <v>0.13900000000000001</v>
      </c>
      <c r="R58" s="76">
        <f>$G$58</f>
        <v>250</v>
      </c>
      <c r="S58" s="67">
        <f>R58*Q58</f>
        <v>34.75</v>
      </c>
      <c r="T58" s="77"/>
      <c r="U58" s="78">
        <f t="shared" si="1"/>
        <v>0</v>
      </c>
      <c r="V58" s="68">
        <f t="shared" si="2"/>
        <v>0</v>
      </c>
      <c r="X58" s="66">
        <f>'Proposed Rates'!G227</f>
        <v>0.13900000000000001</v>
      </c>
      <c r="Y58" s="76">
        <f>$G$58</f>
        <v>250</v>
      </c>
      <c r="Z58" s="67">
        <f>Y58*X58</f>
        <v>34.75</v>
      </c>
      <c r="AA58" s="77"/>
      <c r="AB58" s="78">
        <f t="shared" si="3"/>
        <v>0</v>
      </c>
      <c r="AC58" s="68">
        <f t="shared" si="4"/>
        <v>0</v>
      </c>
      <c r="AE58" s="66">
        <f>'Proposed Rates'!H227</f>
        <v>0.13900000000000001</v>
      </c>
      <c r="AF58" s="76">
        <f>$G$58</f>
        <v>250</v>
      </c>
      <c r="AG58" s="67">
        <f>AF58*AE58</f>
        <v>34.75</v>
      </c>
      <c r="AH58" s="77"/>
      <c r="AI58" s="78">
        <f t="shared" si="5"/>
        <v>0</v>
      </c>
      <c r="AJ58" s="68">
        <f t="shared" si="6"/>
        <v>0</v>
      </c>
      <c r="AL58" s="66">
        <f>'Proposed Rates'!I227</f>
        <v>0.13900000000000001</v>
      </c>
      <c r="AM58" s="76">
        <f>$G$58</f>
        <v>250</v>
      </c>
      <c r="AN58" s="67">
        <f>AM58*AL58</f>
        <v>34.75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194.38160500000001</v>
      </c>
      <c r="I60" s="94"/>
      <c r="J60" s="95"/>
      <c r="K60" s="95"/>
      <c r="L60" s="97">
        <f>SUM(L51:L56,L50)</f>
        <v>194.864496</v>
      </c>
      <c r="M60" s="96"/>
      <c r="N60" s="97">
        <f t="shared" ref="N60" si="80">L60-H60</f>
        <v>0.48289099999999507</v>
      </c>
      <c r="O60" s="98">
        <f t="shared" ref="O60" si="81">IF((H60)=0,"",(N60/H60))</f>
        <v>2.4842422717931312E-3</v>
      </c>
      <c r="Q60" s="95"/>
      <c r="R60" s="95"/>
      <c r="S60" s="97">
        <f>SUM(S51:S56,S50)</f>
        <v>197.024496</v>
      </c>
      <c r="T60" s="96"/>
      <c r="U60" s="97">
        <f t="shared" si="1"/>
        <v>2.1599999999999966</v>
      </c>
      <c r="V60" s="98">
        <f>IF((L60)=0,"",(U60/L60))</f>
        <v>1.1084625698054285E-2</v>
      </c>
      <c r="X60" s="95"/>
      <c r="Y60" s="95"/>
      <c r="Z60" s="97">
        <f>SUM(Z51:Z56,Z50)</f>
        <v>199.54449599999998</v>
      </c>
      <c r="AA60" s="96"/>
      <c r="AB60" s="97">
        <f t="shared" si="3"/>
        <v>2.5199999999999818</v>
      </c>
      <c r="AC60" s="98">
        <f>IF((S60)=0,"",(AB60/S60))</f>
        <v>1.2790287761984591E-2</v>
      </c>
      <c r="AE60" s="95"/>
      <c r="AF60" s="95"/>
      <c r="AG60" s="97">
        <f>SUM(AG51:AG56,AG50)</f>
        <v>200.45449600000001</v>
      </c>
      <c r="AH60" s="96"/>
      <c r="AI60" s="97">
        <f t="shared" ref="AI60:AI64" si="82">AG60-Z60</f>
        <v>0.91000000000002501</v>
      </c>
      <c r="AJ60" s="98">
        <f>IF((Z60)=0,"",(AI60/Z60))</f>
        <v>4.5603863711681887E-3</v>
      </c>
      <c r="AL60" s="95"/>
      <c r="AM60" s="95"/>
      <c r="AN60" s="97">
        <f>SUM(AN51:AN56,AN50)</f>
        <v>200.964496</v>
      </c>
      <c r="AO60" s="96"/>
      <c r="AP60" s="97">
        <f t="shared" ref="AP60:AP64" si="83">AN60-AG60</f>
        <v>0.50999999999999091</v>
      </c>
      <c r="AQ60" s="98">
        <f>IF((AG60)=0,"",(AP60/AG60))</f>
        <v>2.5442183147640195E-3</v>
      </c>
    </row>
    <row r="61" spans="2:43" x14ac:dyDescent="0.2">
      <c r="B61" s="99" t="s">
        <v>40</v>
      </c>
      <c r="C61" s="21"/>
      <c r="D61" s="21"/>
      <c r="E61" s="21"/>
      <c r="F61" s="100">
        <v>0.13</v>
      </c>
      <c r="G61" s="101"/>
      <c r="H61" s="102">
        <f>H60*F61</f>
        <v>25.269608650000002</v>
      </c>
      <c r="I61" s="103"/>
      <c r="J61" s="104">
        <v>0.13</v>
      </c>
      <c r="K61" s="103"/>
      <c r="L61" s="105">
        <f>L60*J61</f>
        <v>25.332384480000002</v>
      </c>
      <c r="M61" s="106"/>
      <c r="N61" s="107">
        <f t="shared" si="66"/>
        <v>6.2775829999999644E-2</v>
      </c>
      <c r="O61" s="108">
        <f t="shared" si="67"/>
        <v>2.4842422717931425E-3</v>
      </c>
      <c r="Q61" s="104">
        <v>0.13</v>
      </c>
      <c r="R61" s="103"/>
      <c r="S61" s="105">
        <f>S60*Q61</f>
        <v>25.613184480000001</v>
      </c>
      <c r="T61" s="106"/>
      <c r="U61" s="107">
        <f t="shared" si="1"/>
        <v>0.28079999999999927</v>
      </c>
      <c r="V61" s="108">
        <f t="shared" ref="V61:V70" si="84">IF((L61)=0,"",(U61/L61))</f>
        <v>1.1084625698054273E-2</v>
      </c>
      <c r="X61" s="104">
        <v>0.13</v>
      </c>
      <c r="Y61" s="103"/>
      <c r="Z61" s="105">
        <f>Z60*X61</f>
        <v>25.940784479999998</v>
      </c>
      <c r="AA61" s="106"/>
      <c r="AB61" s="107">
        <f t="shared" si="3"/>
        <v>0.32759999999999678</v>
      </c>
      <c r="AC61" s="108">
        <f t="shared" ref="AC61:AC70" si="85">IF((S61)=0,"",(AB61/S61))</f>
        <v>1.2790287761984556E-2</v>
      </c>
      <c r="AE61" s="104">
        <v>0.13</v>
      </c>
      <c r="AF61" s="103"/>
      <c r="AG61" s="105">
        <f>AG60*AE61</f>
        <v>26.059084480000003</v>
      </c>
      <c r="AH61" s="106"/>
      <c r="AI61" s="107">
        <f t="shared" si="82"/>
        <v>0.11830000000000496</v>
      </c>
      <c r="AJ61" s="108">
        <f t="shared" ref="AJ61:AJ70" si="86">IF((Z61)=0,"",(AI61/Z61))</f>
        <v>4.5603863711682537E-3</v>
      </c>
      <c r="AL61" s="104">
        <v>0.13</v>
      </c>
      <c r="AM61" s="103"/>
      <c r="AN61" s="105">
        <f>AN60*AL61</f>
        <v>26.125384480000001</v>
      </c>
      <c r="AO61" s="106"/>
      <c r="AP61" s="107">
        <f t="shared" si="83"/>
        <v>6.6299999999998249E-2</v>
      </c>
      <c r="AQ61" s="108">
        <f t="shared" ref="AQ61:AQ70" si="87">IF((AG61)=0,"",(AP61/AG61))</f>
        <v>2.5442183147639974E-3</v>
      </c>
    </row>
    <row r="62" spans="2:43" x14ac:dyDescent="0.2">
      <c r="B62" s="109" t="s">
        <v>41</v>
      </c>
      <c r="C62" s="21"/>
      <c r="D62" s="21"/>
      <c r="E62" s="21"/>
      <c r="F62" s="110"/>
      <c r="G62" s="101"/>
      <c r="H62" s="102">
        <f>H60+H61</f>
        <v>219.65121365000002</v>
      </c>
      <c r="I62" s="103"/>
      <c r="J62" s="103"/>
      <c r="K62" s="103"/>
      <c r="L62" s="105">
        <f>L60+L61</f>
        <v>220.19688048</v>
      </c>
      <c r="M62" s="106"/>
      <c r="N62" s="107">
        <f t="shared" si="66"/>
        <v>0.54566682999998761</v>
      </c>
      <c r="O62" s="108">
        <f t="shared" si="67"/>
        <v>2.4842422717931E-3</v>
      </c>
      <c r="Q62" s="103"/>
      <c r="R62" s="103"/>
      <c r="S62" s="105">
        <f>S60+S61</f>
        <v>222.63768048</v>
      </c>
      <c r="T62" s="106"/>
      <c r="U62" s="107">
        <f t="shared" si="1"/>
        <v>2.4407999999999959</v>
      </c>
      <c r="V62" s="108">
        <f t="shared" si="84"/>
        <v>1.1084625698054284E-2</v>
      </c>
      <c r="X62" s="103"/>
      <c r="Y62" s="103"/>
      <c r="Z62" s="105">
        <f>Z60+Z61</f>
        <v>225.48528047999997</v>
      </c>
      <c r="AA62" s="106"/>
      <c r="AB62" s="107">
        <f t="shared" si="3"/>
        <v>2.8475999999999715</v>
      </c>
      <c r="AC62" s="108">
        <f t="shared" si="85"/>
        <v>1.2790287761984554E-2</v>
      </c>
      <c r="AE62" s="103"/>
      <c r="AF62" s="103"/>
      <c r="AG62" s="105">
        <f>AG60+AG61</f>
        <v>226.51358048</v>
      </c>
      <c r="AH62" s="106"/>
      <c r="AI62" s="107">
        <f t="shared" si="82"/>
        <v>1.02830000000003</v>
      </c>
      <c r="AJ62" s="108">
        <f t="shared" si="86"/>
        <v>4.5603863711681965E-3</v>
      </c>
      <c r="AL62" s="103"/>
      <c r="AM62" s="103"/>
      <c r="AN62" s="105">
        <f>AN60+AN61</f>
        <v>227.08988048000001</v>
      </c>
      <c r="AO62" s="106"/>
      <c r="AP62" s="107">
        <f t="shared" si="83"/>
        <v>0.57630000000000337</v>
      </c>
      <c r="AQ62" s="108">
        <f t="shared" si="87"/>
        <v>2.5442183147640798E-3</v>
      </c>
    </row>
    <row r="63" spans="2:43" ht="15.75" customHeight="1" x14ac:dyDescent="0.2">
      <c r="B63" s="412" t="s">
        <v>127</v>
      </c>
      <c r="C63" s="412"/>
      <c r="D63" s="412"/>
      <c r="E63" s="21"/>
      <c r="F63" s="267">
        <f>'Proposed Rates'!D262</f>
        <v>0.318</v>
      </c>
      <c r="G63" s="101"/>
      <c r="H63" s="111">
        <f>F63*H60</f>
        <v>61.813350390000004</v>
      </c>
      <c r="I63" s="103"/>
      <c r="J63" s="268">
        <f>'Proposed Rates'!E262</f>
        <v>0.318</v>
      </c>
      <c r="K63" s="103"/>
      <c r="L63" s="112">
        <f>J63*L60</f>
        <v>61.966909728000005</v>
      </c>
      <c r="M63" s="106"/>
      <c r="N63" s="112">
        <f t="shared" si="66"/>
        <v>0.15355933800000088</v>
      </c>
      <c r="O63" s="113">
        <f t="shared" si="67"/>
        <v>2.4842422717931707E-3</v>
      </c>
      <c r="Q63" s="268">
        <f>'Proposed Rates'!F262</f>
        <v>0.318</v>
      </c>
      <c r="R63" s="103"/>
      <c r="S63" s="112">
        <f>Q63*S60</f>
        <v>62.653789728</v>
      </c>
      <c r="T63" s="106"/>
      <c r="U63" s="112">
        <f t="shared" si="1"/>
        <v>0.68687999999999505</v>
      </c>
      <c r="V63" s="113">
        <f t="shared" si="84"/>
        <v>1.1084625698054223E-2</v>
      </c>
      <c r="X63" s="268">
        <f>'Proposed Rates'!G262</f>
        <v>0.318</v>
      </c>
      <c r="Y63" s="103"/>
      <c r="Z63" s="112">
        <f>X63*Z60</f>
        <v>63.455149727999995</v>
      </c>
      <c r="AA63" s="106"/>
      <c r="AB63" s="112">
        <f t="shared" si="3"/>
        <v>0.80135999999999541</v>
      </c>
      <c r="AC63" s="113">
        <f t="shared" si="85"/>
        <v>1.279028776198461E-2</v>
      </c>
      <c r="AE63" s="268">
        <f>'Proposed Rates'!H262</f>
        <v>0.318</v>
      </c>
      <c r="AF63" s="103"/>
      <c r="AG63" s="112">
        <f>AE63*AG60</f>
        <v>63.744529728000003</v>
      </c>
      <c r="AH63" s="106"/>
      <c r="AI63" s="112">
        <f t="shared" si="82"/>
        <v>0.28938000000000841</v>
      </c>
      <c r="AJ63" s="113">
        <f t="shared" si="86"/>
        <v>4.5603863711681956E-3</v>
      </c>
      <c r="AL63" s="268">
        <f>'Proposed Rates'!I262</f>
        <v>0.318</v>
      </c>
      <c r="AM63" s="103"/>
      <c r="AN63" s="112">
        <f>AL63*AN60</f>
        <v>63.906709728000003</v>
      </c>
      <c r="AO63" s="106"/>
      <c r="AP63" s="112">
        <f t="shared" si="83"/>
        <v>0.16217999999999932</v>
      </c>
      <c r="AQ63" s="113">
        <f t="shared" si="87"/>
        <v>2.5442183147640542E-3</v>
      </c>
    </row>
    <row r="64" spans="2:43" ht="13.5" thickBot="1" x14ac:dyDescent="0.25">
      <c r="B64" s="413" t="s">
        <v>126</v>
      </c>
      <c r="C64" s="413"/>
      <c r="D64" s="413"/>
      <c r="E64" s="114"/>
      <c r="F64" s="115"/>
      <c r="G64" s="116"/>
      <c r="H64" s="117">
        <f>H62-H63</f>
        <v>157.83786326000001</v>
      </c>
      <c r="I64" s="118"/>
      <c r="J64" s="118"/>
      <c r="K64" s="118"/>
      <c r="L64" s="119">
        <f>L62-L63</f>
        <v>158.22997075199999</v>
      </c>
      <c r="M64" s="120"/>
      <c r="N64" s="121">
        <f t="shared" si="66"/>
        <v>0.39210749199997963</v>
      </c>
      <c r="O64" s="122">
        <f t="shared" si="67"/>
        <v>2.4842422717930275E-3</v>
      </c>
      <c r="Q64" s="118"/>
      <c r="R64" s="118"/>
      <c r="S64" s="119">
        <f>S62-S63</f>
        <v>159.98389075200001</v>
      </c>
      <c r="T64" s="120"/>
      <c r="U64" s="121">
        <f t="shared" si="1"/>
        <v>1.7539200000000221</v>
      </c>
      <c r="V64" s="122">
        <f t="shared" si="84"/>
        <v>1.1084625698054445E-2</v>
      </c>
      <c r="X64" s="118"/>
      <c r="Y64" s="118"/>
      <c r="Z64" s="119">
        <f>Z62-Z63</f>
        <v>162.03013075199999</v>
      </c>
      <c r="AA64" s="120"/>
      <c r="AB64" s="121">
        <f t="shared" si="3"/>
        <v>2.0462399999999832</v>
      </c>
      <c r="AC64" s="122">
        <f t="shared" si="85"/>
        <v>1.2790287761984577E-2</v>
      </c>
      <c r="AE64" s="118"/>
      <c r="AF64" s="118"/>
      <c r="AG64" s="119">
        <f>AG62-AG63</f>
        <v>162.769050752</v>
      </c>
      <c r="AH64" s="120"/>
      <c r="AI64" s="121">
        <f t="shared" si="82"/>
        <v>0.73892000000000735</v>
      </c>
      <c r="AJ64" s="122">
        <f t="shared" si="86"/>
        <v>4.560386371168108E-3</v>
      </c>
      <c r="AL64" s="118"/>
      <c r="AM64" s="118"/>
      <c r="AN64" s="119">
        <f>AN62-AN63</f>
        <v>163.183170752</v>
      </c>
      <c r="AO64" s="120"/>
      <c r="AP64" s="121">
        <f t="shared" si="83"/>
        <v>0.41411999999999694</v>
      </c>
      <c r="AQ64" s="122">
        <f t="shared" si="87"/>
        <v>2.544218314764046E-3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190.81160500000001</v>
      </c>
      <c r="I66" s="134"/>
      <c r="J66" s="135"/>
      <c r="K66" s="135"/>
      <c r="L66" s="137">
        <f>SUM(L57:L58,L50,L51:L53)</f>
        <v>191.29449599999998</v>
      </c>
      <c r="M66" s="136"/>
      <c r="N66" s="137">
        <f t="shared" ref="N66:N70" si="88">L66-H66</f>
        <v>0.48289099999996665</v>
      </c>
      <c r="O66" s="98">
        <f t="shared" ref="O66:O70" si="89">IF((H66)=0,"",(N66/H66))</f>
        <v>2.5307213363671807E-3</v>
      </c>
      <c r="Q66" s="135"/>
      <c r="R66" s="135"/>
      <c r="S66" s="137">
        <f>SUM(S57:S58,S50,S51:S53)</f>
        <v>193.45449599999998</v>
      </c>
      <c r="T66" s="136"/>
      <c r="U66" s="137">
        <f t="shared" si="1"/>
        <v>2.1599999999999966</v>
      </c>
      <c r="V66" s="98">
        <f t="shared" si="84"/>
        <v>1.1291490582144072E-2</v>
      </c>
      <c r="X66" s="135"/>
      <c r="Y66" s="135"/>
      <c r="Z66" s="137">
        <f>SUM(Z57:Z58,Z50,Z51:Z53)</f>
        <v>195.97449599999999</v>
      </c>
      <c r="AA66" s="136"/>
      <c r="AB66" s="137">
        <f t="shared" si="3"/>
        <v>2.5200000000000102</v>
      </c>
      <c r="AC66" s="98">
        <f t="shared" si="85"/>
        <v>1.3026319119510205E-2</v>
      </c>
      <c r="AE66" s="135"/>
      <c r="AF66" s="135"/>
      <c r="AG66" s="137">
        <f>SUM(AG57:AG58,AG50,AG51:AG53)</f>
        <v>196.88449599999996</v>
      </c>
      <c r="AH66" s="136"/>
      <c r="AI66" s="137">
        <f t="shared" ref="AI66:AI70" si="90">AG66-Z66</f>
        <v>0.90999999999996817</v>
      </c>
      <c r="AJ66" s="98">
        <f t="shared" si="86"/>
        <v>4.6434613614210708E-3</v>
      </c>
      <c r="AL66" s="135"/>
      <c r="AM66" s="135"/>
      <c r="AN66" s="137">
        <f>SUM(AN57:AN58,AN50,AN51:AN53)</f>
        <v>197.39449599999998</v>
      </c>
      <c r="AO66" s="136"/>
      <c r="AP66" s="137">
        <f t="shared" ref="AP66:AP70" si="91">AN66-AG66</f>
        <v>0.51000000000001933</v>
      </c>
      <c r="AQ66" s="98">
        <f t="shared" si="87"/>
        <v>2.5903512483787419E-3</v>
      </c>
    </row>
    <row r="67" spans="1:43" s="79" customFormat="1" x14ac:dyDescent="0.2">
      <c r="B67" s="138" t="s">
        <v>40</v>
      </c>
      <c r="C67" s="73"/>
      <c r="D67" s="73"/>
      <c r="E67" s="73"/>
      <c r="F67" s="139">
        <v>0.13</v>
      </c>
      <c r="G67" s="132"/>
      <c r="H67" s="140">
        <f>H66*F67</f>
        <v>24.805508650000004</v>
      </c>
      <c r="I67" s="141"/>
      <c r="J67" s="142">
        <v>0.13</v>
      </c>
      <c r="K67" s="143"/>
      <c r="L67" s="146">
        <f>L66*J67</f>
        <v>24.86828448</v>
      </c>
      <c r="M67" s="145"/>
      <c r="N67" s="146">
        <f t="shared" si="88"/>
        <v>6.2775829999996091E-2</v>
      </c>
      <c r="O67" s="108">
        <f t="shared" si="89"/>
        <v>2.5307213363671976E-3</v>
      </c>
      <c r="Q67" s="142">
        <v>0.13</v>
      </c>
      <c r="R67" s="143"/>
      <c r="S67" s="144">
        <f>S66*Q67</f>
        <v>25.149084479999999</v>
      </c>
      <c r="T67" s="145"/>
      <c r="U67" s="146">
        <f t="shared" si="1"/>
        <v>0.28079999999999927</v>
      </c>
      <c r="V67" s="108">
        <f t="shared" si="84"/>
        <v>1.129149058214406E-2</v>
      </c>
      <c r="X67" s="142">
        <v>0.13</v>
      </c>
      <c r="Y67" s="143"/>
      <c r="Z67" s="144">
        <f>Z66*X67</f>
        <v>25.476684479999999</v>
      </c>
      <c r="AA67" s="145"/>
      <c r="AB67" s="146">
        <f t="shared" si="3"/>
        <v>0.32760000000000034</v>
      </c>
      <c r="AC67" s="108">
        <f t="shared" si="85"/>
        <v>1.3026319119510165E-2</v>
      </c>
      <c r="AE67" s="142">
        <v>0.13</v>
      </c>
      <c r="AF67" s="143"/>
      <c r="AG67" s="146">
        <f>AG66*AE67</f>
        <v>25.594984479999994</v>
      </c>
      <c r="AH67" s="145"/>
      <c r="AI67" s="146">
        <f t="shared" si="90"/>
        <v>0.1182999999999943</v>
      </c>
      <c r="AJ67" s="108">
        <f t="shared" si="86"/>
        <v>4.6434613614210092E-3</v>
      </c>
      <c r="AL67" s="142">
        <v>0.13</v>
      </c>
      <c r="AM67" s="143"/>
      <c r="AN67" s="144">
        <f>AN66*AL67</f>
        <v>25.661284479999999</v>
      </c>
      <c r="AO67" s="145"/>
      <c r="AP67" s="146">
        <f t="shared" si="91"/>
        <v>6.6300000000005355E-2</v>
      </c>
      <c r="AQ67" s="108">
        <f t="shared" si="87"/>
        <v>2.5903512483788529E-3</v>
      </c>
    </row>
    <row r="68" spans="1:43" s="79" customFormat="1" x14ac:dyDescent="0.2">
      <c r="B68" s="147" t="s">
        <v>123</v>
      </c>
      <c r="C68" s="73"/>
      <c r="D68" s="73"/>
      <c r="E68" s="73"/>
      <c r="F68" s="148"/>
      <c r="G68" s="149"/>
      <c r="H68" s="140">
        <f>H66+H67</f>
        <v>215.61711365000002</v>
      </c>
      <c r="I68" s="141"/>
      <c r="J68" s="141"/>
      <c r="K68" s="141"/>
      <c r="L68" s="144">
        <f>L66+L67</f>
        <v>216.16278047999998</v>
      </c>
      <c r="M68" s="145"/>
      <c r="N68" s="146">
        <f t="shared" si="88"/>
        <v>0.54566682999995919</v>
      </c>
      <c r="O68" s="108">
        <f t="shared" si="89"/>
        <v>2.530721336367166E-3</v>
      </c>
      <c r="Q68" s="141"/>
      <c r="R68" s="141"/>
      <c r="S68" s="144">
        <f>S66+S67</f>
        <v>218.60358047999998</v>
      </c>
      <c r="T68" s="145"/>
      <c r="U68" s="146">
        <f t="shared" si="1"/>
        <v>2.4407999999999959</v>
      </c>
      <c r="V68" s="108">
        <f t="shared" si="84"/>
        <v>1.129149058214407E-2</v>
      </c>
      <c r="X68" s="141"/>
      <c r="Y68" s="141"/>
      <c r="Z68" s="144">
        <f>Z66+Z67</f>
        <v>221.45118047999998</v>
      </c>
      <c r="AA68" s="145"/>
      <c r="AB68" s="146">
        <f t="shared" si="3"/>
        <v>2.8475999999999999</v>
      </c>
      <c r="AC68" s="108">
        <f t="shared" si="85"/>
        <v>1.3026319119510152E-2</v>
      </c>
      <c r="AE68" s="141"/>
      <c r="AF68" s="141"/>
      <c r="AG68" s="144">
        <f>AG66+AG67</f>
        <v>222.47948047999995</v>
      </c>
      <c r="AH68" s="145"/>
      <c r="AI68" s="146">
        <f t="shared" si="90"/>
        <v>1.0282999999999731</v>
      </c>
      <c r="AJ68" s="108">
        <f t="shared" si="86"/>
        <v>4.6434613614211124E-3</v>
      </c>
      <c r="AL68" s="141"/>
      <c r="AM68" s="141"/>
      <c r="AN68" s="144">
        <f>AN66+AN67</f>
        <v>223.05578047999998</v>
      </c>
      <c r="AO68" s="145"/>
      <c r="AP68" s="146">
        <f t="shared" si="91"/>
        <v>0.57630000000003179</v>
      </c>
      <c r="AQ68" s="108">
        <f t="shared" si="87"/>
        <v>2.5903512483787866E-3</v>
      </c>
    </row>
    <row r="69" spans="1:43" s="79" customFormat="1" ht="15.75" customHeight="1" x14ac:dyDescent="0.2">
      <c r="B69" s="421" t="s">
        <v>127</v>
      </c>
      <c r="C69" s="421"/>
      <c r="D69" s="421"/>
      <c r="E69" s="73"/>
      <c r="F69" s="269">
        <f>F63</f>
        <v>0.318</v>
      </c>
      <c r="G69" s="149"/>
      <c r="H69" s="150">
        <f>F69*H66</f>
        <v>60.678090390000008</v>
      </c>
      <c r="I69" s="141"/>
      <c r="J69" s="268">
        <f>J63</f>
        <v>0.318</v>
      </c>
      <c r="K69" s="141"/>
      <c r="L69" s="151">
        <f>J69*L66</f>
        <v>60.831649727999995</v>
      </c>
      <c r="M69" s="145"/>
      <c r="N69" s="151">
        <f t="shared" si="88"/>
        <v>0.15355933799998667</v>
      </c>
      <c r="O69" s="113">
        <f t="shared" si="89"/>
        <v>2.5307213363671356E-3</v>
      </c>
      <c r="Q69" s="268">
        <f>Q63</f>
        <v>0.318</v>
      </c>
      <c r="R69" s="141"/>
      <c r="S69" s="151">
        <f>Q69*S66</f>
        <v>61.518529727999997</v>
      </c>
      <c r="T69" s="145"/>
      <c r="U69" s="151">
        <f t="shared" si="1"/>
        <v>0.68688000000000216</v>
      </c>
      <c r="V69" s="113">
        <f t="shared" si="84"/>
        <v>1.1291490582144124E-2</v>
      </c>
      <c r="X69" s="268">
        <f>X63</f>
        <v>0.318</v>
      </c>
      <c r="Y69" s="141"/>
      <c r="Z69" s="151">
        <f>X69*Z66</f>
        <v>62.319889728</v>
      </c>
      <c r="AA69" s="145"/>
      <c r="AB69" s="151">
        <f t="shared" si="3"/>
        <v>0.80136000000000251</v>
      </c>
      <c r="AC69" s="113">
        <f t="shared" si="85"/>
        <v>1.3026319119510193E-2</v>
      </c>
      <c r="AE69" s="268">
        <f>AE63</f>
        <v>0.318</v>
      </c>
      <c r="AF69" s="141"/>
      <c r="AG69" s="151">
        <f>AE69*AG66</f>
        <v>62.609269727999987</v>
      </c>
      <c r="AH69" s="145"/>
      <c r="AI69" s="151">
        <f t="shared" si="90"/>
        <v>0.28937999999998709</v>
      </c>
      <c r="AJ69" s="113">
        <f t="shared" si="86"/>
        <v>4.6434613614210257E-3</v>
      </c>
      <c r="AL69" s="268">
        <f>AL63</f>
        <v>0.318</v>
      </c>
      <c r="AM69" s="141"/>
      <c r="AN69" s="151">
        <f>AL69*AN66</f>
        <v>62.771449727999993</v>
      </c>
      <c r="AO69" s="145"/>
      <c r="AP69" s="151">
        <f t="shared" si="91"/>
        <v>0.16218000000000643</v>
      </c>
      <c r="AQ69" s="113">
        <f t="shared" si="87"/>
        <v>2.5903512483787467E-3</v>
      </c>
    </row>
    <row r="70" spans="1:43" s="79" customFormat="1" ht="13.5" thickBot="1" x14ac:dyDescent="0.25">
      <c r="B70" s="407" t="s">
        <v>128</v>
      </c>
      <c r="C70" s="407"/>
      <c r="D70" s="407"/>
      <c r="E70" s="152"/>
      <c r="F70" s="153"/>
      <c r="G70" s="154"/>
      <c r="H70" s="155">
        <f>H68-H69</f>
        <v>154.93902326</v>
      </c>
      <c r="I70" s="156"/>
      <c r="J70" s="156"/>
      <c r="K70" s="156"/>
      <c r="L70" s="157">
        <f>L68-L69</f>
        <v>155.33113075199998</v>
      </c>
      <c r="M70" s="158"/>
      <c r="N70" s="159">
        <f t="shared" si="88"/>
        <v>0.39210749199997963</v>
      </c>
      <c r="O70" s="160">
        <f t="shared" si="89"/>
        <v>2.5307213363672241E-3</v>
      </c>
      <c r="Q70" s="156"/>
      <c r="R70" s="156"/>
      <c r="S70" s="157">
        <f>S68-S69</f>
        <v>157.08505075199997</v>
      </c>
      <c r="T70" s="158"/>
      <c r="U70" s="159">
        <f t="shared" si="1"/>
        <v>1.7539199999999937</v>
      </c>
      <c r="V70" s="160">
        <f t="shared" si="84"/>
        <v>1.1291490582144049E-2</v>
      </c>
      <c r="X70" s="156"/>
      <c r="Y70" s="156"/>
      <c r="Z70" s="157">
        <f>Z68-Z69</f>
        <v>159.13129075199998</v>
      </c>
      <c r="AA70" s="158"/>
      <c r="AB70" s="159">
        <f t="shared" si="3"/>
        <v>2.0462400000000116</v>
      </c>
      <c r="AC70" s="160">
        <f t="shared" si="85"/>
        <v>1.3026319119510228E-2</v>
      </c>
      <c r="AE70" s="156"/>
      <c r="AF70" s="156"/>
      <c r="AG70" s="157">
        <f>AG68-AG69</f>
        <v>159.87021075199996</v>
      </c>
      <c r="AH70" s="158"/>
      <c r="AI70" s="159">
        <f t="shared" si="90"/>
        <v>0.73891999999997893</v>
      </c>
      <c r="AJ70" s="160">
        <f t="shared" si="86"/>
        <v>4.6434613614211011E-3</v>
      </c>
      <c r="AL70" s="156"/>
      <c r="AM70" s="156"/>
      <c r="AN70" s="157">
        <f>AN68-AN69</f>
        <v>160.28433075199999</v>
      </c>
      <c r="AO70" s="158"/>
      <c r="AP70" s="159">
        <f t="shared" si="91"/>
        <v>0.41412000000002536</v>
      </c>
      <c r="AQ70" s="160">
        <f t="shared" si="87"/>
        <v>2.5903512483788026E-3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361950</xdr:colOff>
                    <xdr:row>16</xdr:row>
                    <xdr:rowOff>114300</xdr:rowOff>
                  </from>
                  <to>
                    <xdr:col>16</xdr:col>
                    <xdr:colOff>9525</xdr:colOff>
                    <xdr:row>18</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85"/>
  <sheetViews>
    <sheetView showGridLines="0" topLeftCell="A40" zoomScale="85" zoomScaleNormal="85" zoomScaleSheetLayoutView="100" workbookViewId="0">
      <selection activeCell="D110" sqref="D110"/>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56</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Rates'!D8</f>
        <v>19.32</v>
      </c>
      <c r="G23" s="25">
        <v>1</v>
      </c>
      <c r="H23" s="26">
        <f>G23*F23</f>
        <v>19.32</v>
      </c>
      <c r="I23" s="27"/>
      <c r="J23" s="24">
        <f>+'SC (1000)'!J23</f>
        <v>20.16</v>
      </c>
      <c r="K23" s="29">
        <v>1</v>
      </c>
      <c r="L23" s="26">
        <f>K23*J23</f>
        <v>20.16</v>
      </c>
      <c r="M23" s="27"/>
      <c r="N23" s="30">
        <f>L23-H23</f>
        <v>0.83999999999999986</v>
      </c>
      <c r="O23" s="31">
        <f>IF((H23)=0,"",(N23/H23))</f>
        <v>4.3478260869565209E-2</v>
      </c>
      <c r="Q23" s="24">
        <f>+'SC (1000)'!Q23</f>
        <v>21.12</v>
      </c>
      <c r="R23" s="29">
        <v>1</v>
      </c>
      <c r="S23" s="26">
        <f>R23*Q23</f>
        <v>21.12</v>
      </c>
      <c r="T23" s="27"/>
      <c r="U23" s="30">
        <f>S23-L23</f>
        <v>0.96000000000000085</v>
      </c>
      <c r="V23" s="31">
        <f>IF((L23)=0,"",(U23/L23))</f>
        <v>4.7619047619047658E-2</v>
      </c>
      <c r="X23" s="24">
        <f>+'SC (1000)'!X23</f>
        <v>21.94</v>
      </c>
      <c r="Y23" s="29">
        <v>1</v>
      </c>
      <c r="Z23" s="26">
        <f>Y23*X23</f>
        <v>21.94</v>
      </c>
      <c r="AA23" s="27"/>
      <c r="AB23" s="30">
        <f>Z23-S23</f>
        <v>0.82000000000000028</v>
      </c>
      <c r="AC23" s="31">
        <f>IF((S23)=0,"",(AB23/S23))</f>
        <v>3.882575757575759E-2</v>
      </c>
      <c r="AE23" s="24">
        <f>+'SC (1000)'!AE23</f>
        <v>22.35</v>
      </c>
      <c r="AF23" s="29">
        <v>1</v>
      </c>
      <c r="AG23" s="26">
        <f>AF23*AE23</f>
        <v>22.35</v>
      </c>
      <c r="AH23" s="27"/>
      <c r="AI23" s="30">
        <f>AG23-Z23</f>
        <v>0.41000000000000014</v>
      </c>
      <c r="AJ23" s="31">
        <f>IF((Z23)=0,"",(AI23/Z23))</f>
        <v>1.8687329079307206E-2</v>
      </c>
      <c r="AL23" s="24">
        <f>+'SC (1000)'!AL23</f>
        <v>22.56</v>
      </c>
      <c r="AM23" s="29">
        <v>1</v>
      </c>
      <c r="AN23" s="26">
        <f>AM23*AL23</f>
        <v>22.56</v>
      </c>
      <c r="AO23" s="27"/>
      <c r="AP23" s="30">
        <f>AN23-AG23</f>
        <v>0.2099999999999973</v>
      </c>
      <c r="AQ23" s="31">
        <f>IF((AG23)=0,"",(AP23/AG23))</f>
        <v>9.395973154362294E-3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2000</v>
      </c>
      <c r="H25" s="26">
        <f t="shared" si="0"/>
        <v>0</v>
      </c>
      <c r="I25" s="27"/>
      <c r="J25" s="24">
        <f>'Proposed Rates'!E82</f>
        <v>0</v>
      </c>
      <c r="K25" s="29">
        <f>$F$18</f>
        <v>2000</v>
      </c>
      <c r="L25" s="26">
        <f t="shared" ref="L25:L27" si="9">K25*J25</f>
        <v>0</v>
      </c>
      <c r="M25" s="27"/>
      <c r="N25" s="30">
        <f t="shared" ref="N25:N27" si="10">L25-H25</f>
        <v>0</v>
      </c>
      <c r="O25" s="31" t="str">
        <f t="shared" ref="O25:O27" si="11">IF((H25)=0,"",(N25/H25))</f>
        <v/>
      </c>
      <c r="Q25" s="24">
        <f>'Proposed Rates'!F82</f>
        <v>0</v>
      </c>
      <c r="R25" s="29">
        <f>$F$18</f>
        <v>2000</v>
      </c>
      <c r="S25" s="26">
        <f t="shared" ref="S25:S27" si="12">R25*Q25</f>
        <v>0</v>
      </c>
      <c r="T25" s="27"/>
      <c r="U25" s="30">
        <f t="shared" si="1"/>
        <v>0</v>
      </c>
      <c r="V25" s="31" t="str">
        <f t="shared" si="2"/>
        <v/>
      </c>
      <c r="X25" s="24">
        <f>'Proposed Rates'!G82</f>
        <v>0</v>
      </c>
      <c r="Y25" s="29">
        <f>$F$18</f>
        <v>2000</v>
      </c>
      <c r="Z25" s="26">
        <f t="shared" ref="Z25:Z27" si="13">Y25*X25</f>
        <v>0</v>
      </c>
      <c r="AA25" s="27"/>
      <c r="AB25" s="30">
        <f t="shared" si="3"/>
        <v>0</v>
      </c>
      <c r="AC25" s="31" t="str">
        <f t="shared" si="4"/>
        <v/>
      </c>
      <c r="AE25" s="24">
        <f>'Proposed Rates'!H82</f>
        <v>0</v>
      </c>
      <c r="AF25" s="29">
        <f>$F$18</f>
        <v>2000</v>
      </c>
      <c r="AG25" s="26">
        <f t="shared" ref="AG25:AG27" si="14">AF25*AE25</f>
        <v>0</v>
      </c>
      <c r="AH25" s="27"/>
      <c r="AI25" s="30">
        <f t="shared" si="5"/>
        <v>0</v>
      </c>
      <c r="AJ25" s="31" t="str">
        <f t="shared" si="6"/>
        <v/>
      </c>
      <c r="AL25" s="24">
        <f>'Proposed Rates'!I82</f>
        <v>0</v>
      </c>
      <c r="AM25" s="29">
        <f>$F$18</f>
        <v>2000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2000</v>
      </c>
      <c r="H26" s="26">
        <f t="shared" si="0"/>
        <v>0</v>
      </c>
      <c r="I26" s="27"/>
      <c r="J26" s="24">
        <f>'Proposed Rates'!E96</f>
        <v>0</v>
      </c>
      <c r="K26" s="29">
        <f t="shared" ref="K26:K27" si="16">$F$18</f>
        <v>2000</v>
      </c>
      <c r="L26" s="26">
        <f t="shared" si="9"/>
        <v>0</v>
      </c>
      <c r="M26" s="27"/>
      <c r="N26" s="30">
        <f t="shared" si="10"/>
        <v>0</v>
      </c>
      <c r="O26" s="31" t="str">
        <f t="shared" si="11"/>
        <v/>
      </c>
      <c r="Q26" s="24">
        <f>'Proposed Rates'!F96</f>
        <v>0</v>
      </c>
      <c r="R26" s="29">
        <f t="shared" ref="R26:R27" si="17">$F$18</f>
        <v>2000</v>
      </c>
      <c r="S26" s="26">
        <f t="shared" si="12"/>
        <v>0</v>
      </c>
      <c r="T26" s="27"/>
      <c r="U26" s="30">
        <f t="shared" si="1"/>
        <v>0</v>
      </c>
      <c r="V26" s="31" t="str">
        <f t="shared" si="2"/>
        <v/>
      </c>
      <c r="X26" s="24">
        <f>'Proposed Rates'!G96</f>
        <v>0</v>
      </c>
      <c r="Y26" s="29">
        <f t="shared" ref="Y26:Y27" si="18">$F$18</f>
        <v>2000</v>
      </c>
      <c r="Z26" s="26">
        <f t="shared" si="13"/>
        <v>0</v>
      </c>
      <c r="AA26" s="27"/>
      <c r="AB26" s="30">
        <f t="shared" si="3"/>
        <v>0</v>
      </c>
      <c r="AC26" s="31" t="str">
        <f t="shared" si="4"/>
        <v/>
      </c>
      <c r="AE26" s="24">
        <f>'Proposed Rates'!H96</f>
        <v>0</v>
      </c>
      <c r="AF26" s="29">
        <f t="shared" ref="AF26:AF27" si="19">$F$18</f>
        <v>2000</v>
      </c>
      <c r="AG26" s="26">
        <f t="shared" si="14"/>
        <v>0</v>
      </c>
      <c r="AH26" s="27"/>
      <c r="AI26" s="30">
        <f t="shared" si="5"/>
        <v>0</v>
      </c>
      <c r="AJ26" s="31" t="str">
        <f t="shared" si="6"/>
        <v/>
      </c>
      <c r="AL26" s="24">
        <f>'Proposed Rates'!I96</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2000</v>
      </c>
      <c r="H27" s="26">
        <f t="shared" si="0"/>
        <v>0</v>
      </c>
      <c r="I27" s="27"/>
      <c r="J27" s="24">
        <f>'Proposed Rates'!E110</f>
        <v>0</v>
      </c>
      <c r="K27" s="29">
        <f t="shared" si="16"/>
        <v>2000</v>
      </c>
      <c r="L27" s="26">
        <f t="shared" si="9"/>
        <v>0</v>
      </c>
      <c r="M27" s="27"/>
      <c r="N27" s="30">
        <f t="shared" si="10"/>
        <v>0</v>
      </c>
      <c r="O27" s="31" t="str">
        <f t="shared" si="11"/>
        <v/>
      </c>
      <c r="Q27" s="24">
        <f>'Proposed Rates'!F110</f>
        <v>0</v>
      </c>
      <c r="R27" s="29">
        <f t="shared" si="17"/>
        <v>2000</v>
      </c>
      <c r="S27" s="26">
        <f t="shared" si="12"/>
        <v>0</v>
      </c>
      <c r="T27" s="27"/>
      <c r="U27" s="30">
        <f t="shared" si="1"/>
        <v>0</v>
      </c>
      <c r="V27" s="31" t="str">
        <f t="shared" si="2"/>
        <v/>
      </c>
      <c r="X27" s="24">
        <f>'Proposed Rates'!G110</f>
        <v>0</v>
      </c>
      <c r="Y27" s="29">
        <f t="shared" si="18"/>
        <v>2000</v>
      </c>
      <c r="Z27" s="26">
        <f t="shared" si="13"/>
        <v>0</v>
      </c>
      <c r="AA27" s="27"/>
      <c r="AB27" s="30">
        <f t="shared" si="3"/>
        <v>0</v>
      </c>
      <c r="AC27" s="31" t="str">
        <f t="shared" si="4"/>
        <v/>
      </c>
      <c r="AE27" s="24">
        <f>'Proposed Rates'!H110</f>
        <v>0</v>
      </c>
      <c r="AF27" s="29">
        <f t="shared" si="19"/>
        <v>2000</v>
      </c>
      <c r="AG27" s="26">
        <f t="shared" si="14"/>
        <v>0</v>
      </c>
      <c r="AH27" s="27"/>
      <c r="AI27" s="30">
        <f t="shared" si="5"/>
        <v>0</v>
      </c>
      <c r="AJ27" s="31" t="str">
        <f t="shared" si="6"/>
        <v/>
      </c>
      <c r="AL27" s="24">
        <f>'Proposed Rates'!I110</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2000</v>
      </c>
      <c r="H29" s="26">
        <f t="shared" si="0"/>
        <v>50</v>
      </c>
      <c r="I29" s="27"/>
      <c r="J29" s="24">
        <f>+'SC (1000)'!J29</f>
        <v>2.58E-2</v>
      </c>
      <c r="K29" s="25">
        <f>$F$18</f>
        <v>2000</v>
      </c>
      <c r="L29" s="26">
        <f t="shared" si="22"/>
        <v>51.6</v>
      </c>
      <c r="M29" s="27"/>
      <c r="N29" s="30">
        <f t="shared" si="23"/>
        <v>1.6000000000000014</v>
      </c>
      <c r="O29" s="31">
        <f t="shared" si="24"/>
        <v>3.2000000000000028E-2</v>
      </c>
      <c r="Q29" s="24">
        <f>+'SC (1000)'!Q29</f>
        <v>2.7E-2</v>
      </c>
      <c r="R29" s="25">
        <f>$F$18</f>
        <v>2000</v>
      </c>
      <c r="S29" s="26">
        <f t="shared" si="25"/>
        <v>54</v>
      </c>
      <c r="T29" s="27"/>
      <c r="U29" s="30">
        <f t="shared" si="1"/>
        <v>2.3999999999999986</v>
      </c>
      <c r="V29" s="31">
        <f t="shared" si="2"/>
        <v>4.6511627906976716E-2</v>
      </c>
      <c r="X29" s="24">
        <f>+'SC (1000)'!X29</f>
        <v>2.8000000000000001E-2</v>
      </c>
      <c r="Y29" s="25">
        <f>$F$18</f>
        <v>2000</v>
      </c>
      <c r="Z29" s="26">
        <f t="shared" si="26"/>
        <v>56</v>
      </c>
      <c r="AA29" s="27"/>
      <c r="AB29" s="30">
        <f t="shared" si="3"/>
        <v>2</v>
      </c>
      <c r="AC29" s="31">
        <f t="shared" si="4"/>
        <v>3.7037037037037035E-2</v>
      </c>
      <c r="AE29" s="24">
        <f>+'SC (1000)'!AE29</f>
        <v>2.8500000000000001E-2</v>
      </c>
      <c r="AF29" s="25">
        <f>$F$18</f>
        <v>2000</v>
      </c>
      <c r="AG29" s="26">
        <f t="shared" si="27"/>
        <v>57</v>
      </c>
      <c r="AH29" s="27"/>
      <c r="AI29" s="30">
        <f t="shared" si="5"/>
        <v>1</v>
      </c>
      <c r="AJ29" s="31">
        <f t="shared" si="6"/>
        <v>1.7857142857142856E-2</v>
      </c>
      <c r="AL29" s="24">
        <f>+'SC (1000)'!AL29</f>
        <v>2.8799999999999999E-2</v>
      </c>
      <c r="AM29" s="25">
        <f>$F$18</f>
        <v>2000</v>
      </c>
      <c r="AN29" s="26">
        <f t="shared" si="28"/>
        <v>57.6</v>
      </c>
      <c r="AO29" s="27"/>
      <c r="AP29" s="30">
        <f t="shared" si="7"/>
        <v>0.60000000000000142</v>
      </c>
      <c r="AQ29" s="31">
        <f t="shared" si="8"/>
        <v>1.052631578947371E-2</v>
      </c>
    </row>
    <row r="30" spans="2:43" x14ac:dyDescent="0.2">
      <c r="B30" s="21" t="s">
        <v>21</v>
      </c>
      <c r="C30" s="21"/>
      <c r="D30" s="22"/>
      <c r="E30" s="23"/>
      <c r="F30" s="24"/>
      <c r="G30" s="25">
        <f t="shared" ref="G30" si="29">$F$18</f>
        <v>2000</v>
      </c>
      <c r="H30" s="26">
        <f t="shared" si="0"/>
        <v>0</v>
      </c>
      <c r="I30" s="27"/>
      <c r="J30" s="24"/>
      <c r="K30" s="25">
        <f t="shared" ref="K30:K38" si="30">$F$18</f>
        <v>2000</v>
      </c>
      <c r="L30" s="26">
        <f t="shared" si="22"/>
        <v>0</v>
      </c>
      <c r="M30" s="27"/>
      <c r="N30" s="30">
        <f t="shared" si="23"/>
        <v>0</v>
      </c>
      <c r="O30" s="31" t="str">
        <f t="shared" si="24"/>
        <v/>
      </c>
      <c r="Q30" s="24"/>
      <c r="R30" s="25">
        <f t="shared" ref="R30:R38" si="31">$F$18</f>
        <v>2000</v>
      </c>
      <c r="S30" s="26">
        <f t="shared" si="25"/>
        <v>0</v>
      </c>
      <c r="T30" s="27"/>
      <c r="U30" s="30">
        <f t="shared" si="1"/>
        <v>0</v>
      </c>
      <c r="V30" s="31" t="str">
        <f t="shared" si="2"/>
        <v/>
      </c>
      <c r="X30" s="24"/>
      <c r="Y30" s="25">
        <f t="shared" ref="Y30:Y38" si="32">$F$18</f>
        <v>2000</v>
      </c>
      <c r="Z30" s="26">
        <f t="shared" si="26"/>
        <v>0</v>
      </c>
      <c r="AA30" s="27"/>
      <c r="AB30" s="30">
        <f t="shared" si="3"/>
        <v>0</v>
      </c>
      <c r="AC30" s="31" t="str">
        <f t="shared" si="4"/>
        <v/>
      </c>
      <c r="AE30" s="24"/>
      <c r="AF30" s="25">
        <f t="shared" ref="AF30:AF38" si="33">$F$18</f>
        <v>2000</v>
      </c>
      <c r="AG30" s="26">
        <f t="shared" si="27"/>
        <v>0</v>
      </c>
      <c r="AH30" s="27"/>
      <c r="AI30" s="30">
        <f t="shared" si="5"/>
        <v>0</v>
      </c>
      <c r="AJ30" s="31" t="str">
        <f t="shared" si="6"/>
        <v/>
      </c>
      <c r="AL30" s="24"/>
      <c r="AM30" s="25">
        <f t="shared" ref="AM30:AM38" si="34">$F$18</f>
        <v>2000</v>
      </c>
      <c r="AN30" s="26">
        <f t="shared" si="28"/>
        <v>0</v>
      </c>
      <c r="AO30" s="27"/>
      <c r="AP30" s="30">
        <f t="shared" si="7"/>
        <v>0</v>
      </c>
      <c r="AQ30" s="31" t="str">
        <f t="shared" si="8"/>
        <v/>
      </c>
    </row>
    <row r="31" spans="2:43" x14ac:dyDescent="0.2">
      <c r="B31" s="21" t="s">
        <v>136</v>
      </c>
      <c r="C31" s="21"/>
      <c r="D31" s="22" t="s">
        <v>20</v>
      </c>
      <c r="E31" s="23"/>
      <c r="F31" s="24">
        <f>+'Proposed Rates'!D68</f>
        <v>0</v>
      </c>
      <c r="G31" s="25">
        <f>$F$18</f>
        <v>2000</v>
      </c>
      <c r="H31" s="26">
        <f t="shared" si="0"/>
        <v>0</v>
      </c>
      <c r="I31" s="27"/>
      <c r="J31" s="44">
        <f>+'SC (1000)'!J31</f>
        <v>5.9999999999999995E-4</v>
      </c>
      <c r="K31" s="25">
        <f t="shared" si="30"/>
        <v>2000</v>
      </c>
      <c r="L31" s="26">
        <f t="shared" si="22"/>
        <v>1.2</v>
      </c>
      <c r="M31" s="27"/>
      <c r="N31" s="30">
        <f t="shared" si="23"/>
        <v>1.2</v>
      </c>
      <c r="O31" s="31" t="str">
        <f t="shared" si="24"/>
        <v/>
      </c>
      <c r="Q31" s="24">
        <f>+'SC (1000)'!Q31</f>
        <v>5.9999999999999995E-4</v>
      </c>
      <c r="R31" s="25">
        <f t="shared" si="31"/>
        <v>2000</v>
      </c>
      <c r="S31" s="26">
        <f t="shared" si="25"/>
        <v>1.2</v>
      </c>
      <c r="T31" s="27"/>
      <c r="U31" s="30">
        <f t="shared" si="1"/>
        <v>0</v>
      </c>
      <c r="V31" s="31">
        <f t="shared" si="2"/>
        <v>0</v>
      </c>
      <c r="X31" s="24">
        <f>+'SC (1000)'!X31</f>
        <v>0</v>
      </c>
      <c r="Y31" s="25">
        <f t="shared" si="32"/>
        <v>2000</v>
      </c>
      <c r="Z31" s="26">
        <f t="shared" si="26"/>
        <v>0</v>
      </c>
      <c r="AA31" s="27"/>
      <c r="AB31" s="30">
        <f t="shared" si="3"/>
        <v>-1.2</v>
      </c>
      <c r="AC31" s="31">
        <f t="shared" si="4"/>
        <v>-1</v>
      </c>
      <c r="AE31" s="24">
        <f>+'SC (1000)'!AE31</f>
        <v>0</v>
      </c>
      <c r="AF31" s="25">
        <f t="shared" si="33"/>
        <v>2000</v>
      </c>
      <c r="AG31" s="26">
        <f t="shared" si="27"/>
        <v>0</v>
      </c>
      <c r="AH31" s="27"/>
      <c r="AI31" s="30">
        <f t="shared" si="5"/>
        <v>0</v>
      </c>
      <c r="AJ31" s="31" t="str">
        <f t="shared" si="6"/>
        <v/>
      </c>
      <c r="AL31" s="24">
        <f>+'SC (1000)'!AL31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2000</v>
      </c>
      <c r="H36" s="26">
        <f t="shared" si="0"/>
        <v>2</v>
      </c>
      <c r="I36" s="27"/>
      <c r="J36" s="28">
        <f>+'Proposed Rates'!E53</f>
        <v>-6.9999999999999999E-4</v>
      </c>
      <c r="K36" s="25">
        <f t="shared" si="30"/>
        <v>2000</v>
      </c>
      <c r="L36" s="26">
        <f t="shared" si="22"/>
        <v>-1.4</v>
      </c>
      <c r="M36" s="27"/>
      <c r="N36" s="30">
        <f t="shared" si="23"/>
        <v>-3.4</v>
      </c>
      <c r="O36" s="31">
        <f t="shared" si="24"/>
        <v>-1.7</v>
      </c>
      <c r="Q36" s="28">
        <f>+'Proposed Rates'!F53</f>
        <v>-6.9999999999999999E-4</v>
      </c>
      <c r="R36" s="25">
        <f t="shared" si="31"/>
        <v>2000</v>
      </c>
      <c r="S36" s="26">
        <f t="shared" si="25"/>
        <v>-1.4</v>
      </c>
      <c r="T36" s="27"/>
      <c r="U36" s="30">
        <f t="shared" si="1"/>
        <v>0</v>
      </c>
      <c r="V36" s="31">
        <f t="shared" si="2"/>
        <v>0</v>
      </c>
      <c r="X36" s="28">
        <f>+'Proposed Rates'!G53</f>
        <v>0</v>
      </c>
      <c r="Y36" s="25">
        <f t="shared" si="32"/>
        <v>2000</v>
      </c>
      <c r="Z36" s="26">
        <f t="shared" si="26"/>
        <v>0</v>
      </c>
      <c r="AA36" s="27"/>
      <c r="AB36" s="30">
        <f t="shared" si="3"/>
        <v>1.4</v>
      </c>
      <c r="AC36" s="31">
        <f t="shared" si="4"/>
        <v>-1</v>
      </c>
      <c r="AE36" s="28">
        <f>+'Proposed Rates'!H53</f>
        <v>0</v>
      </c>
      <c r="AF36" s="25">
        <f t="shared" si="33"/>
        <v>2000</v>
      </c>
      <c r="AG36" s="26">
        <f t="shared" si="27"/>
        <v>0</v>
      </c>
      <c r="AH36" s="27"/>
      <c r="AI36" s="30">
        <f t="shared" si="5"/>
        <v>0</v>
      </c>
      <c r="AJ36" s="31" t="str">
        <f t="shared" si="6"/>
        <v/>
      </c>
      <c r="AL36" s="28">
        <f>+'Proposed Rates'!I53</f>
        <v>0</v>
      </c>
      <c r="AM36" s="25">
        <f t="shared" si="34"/>
        <v>2000</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71.319999999999993</v>
      </c>
      <c r="I39" s="62"/>
      <c r="J39" s="239"/>
      <c r="K39" s="240"/>
      <c r="L39" s="238">
        <f>SUM(L23:L38)</f>
        <v>71.56</v>
      </c>
      <c r="M39" s="62"/>
      <c r="N39" s="37">
        <f t="shared" si="23"/>
        <v>0.24000000000000909</v>
      </c>
      <c r="O39" s="38">
        <f t="shared" si="24"/>
        <v>3.3651149747617654E-3</v>
      </c>
      <c r="Q39" s="239"/>
      <c r="R39" s="240"/>
      <c r="S39" s="238">
        <f>SUM(S23:S38)</f>
        <v>74.92</v>
      </c>
      <c r="T39" s="62"/>
      <c r="U39" s="37">
        <f t="shared" si="1"/>
        <v>3.3599999999999994</v>
      </c>
      <c r="V39" s="38">
        <f t="shared" si="2"/>
        <v>4.6953605366126319E-2</v>
      </c>
      <c r="X39" s="239"/>
      <c r="Y39" s="240"/>
      <c r="Z39" s="238">
        <f>SUM(Z23:Z38)</f>
        <v>77.94</v>
      </c>
      <c r="AA39" s="62"/>
      <c r="AB39" s="37">
        <f t="shared" si="3"/>
        <v>3.019999999999996</v>
      </c>
      <c r="AC39" s="38">
        <f t="shared" si="4"/>
        <v>4.0309663641217242E-2</v>
      </c>
      <c r="AE39" s="239"/>
      <c r="AF39" s="240"/>
      <c r="AG39" s="238">
        <f>SUM(AG23:AG38)</f>
        <v>79.349999999999994</v>
      </c>
      <c r="AH39" s="62"/>
      <c r="AI39" s="37">
        <f t="shared" si="5"/>
        <v>1.4099999999999966</v>
      </c>
      <c r="AJ39" s="38">
        <f t="shared" si="6"/>
        <v>1.8090839107005346E-2</v>
      </c>
      <c r="AL39" s="239"/>
      <c r="AM39" s="240"/>
      <c r="AN39" s="238">
        <f>SUM(AN23:AN38)</f>
        <v>80.16</v>
      </c>
      <c r="AO39" s="62"/>
      <c r="AP39" s="37">
        <f t="shared" si="7"/>
        <v>0.81000000000000227</v>
      </c>
      <c r="AQ39" s="38">
        <f t="shared" si="8"/>
        <v>1.0207939508506646E-2</v>
      </c>
    </row>
    <row r="40" spans="2:43" ht="38.25" x14ac:dyDescent="0.2">
      <c r="B40" s="40" t="s">
        <v>99</v>
      </c>
      <c r="C40" s="21"/>
      <c r="D40" s="22" t="s">
        <v>20</v>
      </c>
      <c r="E40" s="23"/>
      <c r="F40" s="24">
        <f>+'Proposed Rates'!D39</f>
        <v>-2.0000000000000001E-4</v>
      </c>
      <c r="G40" s="25">
        <f>$F$18</f>
        <v>2000</v>
      </c>
      <c r="H40" s="26">
        <f>G40*F40</f>
        <v>-0.4</v>
      </c>
      <c r="I40" s="27"/>
      <c r="J40" s="44">
        <f>+'Proposed Rates'!E39</f>
        <v>-5.9999999999999995E-4</v>
      </c>
      <c r="K40" s="25">
        <f>$F$18</f>
        <v>2000</v>
      </c>
      <c r="L40" s="26">
        <f>K40*J40</f>
        <v>-1.2</v>
      </c>
      <c r="M40" s="27"/>
      <c r="N40" s="30">
        <f>L40-H40</f>
        <v>-0.79999999999999993</v>
      </c>
      <c r="O40" s="31">
        <f>IF((H40)=0,"",(N40/H40))</f>
        <v>1.9999999999999998</v>
      </c>
      <c r="Q40" s="28">
        <f>+'Proposed Rates'!F39</f>
        <v>-5.9999999999999995E-4</v>
      </c>
      <c r="R40" s="25">
        <f>$F$18</f>
        <v>2000</v>
      </c>
      <c r="S40" s="26">
        <f>R40*Q40</f>
        <v>-1.2</v>
      </c>
      <c r="T40" s="27"/>
      <c r="U40" s="30">
        <f t="shared" si="1"/>
        <v>0</v>
      </c>
      <c r="V40" s="31">
        <f t="shared" si="2"/>
        <v>0</v>
      </c>
      <c r="X40" s="28">
        <f>+'Proposed Rates'!G39</f>
        <v>0</v>
      </c>
      <c r="Y40" s="25">
        <f>$F$18</f>
        <v>2000</v>
      </c>
      <c r="Z40" s="26">
        <f>Y40*X40</f>
        <v>0</v>
      </c>
      <c r="AA40" s="27"/>
      <c r="AB40" s="30">
        <f t="shared" si="3"/>
        <v>1.2</v>
      </c>
      <c r="AC40" s="31">
        <f t="shared" si="4"/>
        <v>-1</v>
      </c>
      <c r="AE40" s="28">
        <f>+'Proposed Rates'!H39</f>
        <v>0</v>
      </c>
      <c r="AF40" s="25">
        <f>$F$18</f>
        <v>2000</v>
      </c>
      <c r="AG40" s="26">
        <f>AF40*AE40</f>
        <v>0</v>
      </c>
      <c r="AH40" s="27"/>
      <c r="AI40" s="30">
        <f t="shared" si="5"/>
        <v>0</v>
      </c>
      <c r="AJ40" s="31" t="str">
        <f t="shared" si="6"/>
        <v/>
      </c>
      <c r="AL40" s="28">
        <f>+'Proposed Rates'!I39</f>
        <v>0</v>
      </c>
      <c r="AM40" s="25">
        <f>$F$18</f>
        <v>2000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2000</v>
      </c>
      <c r="H42" s="26">
        <f t="shared" ref="H42:H43" si="37">G42*F42</f>
        <v>0</v>
      </c>
      <c r="I42" s="41"/>
      <c r="J42" s="28">
        <f>+'Proposed Rates'!E140</f>
        <v>0</v>
      </c>
      <c r="K42" s="25">
        <f t="shared" ref="K42:K43" si="38">$F$18</f>
        <v>2000</v>
      </c>
      <c r="L42" s="26">
        <f t="shared" ref="L42:L43" si="39">K42*J42</f>
        <v>0</v>
      </c>
      <c r="M42" s="42"/>
      <c r="N42" s="30">
        <f t="shared" ref="N42:N43" si="40">L42-H42</f>
        <v>0</v>
      </c>
      <c r="O42" s="31" t="str">
        <f t="shared" ref="O42:O46" si="41">IF((H42)=0,"",(N42/H42))</f>
        <v/>
      </c>
      <c r="Q42" s="28">
        <f>+'Proposed Rates'!F140</f>
        <v>0</v>
      </c>
      <c r="R42" s="25">
        <f t="shared" ref="R42:R43" si="42">$F$18</f>
        <v>2000</v>
      </c>
      <c r="S42" s="26">
        <f t="shared" ref="S42:S43" si="43">R42*Q42</f>
        <v>0</v>
      </c>
      <c r="T42" s="42"/>
      <c r="U42" s="30">
        <f t="shared" si="1"/>
        <v>0</v>
      </c>
      <c r="V42" s="31" t="str">
        <f t="shared" si="2"/>
        <v/>
      </c>
      <c r="X42" s="28">
        <f>+'Proposed Rates'!G140</f>
        <v>0</v>
      </c>
      <c r="Y42" s="25">
        <f t="shared" ref="Y42:Y43" si="44">$F$18</f>
        <v>2000</v>
      </c>
      <c r="Z42" s="26">
        <f t="shared" ref="Z42:Z43" si="45">Y42*X42</f>
        <v>0</v>
      </c>
      <c r="AA42" s="42"/>
      <c r="AB42" s="30">
        <f t="shared" si="3"/>
        <v>0</v>
      </c>
      <c r="AC42" s="31" t="str">
        <f t="shared" si="4"/>
        <v/>
      </c>
      <c r="AE42" s="28">
        <f>+'Proposed Rates'!H140</f>
        <v>0</v>
      </c>
      <c r="AF42" s="25">
        <f t="shared" ref="AF42:AF43" si="46">$F$18</f>
        <v>2000</v>
      </c>
      <c r="AG42" s="26">
        <f t="shared" ref="AG42:AG43" si="47">AF42*AE42</f>
        <v>0</v>
      </c>
      <c r="AH42" s="42"/>
      <c r="AI42" s="30">
        <f t="shared" si="5"/>
        <v>0</v>
      </c>
      <c r="AJ42" s="31" t="str">
        <f t="shared" si="6"/>
        <v/>
      </c>
      <c r="AL42" s="28">
        <f>+'Proposed Rates'!I140</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2067</v>
      </c>
      <c r="H44" s="26">
        <f>G44*F44</f>
        <v>0.12402000000000001</v>
      </c>
      <c r="I44" s="27"/>
      <c r="J44" s="46">
        <f>'Proposed Rates'!E234</f>
        <v>5.0000000000000002E-5</v>
      </c>
      <c r="K44" s="45">
        <f>$F$18*(1+J73)</f>
        <v>2067.6</v>
      </c>
      <c r="L44" s="26">
        <f>K44*J44</f>
        <v>0.10338</v>
      </c>
      <c r="M44" s="27"/>
      <c r="N44" s="30">
        <f>L44-H44</f>
        <v>-2.0640000000000006E-2</v>
      </c>
      <c r="O44" s="31">
        <f>IF((H44)=0,"",(N44/H44))</f>
        <v>-0.16642477019835514</v>
      </c>
      <c r="Q44" s="46">
        <f>'Proposed Rates'!F234</f>
        <v>5.0000000000000002E-5</v>
      </c>
      <c r="R44" s="45">
        <f>$F$18*(1+Q73)</f>
        <v>2067.6</v>
      </c>
      <c r="S44" s="26">
        <f>R44*Q44</f>
        <v>0.10338</v>
      </c>
      <c r="T44" s="27"/>
      <c r="U44" s="30">
        <f t="shared" si="1"/>
        <v>0</v>
      </c>
      <c r="V44" s="31">
        <f t="shared" si="2"/>
        <v>0</v>
      </c>
      <c r="X44" s="46">
        <f>'Proposed Rates'!G234</f>
        <v>5.0000000000000002E-5</v>
      </c>
      <c r="Y44" s="45">
        <f>$F$18*(1+X73)</f>
        <v>2067.6</v>
      </c>
      <c r="Z44" s="26">
        <f>Y44*X44</f>
        <v>0.10338</v>
      </c>
      <c r="AA44" s="27"/>
      <c r="AB44" s="30">
        <f t="shared" si="3"/>
        <v>0</v>
      </c>
      <c r="AC44" s="31">
        <f t="shared" si="4"/>
        <v>0</v>
      </c>
      <c r="AE44" s="46">
        <f>'Proposed Rates'!H234</f>
        <v>5.0000000000000002E-5</v>
      </c>
      <c r="AF44" s="45">
        <f>$F$18*(1+AE73)</f>
        <v>2067.6</v>
      </c>
      <c r="AG44" s="26">
        <f>AF44*AE44</f>
        <v>0.10338</v>
      </c>
      <c r="AH44" s="27"/>
      <c r="AI44" s="30">
        <f t="shared" si="5"/>
        <v>0</v>
      </c>
      <c r="AJ44" s="31">
        <f t="shared" si="6"/>
        <v>0</v>
      </c>
      <c r="AL44" s="46">
        <f>'Proposed Rates'!I234</f>
        <v>5.0000000000000002E-5</v>
      </c>
      <c r="AM44" s="45">
        <f>$F$18*(1+AL73)</f>
        <v>2067.6</v>
      </c>
      <c r="AN44" s="26">
        <f>AM44*AL44</f>
        <v>0.10338</v>
      </c>
      <c r="AO44" s="27"/>
      <c r="AP44" s="30">
        <f t="shared" si="7"/>
        <v>0</v>
      </c>
      <c r="AQ44" s="31">
        <f t="shared" si="8"/>
        <v>0</v>
      </c>
    </row>
    <row r="45" spans="2:43" x14ac:dyDescent="0.2">
      <c r="B45" s="43" t="s">
        <v>25</v>
      </c>
      <c r="C45" s="21"/>
      <c r="D45" s="22"/>
      <c r="E45" s="23"/>
      <c r="F45" s="47">
        <f>0.65*$J$54+0.17*$J$55+0.18*$J$56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80.161209999999997</v>
      </c>
      <c r="I47" s="36"/>
      <c r="J47" s="53"/>
      <c r="K47" s="55"/>
      <c r="L47" s="54">
        <f>SUM(L40:L46)+L39</f>
        <v>79.657111999999984</v>
      </c>
      <c r="M47" s="36"/>
      <c r="N47" s="37">
        <f t="shared" ref="N47:N64" si="58">L47-H47</f>
        <v>-0.50409800000001326</v>
      </c>
      <c r="O47" s="38">
        <f t="shared" ref="O47:O64" si="59">IF((H47)=0,"",(N47/H47))</f>
        <v>-6.2885527800792089E-3</v>
      </c>
      <c r="Q47" s="53"/>
      <c r="R47" s="55"/>
      <c r="S47" s="54">
        <f>SUM(S40:S46)+S39</f>
        <v>83.017111999999997</v>
      </c>
      <c r="T47" s="36"/>
      <c r="U47" s="37">
        <f t="shared" si="1"/>
        <v>3.3600000000000136</v>
      </c>
      <c r="V47" s="38">
        <f t="shared" si="2"/>
        <v>4.2180791088685395E-2</v>
      </c>
      <c r="X47" s="53"/>
      <c r="Y47" s="55"/>
      <c r="Z47" s="54">
        <f>SUM(Z40:Z46)+Z39</f>
        <v>87.237111999999982</v>
      </c>
      <c r="AA47" s="36"/>
      <c r="AB47" s="37">
        <f t="shared" si="3"/>
        <v>4.2199999999999847</v>
      </c>
      <c r="AC47" s="38">
        <f t="shared" si="4"/>
        <v>5.0832893343723942E-2</v>
      </c>
      <c r="AE47" s="53"/>
      <c r="AF47" s="55"/>
      <c r="AG47" s="54">
        <f>SUM(AG40:AG46)+AG39</f>
        <v>88.647111999999979</v>
      </c>
      <c r="AH47" s="36"/>
      <c r="AI47" s="37">
        <f t="shared" si="5"/>
        <v>1.4099999999999966</v>
      </c>
      <c r="AJ47" s="38">
        <f t="shared" si="6"/>
        <v>1.6162845922730647E-2</v>
      </c>
      <c r="AL47" s="53"/>
      <c r="AM47" s="55"/>
      <c r="AN47" s="54">
        <f>SUM(AN40:AN46)+AN39</f>
        <v>89.457111999999981</v>
      </c>
      <c r="AO47" s="36"/>
      <c r="AP47" s="37">
        <f t="shared" si="7"/>
        <v>0.81000000000000227</v>
      </c>
      <c r="AQ47" s="38">
        <f t="shared" si="8"/>
        <v>9.1373535101741659E-3</v>
      </c>
    </row>
    <row r="48" spans="2:43" x14ac:dyDescent="0.2">
      <c r="B48" s="27" t="s">
        <v>28</v>
      </c>
      <c r="C48" s="27"/>
      <c r="D48" s="56" t="s">
        <v>20</v>
      </c>
      <c r="E48" s="57"/>
      <c r="F48" s="28">
        <f>'Proposed Rates'!D154</f>
        <v>7.1000000000000004E-3</v>
      </c>
      <c r="G48" s="58">
        <f>F18*(1+F73)</f>
        <v>2067</v>
      </c>
      <c r="H48" s="26">
        <f>G48*F48</f>
        <v>14.675700000000001</v>
      </c>
      <c r="I48" s="27"/>
      <c r="J48" s="28">
        <f>'Proposed Rates'!E154</f>
        <v>7.6E-3</v>
      </c>
      <c r="K48" s="59">
        <f>F18*(1+J73)</f>
        <v>2067.6</v>
      </c>
      <c r="L48" s="26">
        <f>K48*J48</f>
        <v>15.713759999999999</v>
      </c>
      <c r="M48" s="27"/>
      <c r="N48" s="30">
        <f t="shared" si="58"/>
        <v>1.038059999999998</v>
      </c>
      <c r="O48" s="31">
        <f t="shared" si="59"/>
        <v>7.0733252928309925E-2</v>
      </c>
      <c r="Q48" s="28">
        <f>'Proposed Rates'!F154</f>
        <v>7.6E-3</v>
      </c>
      <c r="R48" s="59">
        <f>$F$18*(1+Q73)</f>
        <v>2067.6</v>
      </c>
      <c r="S48" s="26">
        <f>R48*Q48</f>
        <v>15.713759999999999</v>
      </c>
      <c r="T48" s="27"/>
      <c r="U48" s="30">
        <f t="shared" si="1"/>
        <v>0</v>
      </c>
      <c r="V48" s="31">
        <f t="shared" si="2"/>
        <v>0</v>
      </c>
      <c r="X48" s="28">
        <f>'Proposed Rates'!G154</f>
        <v>7.6E-3</v>
      </c>
      <c r="Y48" s="59">
        <f>$F$18*(1+X73)</f>
        <v>2067.6</v>
      </c>
      <c r="Z48" s="26">
        <f>Y48*X48</f>
        <v>15.713759999999999</v>
      </c>
      <c r="AA48" s="27"/>
      <c r="AB48" s="30">
        <f t="shared" si="3"/>
        <v>0</v>
      </c>
      <c r="AC48" s="31">
        <f t="shared" si="4"/>
        <v>0</v>
      </c>
      <c r="AE48" s="28">
        <f>'Proposed Rates'!H154</f>
        <v>7.6E-3</v>
      </c>
      <c r="AF48" s="59">
        <f>$F$18*(1+AE73)</f>
        <v>2067.6</v>
      </c>
      <c r="AG48" s="26">
        <f>AF48*AE48</f>
        <v>15.713759999999999</v>
      </c>
      <c r="AH48" s="27"/>
      <c r="AI48" s="30">
        <f t="shared" si="5"/>
        <v>0</v>
      </c>
      <c r="AJ48" s="31">
        <f t="shared" si="6"/>
        <v>0</v>
      </c>
      <c r="AL48" s="28">
        <f>'Proposed Rates'!I154</f>
        <v>7.6E-3</v>
      </c>
      <c r="AM48" s="59">
        <f>$F$18*(1+AL73)</f>
        <v>2067.6</v>
      </c>
      <c r="AN48" s="26">
        <f>AM48*AL48</f>
        <v>15.713759999999999</v>
      </c>
      <c r="AO48" s="27"/>
      <c r="AP48" s="30">
        <f t="shared" si="7"/>
        <v>0</v>
      </c>
      <c r="AQ48" s="31">
        <f t="shared" si="8"/>
        <v>0</v>
      </c>
    </row>
    <row r="49" spans="2:43" ht="25.5" x14ac:dyDescent="0.2">
      <c r="B49" s="60" t="s">
        <v>29</v>
      </c>
      <c r="C49" s="27"/>
      <c r="D49" s="56" t="s">
        <v>20</v>
      </c>
      <c r="E49" s="57"/>
      <c r="F49" s="28">
        <f>'Proposed Rates'!D168</f>
        <v>5.0000000000000001E-3</v>
      </c>
      <c r="G49" s="58">
        <f>G48</f>
        <v>2067</v>
      </c>
      <c r="H49" s="26">
        <f>G49*F49</f>
        <v>10.335000000000001</v>
      </c>
      <c r="I49" s="27"/>
      <c r="J49" s="28">
        <f>'Proposed Rates'!E168</f>
        <v>4.7999999999999996E-3</v>
      </c>
      <c r="K49" s="59">
        <f>K48</f>
        <v>2067.6</v>
      </c>
      <c r="L49" s="26">
        <f>K49*J49</f>
        <v>9.9244799999999991</v>
      </c>
      <c r="M49" s="27"/>
      <c r="N49" s="30">
        <f t="shared" si="58"/>
        <v>-0.41052000000000177</v>
      </c>
      <c r="O49" s="31">
        <f t="shared" si="59"/>
        <v>-3.9721335268505249E-2</v>
      </c>
      <c r="Q49" s="28">
        <f>'Proposed Rates'!F168</f>
        <v>4.7999999999999996E-3</v>
      </c>
      <c r="R49" s="59">
        <f>R48</f>
        <v>2067.6</v>
      </c>
      <c r="S49" s="26">
        <f>R49*Q49</f>
        <v>9.9244799999999991</v>
      </c>
      <c r="T49" s="27"/>
      <c r="U49" s="30">
        <f t="shared" si="1"/>
        <v>0</v>
      </c>
      <c r="V49" s="31">
        <f t="shared" si="2"/>
        <v>0</v>
      </c>
      <c r="X49" s="28">
        <f>'Proposed Rates'!G168</f>
        <v>4.7999999999999996E-3</v>
      </c>
      <c r="Y49" s="59">
        <f>Y48</f>
        <v>2067.6</v>
      </c>
      <c r="Z49" s="26">
        <f>Y49*X49</f>
        <v>9.9244799999999991</v>
      </c>
      <c r="AA49" s="27"/>
      <c r="AB49" s="30">
        <f t="shared" si="3"/>
        <v>0</v>
      </c>
      <c r="AC49" s="31">
        <f t="shared" si="4"/>
        <v>0</v>
      </c>
      <c r="AE49" s="28">
        <f>'Proposed Rates'!H168</f>
        <v>4.7999999999999996E-3</v>
      </c>
      <c r="AF49" s="59">
        <f>AF48</f>
        <v>2067.6</v>
      </c>
      <c r="AG49" s="26">
        <f>AF49*AE49</f>
        <v>9.9244799999999991</v>
      </c>
      <c r="AH49" s="27"/>
      <c r="AI49" s="30">
        <f t="shared" si="5"/>
        <v>0</v>
      </c>
      <c r="AJ49" s="31">
        <f t="shared" si="6"/>
        <v>0</v>
      </c>
      <c r="AL49" s="28">
        <f>'Proposed Rates'!I168</f>
        <v>4.7999999999999996E-3</v>
      </c>
      <c r="AM49" s="59">
        <f>AM48</f>
        <v>2067.6</v>
      </c>
      <c r="AN49" s="26">
        <f>AM49*AL49</f>
        <v>9.9244799999999991</v>
      </c>
      <c r="AO49" s="27"/>
      <c r="AP49" s="30">
        <f t="shared" si="7"/>
        <v>0</v>
      </c>
      <c r="AQ49" s="31">
        <f t="shared" si="8"/>
        <v>0</v>
      </c>
    </row>
    <row r="50" spans="2:43" ht="25.5" x14ac:dyDescent="0.2">
      <c r="B50" s="50" t="s">
        <v>30</v>
      </c>
      <c r="C50" s="35"/>
      <c r="D50" s="35"/>
      <c r="E50" s="35"/>
      <c r="F50" s="61"/>
      <c r="G50" s="53"/>
      <c r="H50" s="54">
        <f>SUM(H47:H49)</f>
        <v>105.17191</v>
      </c>
      <c r="I50" s="62"/>
      <c r="J50" s="63"/>
      <c r="K50" s="64"/>
      <c r="L50" s="54">
        <f>SUM(L47:L49)</f>
        <v>105.29535199999998</v>
      </c>
      <c r="M50" s="62"/>
      <c r="N50" s="37">
        <f t="shared" si="58"/>
        <v>0.12344199999998295</v>
      </c>
      <c r="O50" s="38">
        <f t="shared" si="59"/>
        <v>1.1737164419661386E-3</v>
      </c>
      <c r="Q50" s="63"/>
      <c r="R50" s="64"/>
      <c r="S50" s="54">
        <f>SUM(S47:S49)</f>
        <v>108.65535199999999</v>
      </c>
      <c r="T50" s="62"/>
      <c r="U50" s="37">
        <f t="shared" si="1"/>
        <v>3.3600000000000136</v>
      </c>
      <c r="V50" s="38">
        <f t="shared" si="2"/>
        <v>3.1910240444421652E-2</v>
      </c>
      <c r="X50" s="63"/>
      <c r="Y50" s="64"/>
      <c r="Z50" s="54">
        <f>SUM(Z47:Z49)</f>
        <v>112.87535199999998</v>
      </c>
      <c r="AA50" s="62"/>
      <c r="AB50" s="37">
        <f t="shared" si="3"/>
        <v>4.2199999999999847</v>
      </c>
      <c r="AC50" s="38">
        <f t="shared" si="4"/>
        <v>3.8838399787246423E-2</v>
      </c>
      <c r="AE50" s="63"/>
      <c r="AF50" s="64"/>
      <c r="AG50" s="54">
        <f>SUM(AG47:AG49)</f>
        <v>114.28535199999997</v>
      </c>
      <c r="AH50" s="62"/>
      <c r="AI50" s="37">
        <f t="shared" si="5"/>
        <v>1.4099999999999966</v>
      </c>
      <c r="AJ50" s="38">
        <f t="shared" si="6"/>
        <v>1.249165539700817E-2</v>
      </c>
      <c r="AL50" s="63"/>
      <c r="AM50" s="64"/>
      <c r="AN50" s="54">
        <f>SUM(AN47:AN49)</f>
        <v>115.09535199999998</v>
      </c>
      <c r="AO50" s="62"/>
      <c r="AP50" s="37">
        <f t="shared" si="7"/>
        <v>0.81000000000000227</v>
      </c>
      <c r="AQ50" s="38">
        <f t="shared" si="8"/>
        <v>7.0875224674462429E-3</v>
      </c>
    </row>
    <row r="51" spans="2:43" ht="25.5" x14ac:dyDescent="0.2">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5" x14ac:dyDescent="0.2">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1250</v>
      </c>
      <c r="H58" s="67">
        <f>G58*F58</f>
        <v>173.75000000000003</v>
      </c>
      <c r="I58" s="77"/>
      <c r="J58" s="66">
        <f>'Proposed Rates'!E227</f>
        <v>0.13900000000000001</v>
      </c>
      <c r="K58" s="76">
        <f>$G$58</f>
        <v>1250</v>
      </c>
      <c r="L58" s="67">
        <f>K58*J58</f>
        <v>173.75000000000003</v>
      </c>
      <c r="M58" s="77"/>
      <c r="N58" s="78">
        <f t="shared" si="58"/>
        <v>0</v>
      </c>
      <c r="O58" s="68">
        <f t="shared" si="59"/>
        <v>0</v>
      </c>
      <c r="Q58" s="66">
        <f>'Proposed Rates'!F227</f>
        <v>0.13900000000000001</v>
      </c>
      <c r="R58" s="76">
        <f>$G$58</f>
        <v>1250</v>
      </c>
      <c r="S58" s="67">
        <f>R58*Q58</f>
        <v>173.75000000000003</v>
      </c>
      <c r="T58" s="77"/>
      <c r="U58" s="78">
        <f t="shared" si="1"/>
        <v>0</v>
      </c>
      <c r="V58" s="68">
        <f t="shared" si="2"/>
        <v>0</v>
      </c>
      <c r="X58" s="66">
        <f>'Proposed Rates'!G227</f>
        <v>0.13900000000000001</v>
      </c>
      <c r="Y58" s="76">
        <f>$G$58</f>
        <v>1250</v>
      </c>
      <c r="Z58" s="67">
        <f>Y58*X58</f>
        <v>173.75000000000003</v>
      </c>
      <c r="AA58" s="77"/>
      <c r="AB58" s="78">
        <f t="shared" si="3"/>
        <v>0</v>
      </c>
      <c r="AC58" s="68">
        <f t="shared" si="4"/>
        <v>0</v>
      </c>
      <c r="AE58" s="66">
        <f>'Proposed Rates'!H227</f>
        <v>0.13900000000000001</v>
      </c>
      <c r="AF58" s="76">
        <f>$G$58</f>
        <v>1250</v>
      </c>
      <c r="AG58" s="67">
        <f>AF58*AE58</f>
        <v>173.75000000000003</v>
      </c>
      <c r="AH58" s="77"/>
      <c r="AI58" s="78">
        <f t="shared" si="5"/>
        <v>0</v>
      </c>
      <c r="AJ58" s="68">
        <f t="shared" si="6"/>
        <v>0</v>
      </c>
      <c r="AL58" s="66">
        <f>'Proposed Rates'!I227</f>
        <v>0.13900000000000001</v>
      </c>
      <c r="AM58" s="76">
        <f>$G$58</f>
        <v>1250</v>
      </c>
      <c r="AN58" s="67">
        <f>AM58*AL58</f>
        <v>173.75000000000003</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368.62320999999997</v>
      </c>
      <c r="I60" s="94"/>
      <c r="J60" s="95"/>
      <c r="K60" s="95"/>
      <c r="L60" s="97">
        <f>SUM(L51:L56,L50)</f>
        <v>368.74899199999999</v>
      </c>
      <c r="M60" s="96"/>
      <c r="N60" s="97">
        <f t="shared" ref="N60" si="72">L60-H60</f>
        <v>0.12578200000001516</v>
      </c>
      <c r="O60" s="98">
        <f t="shared" ref="O60" si="73">IF((H60)=0,"",(N60/H60))</f>
        <v>3.4122105333523402E-4</v>
      </c>
      <c r="Q60" s="95"/>
      <c r="R60" s="95"/>
      <c r="S60" s="97">
        <f>SUM(S51:S56,S50)</f>
        <v>372.108992</v>
      </c>
      <c r="T60" s="96"/>
      <c r="U60" s="97">
        <f t="shared" si="1"/>
        <v>3.3600000000000136</v>
      </c>
      <c r="V60" s="98">
        <f>IF((L60)=0,"",(U60/L60))</f>
        <v>9.1118893146696755E-3</v>
      </c>
      <c r="X60" s="95"/>
      <c r="Y60" s="95"/>
      <c r="Z60" s="97">
        <f>SUM(Z51:Z56,Z50)</f>
        <v>376.32899199999997</v>
      </c>
      <c r="AA60" s="96"/>
      <c r="AB60" s="97">
        <f t="shared" si="3"/>
        <v>4.2199999999999704</v>
      </c>
      <c r="AC60" s="98">
        <f>IF((S60)=0,"",(AB60/S60))</f>
        <v>1.1340763299802147E-2</v>
      </c>
      <c r="AE60" s="95"/>
      <c r="AF60" s="95"/>
      <c r="AG60" s="97">
        <f>SUM(AG51:AG56,AG50)</f>
        <v>377.738992</v>
      </c>
      <c r="AH60" s="96"/>
      <c r="AI60" s="97">
        <f t="shared" ref="AI60:AI64" si="74">AG60-Z60</f>
        <v>1.410000000000025</v>
      </c>
      <c r="AJ60" s="98">
        <f>IF((Z60)=0,"",(AI60/Z60))</f>
        <v>3.7467216982315973E-3</v>
      </c>
      <c r="AL60" s="95"/>
      <c r="AM60" s="95"/>
      <c r="AN60" s="97">
        <f>SUM(AN51:AN56,AN50)</f>
        <v>378.548992</v>
      </c>
      <c r="AO60" s="96"/>
      <c r="AP60" s="97">
        <f t="shared" ref="AP60:AP64" si="75">AN60-AG60</f>
        <v>0.81000000000000227</v>
      </c>
      <c r="AQ60" s="98">
        <f>IF((AG60)=0,"",(AP60/AG60))</f>
        <v>2.14433780243688E-3</v>
      </c>
    </row>
    <row r="61" spans="2:43" x14ac:dyDescent="0.2">
      <c r="B61" s="99" t="s">
        <v>40</v>
      </c>
      <c r="C61" s="21"/>
      <c r="D61" s="21"/>
      <c r="E61" s="21"/>
      <c r="F61" s="100">
        <v>0.13</v>
      </c>
      <c r="G61" s="101"/>
      <c r="H61" s="102">
        <f>H60*F61</f>
        <v>47.921017299999995</v>
      </c>
      <c r="I61" s="103"/>
      <c r="J61" s="104">
        <v>0.13</v>
      </c>
      <c r="K61" s="103"/>
      <c r="L61" s="105">
        <f>L60*J61</f>
        <v>47.937368960000001</v>
      </c>
      <c r="M61" s="106"/>
      <c r="N61" s="107">
        <f t="shared" si="58"/>
        <v>1.6351660000005097E-2</v>
      </c>
      <c r="O61" s="108">
        <f t="shared" si="59"/>
        <v>3.4122105333529929E-4</v>
      </c>
      <c r="Q61" s="104">
        <v>0.13</v>
      </c>
      <c r="R61" s="103"/>
      <c r="S61" s="105">
        <f>S60*Q61</f>
        <v>48.374168959999999</v>
      </c>
      <c r="T61" s="106"/>
      <c r="U61" s="107">
        <f t="shared" si="1"/>
        <v>0.43679999999999808</v>
      </c>
      <c r="V61" s="108">
        <f t="shared" ref="V61:V70" si="76">IF((L61)=0,"",(U61/L61))</f>
        <v>9.1118893146695974E-3</v>
      </c>
      <c r="X61" s="104">
        <v>0.13</v>
      </c>
      <c r="Y61" s="103"/>
      <c r="Z61" s="105">
        <f>Z60*X61</f>
        <v>48.922768959999999</v>
      </c>
      <c r="AA61" s="106"/>
      <c r="AB61" s="107">
        <f t="shared" si="3"/>
        <v>0.54860000000000042</v>
      </c>
      <c r="AC61" s="108">
        <f t="shared" ref="AC61:AC70" si="77">IF((S61)=0,"",(AB61/S61))</f>
        <v>1.1340763299802235E-2</v>
      </c>
      <c r="AE61" s="104">
        <v>0.13</v>
      </c>
      <c r="AF61" s="103"/>
      <c r="AG61" s="105">
        <f>AG60*AE61</f>
        <v>49.106068960000002</v>
      </c>
      <c r="AH61" s="106"/>
      <c r="AI61" s="107">
        <f t="shared" si="74"/>
        <v>0.18330000000000268</v>
      </c>
      <c r="AJ61" s="108">
        <f t="shared" ref="AJ61:AJ70" si="78">IF((Z61)=0,"",(AI61/Z61))</f>
        <v>3.7467216982315851E-3</v>
      </c>
      <c r="AL61" s="104">
        <v>0.13</v>
      </c>
      <c r="AM61" s="103"/>
      <c r="AN61" s="105">
        <f>AN60*AL61</f>
        <v>49.211368960000001</v>
      </c>
      <c r="AO61" s="106"/>
      <c r="AP61" s="107">
        <f t="shared" si="75"/>
        <v>0.10529999999999973</v>
      </c>
      <c r="AQ61" s="108">
        <f t="shared" ref="AQ61:AQ70" si="79">IF((AG61)=0,"",(AP61/AG61))</f>
        <v>2.1443378024368688E-3</v>
      </c>
    </row>
    <row r="62" spans="2:43" x14ac:dyDescent="0.2">
      <c r="B62" s="109" t="s">
        <v>41</v>
      </c>
      <c r="C62" s="21"/>
      <c r="D62" s="21"/>
      <c r="E62" s="21"/>
      <c r="F62" s="110"/>
      <c r="G62" s="101"/>
      <c r="H62" s="102">
        <f>H60+H61</f>
        <v>416.54422729999999</v>
      </c>
      <c r="I62" s="103"/>
      <c r="J62" s="103"/>
      <c r="K62" s="103"/>
      <c r="L62" s="105">
        <f>L60+L61</f>
        <v>416.68636096</v>
      </c>
      <c r="M62" s="106"/>
      <c r="N62" s="107">
        <f t="shared" si="58"/>
        <v>0.14213366000001315</v>
      </c>
      <c r="O62" s="108">
        <f t="shared" si="59"/>
        <v>3.4122105333522443E-4</v>
      </c>
      <c r="Q62" s="103"/>
      <c r="R62" s="103"/>
      <c r="S62" s="105">
        <f>S60+S61</f>
        <v>420.48316096000002</v>
      </c>
      <c r="T62" s="106"/>
      <c r="U62" s="107">
        <f t="shared" si="1"/>
        <v>3.7968000000000188</v>
      </c>
      <c r="V62" s="108">
        <f t="shared" si="76"/>
        <v>9.1118893146696842E-3</v>
      </c>
      <c r="X62" s="103"/>
      <c r="Y62" s="103"/>
      <c r="Z62" s="105">
        <f>Z60+Z61</f>
        <v>425.25176095999996</v>
      </c>
      <c r="AA62" s="106"/>
      <c r="AB62" s="107">
        <f t="shared" si="3"/>
        <v>4.7685999999999353</v>
      </c>
      <c r="AC62" s="108">
        <f t="shared" si="77"/>
        <v>1.1340763299802071E-2</v>
      </c>
      <c r="AE62" s="103"/>
      <c r="AF62" s="103"/>
      <c r="AG62" s="105">
        <f>AG60+AG61</f>
        <v>426.84506096000001</v>
      </c>
      <c r="AH62" s="106"/>
      <c r="AI62" s="107">
        <f t="shared" si="74"/>
        <v>1.5933000000000561</v>
      </c>
      <c r="AJ62" s="108">
        <f t="shared" si="78"/>
        <v>3.7467216982316628E-3</v>
      </c>
      <c r="AL62" s="103"/>
      <c r="AM62" s="103"/>
      <c r="AN62" s="105">
        <f>AN60+AN61</f>
        <v>427.76036096000001</v>
      </c>
      <c r="AO62" s="106"/>
      <c r="AP62" s="107">
        <f t="shared" si="75"/>
        <v>0.915300000000002</v>
      </c>
      <c r="AQ62" s="108">
        <f t="shared" si="79"/>
        <v>2.1443378024368787E-3</v>
      </c>
    </row>
    <row r="63" spans="2:43" ht="15.75" customHeight="1" x14ac:dyDescent="0.2">
      <c r="B63" s="412" t="s">
        <v>127</v>
      </c>
      <c r="C63" s="412"/>
      <c r="D63" s="412"/>
      <c r="E63" s="21"/>
      <c r="F63" s="267">
        <f>'Proposed Rates'!D262</f>
        <v>0.318</v>
      </c>
      <c r="G63" s="101"/>
      <c r="H63" s="111">
        <f>F63*H60</f>
        <v>117.22218077999999</v>
      </c>
      <c r="I63" s="103"/>
      <c r="J63" s="103">
        <f>'Proposed Rates'!E262</f>
        <v>0.318</v>
      </c>
      <c r="K63" s="103"/>
      <c r="L63" s="112">
        <f>J63*L60</f>
        <v>117.262179456</v>
      </c>
      <c r="M63" s="106"/>
      <c r="N63" s="112">
        <f t="shared" si="58"/>
        <v>3.9998676000010391E-2</v>
      </c>
      <c r="O63" s="113">
        <f t="shared" si="59"/>
        <v>3.4122105333528156E-4</v>
      </c>
      <c r="Q63" s="268">
        <f>'Proposed Rates'!F262</f>
        <v>0.318</v>
      </c>
      <c r="R63" s="103"/>
      <c r="S63" s="112">
        <f>Q63*S60</f>
        <v>118.33065945600001</v>
      </c>
      <c r="T63" s="106"/>
      <c r="U63" s="112">
        <f t="shared" si="1"/>
        <v>1.0684800000000081</v>
      </c>
      <c r="V63" s="113">
        <f t="shared" si="76"/>
        <v>9.1118893146697084E-3</v>
      </c>
      <c r="X63" s="268">
        <f>'Proposed Rates'!G262</f>
        <v>0.318</v>
      </c>
      <c r="Y63" s="103"/>
      <c r="Z63" s="112">
        <f>X63*Z60</f>
        <v>119.67261945599999</v>
      </c>
      <c r="AA63" s="106"/>
      <c r="AB63" s="112">
        <f t="shared" si="3"/>
        <v>1.3419599999999861</v>
      </c>
      <c r="AC63" s="113">
        <f t="shared" si="77"/>
        <v>1.1340763299802107E-2</v>
      </c>
      <c r="AE63" s="268">
        <f>'Proposed Rates'!H262</f>
        <v>0.318</v>
      </c>
      <c r="AF63" s="103"/>
      <c r="AG63" s="112">
        <f>AE63*AG60</f>
        <v>120.12099945600001</v>
      </c>
      <c r="AH63" s="106"/>
      <c r="AI63" s="112">
        <f t="shared" si="74"/>
        <v>0.44838000000001443</v>
      </c>
      <c r="AJ63" s="113">
        <f t="shared" si="78"/>
        <v>3.746721698231651E-3</v>
      </c>
      <c r="AL63" s="268">
        <f>'Proposed Rates'!I262</f>
        <v>0.318</v>
      </c>
      <c r="AM63" s="103"/>
      <c r="AN63" s="112">
        <f>AL63*AN60</f>
        <v>120.378579456</v>
      </c>
      <c r="AO63" s="106"/>
      <c r="AP63" s="112">
        <f t="shared" si="75"/>
        <v>0.25757999999999015</v>
      </c>
      <c r="AQ63" s="113">
        <f t="shared" si="79"/>
        <v>2.144337802436792E-3</v>
      </c>
    </row>
    <row r="64" spans="2:43" ht="13.5" customHeight="1" thickBot="1" x14ac:dyDescent="0.25">
      <c r="B64" s="413" t="s">
        <v>126</v>
      </c>
      <c r="C64" s="413"/>
      <c r="D64" s="413"/>
      <c r="E64" s="114"/>
      <c r="F64" s="115"/>
      <c r="G64" s="116"/>
      <c r="H64" s="117">
        <f>H62-H63</f>
        <v>299.32204652000001</v>
      </c>
      <c r="I64" s="118"/>
      <c r="J64" s="118"/>
      <c r="K64" s="118"/>
      <c r="L64" s="119">
        <f>L62-L63</f>
        <v>299.42418150399999</v>
      </c>
      <c r="M64" s="120"/>
      <c r="N64" s="121">
        <f t="shared" si="58"/>
        <v>0.10213498399997434</v>
      </c>
      <c r="O64" s="122">
        <f t="shared" si="59"/>
        <v>3.4122105333510711E-4</v>
      </c>
      <c r="Q64" s="118"/>
      <c r="R64" s="118"/>
      <c r="S64" s="119">
        <f>S62-S63</f>
        <v>302.15250150400004</v>
      </c>
      <c r="T64" s="120"/>
      <c r="U64" s="121">
        <f t="shared" si="1"/>
        <v>2.7283200000000534</v>
      </c>
      <c r="V64" s="122">
        <f t="shared" si="76"/>
        <v>9.1118893146698177E-3</v>
      </c>
      <c r="X64" s="118"/>
      <c r="Y64" s="118"/>
      <c r="Z64" s="119">
        <f>Z62-Z63</f>
        <v>305.57914150399995</v>
      </c>
      <c r="AA64" s="120"/>
      <c r="AB64" s="121">
        <f t="shared" si="3"/>
        <v>3.4266399999999066</v>
      </c>
      <c r="AC64" s="122">
        <f t="shared" si="77"/>
        <v>1.1340763299801914E-2</v>
      </c>
      <c r="AE64" s="118"/>
      <c r="AF64" s="118"/>
      <c r="AG64" s="119">
        <f>AG62-AG63</f>
        <v>306.72406150400002</v>
      </c>
      <c r="AH64" s="120"/>
      <c r="AI64" s="121">
        <f t="shared" si="74"/>
        <v>1.1449200000000701</v>
      </c>
      <c r="AJ64" s="122">
        <f t="shared" si="78"/>
        <v>3.7467216982317603E-3</v>
      </c>
      <c r="AL64" s="118"/>
      <c r="AM64" s="118"/>
      <c r="AN64" s="119">
        <f>AN62-AN63</f>
        <v>307.381781504</v>
      </c>
      <c r="AO64" s="120"/>
      <c r="AP64" s="121">
        <f t="shared" si="75"/>
        <v>0.65771999999998343</v>
      </c>
      <c r="AQ64" s="122">
        <f t="shared" si="79"/>
        <v>2.1443378024368202E-3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376.48321000000004</v>
      </c>
      <c r="I66" s="134"/>
      <c r="J66" s="135"/>
      <c r="K66" s="135"/>
      <c r="L66" s="137">
        <f>SUM(L57:L58,L50,L51:L53)</f>
        <v>376.60899199999994</v>
      </c>
      <c r="M66" s="136"/>
      <c r="N66" s="137">
        <f t="shared" ref="N66:N70" si="80">L66-H66</f>
        <v>0.12578199999990147</v>
      </c>
      <c r="O66" s="98">
        <f t="shared" ref="O66:O70" si="81">IF((H66)=0,"",(N66/H66))</f>
        <v>3.3409723636786207E-4</v>
      </c>
      <c r="Q66" s="135"/>
      <c r="R66" s="135"/>
      <c r="S66" s="137">
        <f>SUM(S57:S58,S50,S51:S53)</f>
        <v>379.96899199999996</v>
      </c>
      <c r="T66" s="136"/>
      <c r="U66" s="137">
        <f t="shared" si="1"/>
        <v>3.3600000000000136</v>
      </c>
      <c r="V66" s="98">
        <f t="shared" si="76"/>
        <v>8.9217200634445128E-3</v>
      </c>
      <c r="X66" s="135"/>
      <c r="Y66" s="135"/>
      <c r="Z66" s="137">
        <f>SUM(Z57:Z58,Z50,Z51:Z53)</f>
        <v>384.18899199999993</v>
      </c>
      <c r="AA66" s="136"/>
      <c r="AB66" s="137">
        <f t="shared" si="3"/>
        <v>4.2199999999999704</v>
      </c>
      <c r="AC66" s="98">
        <f t="shared" si="77"/>
        <v>1.110616942131944E-2</v>
      </c>
      <c r="AE66" s="135"/>
      <c r="AF66" s="135"/>
      <c r="AG66" s="137">
        <f>SUM(AG57:AG58,AG50,AG51:AG53)</f>
        <v>385.59899199999995</v>
      </c>
      <c r="AH66" s="136"/>
      <c r="AI66" s="137">
        <f t="shared" ref="AI66:AI70" si="82">AG66-Z66</f>
        <v>1.410000000000025</v>
      </c>
      <c r="AJ66" s="98">
        <f t="shared" si="78"/>
        <v>3.6700687145144058E-3</v>
      </c>
      <c r="AL66" s="135"/>
      <c r="AM66" s="135"/>
      <c r="AN66" s="137">
        <f>SUM(AN57:AN58,AN50,AN51:AN53)</f>
        <v>386.40899199999996</v>
      </c>
      <c r="AO66" s="136"/>
      <c r="AP66" s="137">
        <f t="shared" ref="AP66:AP70" si="83">AN66-AG66</f>
        <v>0.81000000000000227</v>
      </c>
      <c r="AQ66" s="98">
        <f t="shared" si="79"/>
        <v>2.1006278979069592E-3</v>
      </c>
    </row>
    <row r="67" spans="1:43" s="79" customFormat="1" x14ac:dyDescent="0.2">
      <c r="B67" s="138" t="s">
        <v>40</v>
      </c>
      <c r="C67" s="73"/>
      <c r="D67" s="73"/>
      <c r="E67" s="73"/>
      <c r="F67" s="139">
        <v>0.13</v>
      </c>
      <c r="G67" s="132"/>
      <c r="H67" s="140">
        <f>H66*F67</f>
        <v>48.942817300000009</v>
      </c>
      <c r="I67" s="141"/>
      <c r="J67" s="142">
        <v>0.13</v>
      </c>
      <c r="K67" s="143"/>
      <c r="L67" s="146">
        <f>L66*J67</f>
        <v>48.959168959999992</v>
      </c>
      <c r="M67" s="145"/>
      <c r="N67" s="146">
        <f t="shared" si="80"/>
        <v>1.6351659999983781E-2</v>
      </c>
      <c r="O67" s="108">
        <f t="shared" si="81"/>
        <v>3.3409723636779236E-4</v>
      </c>
      <c r="Q67" s="142">
        <v>0.13</v>
      </c>
      <c r="R67" s="143"/>
      <c r="S67" s="144">
        <f>S66*Q67</f>
        <v>49.395968959999998</v>
      </c>
      <c r="T67" s="145"/>
      <c r="U67" s="146">
        <f t="shared" si="1"/>
        <v>0.43680000000000518</v>
      </c>
      <c r="V67" s="108">
        <f t="shared" si="76"/>
        <v>8.9217200634445822E-3</v>
      </c>
      <c r="X67" s="142">
        <v>0.13</v>
      </c>
      <c r="Y67" s="143"/>
      <c r="Z67" s="144">
        <f>Z66*X67</f>
        <v>49.944568959999991</v>
      </c>
      <c r="AA67" s="145"/>
      <c r="AB67" s="146">
        <f t="shared" si="3"/>
        <v>0.54859999999999332</v>
      </c>
      <c r="AC67" s="108">
        <f t="shared" si="77"/>
        <v>1.1106169421319381E-2</v>
      </c>
      <c r="AE67" s="142">
        <v>0.13</v>
      </c>
      <c r="AF67" s="143"/>
      <c r="AG67" s="146">
        <f>AG66*AE67</f>
        <v>50.127868959999994</v>
      </c>
      <c r="AH67" s="145"/>
      <c r="AI67" s="146">
        <f t="shared" si="82"/>
        <v>0.18330000000000268</v>
      </c>
      <c r="AJ67" s="108">
        <f t="shared" si="78"/>
        <v>3.6700687145143941E-3</v>
      </c>
      <c r="AL67" s="142">
        <v>0.13</v>
      </c>
      <c r="AM67" s="143"/>
      <c r="AN67" s="144">
        <f>AN66*AL67</f>
        <v>50.233168959999993</v>
      </c>
      <c r="AO67" s="145"/>
      <c r="AP67" s="146">
        <f t="shared" si="83"/>
        <v>0.10529999999999973</v>
      </c>
      <c r="AQ67" s="108">
        <f t="shared" si="79"/>
        <v>2.1006278979069479E-3</v>
      </c>
    </row>
    <row r="68" spans="1:43" s="79" customFormat="1" x14ac:dyDescent="0.2">
      <c r="B68" s="147" t="s">
        <v>41</v>
      </c>
      <c r="C68" s="73"/>
      <c r="D68" s="73"/>
      <c r="E68" s="73"/>
      <c r="F68" s="148"/>
      <c r="G68" s="149"/>
      <c r="H68" s="140">
        <f>H66+H67</f>
        <v>425.42602730000004</v>
      </c>
      <c r="I68" s="141"/>
      <c r="J68" s="141"/>
      <c r="K68" s="141"/>
      <c r="L68" s="144">
        <f>L66+L67</f>
        <v>425.56816095999994</v>
      </c>
      <c r="M68" s="145"/>
      <c r="N68" s="146">
        <f t="shared" si="80"/>
        <v>0.14213365999989946</v>
      </c>
      <c r="O68" s="108">
        <f t="shared" si="81"/>
        <v>3.340972363678875E-4</v>
      </c>
      <c r="Q68" s="141"/>
      <c r="R68" s="141"/>
      <c r="S68" s="144">
        <f>S66+S67</f>
        <v>429.36496095999996</v>
      </c>
      <c r="T68" s="145"/>
      <c r="U68" s="146">
        <f t="shared" si="1"/>
        <v>3.7968000000000188</v>
      </c>
      <c r="V68" s="108">
        <f t="shared" si="76"/>
        <v>8.9217200634445215E-3</v>
      </c>
      <c r="X68" s="141"/>
      <c r="Y68" s="141"/>
      <c r="Z68" s="144">
        <f>Z66+Z67</f>
        <v>434.1335609599999</v>
      </c>
      <c r="AA68" s="145"/>
      <c r="AB68" s="146">
        <f t="shared" si="3"/>
        <v>4.7685999999999353</v>
      </c>
      <c r="AC68" s="108">
        <f t="shared" si="77"/>
        <v>1.1106169421319367E-2</v>
      </c>
      <c r="AE68" s="141"/>
      <c r="AF68" s="141"/>
      <c r="AG68" s="144">
        <f>AG66+AG67</f>
        <v>435.72686095999995</v>
      </c>
      <c r="AH68" s="145"/>
      <c r="AI68" s="146">
        <f t="shared" si="82"/>
        <v>1.5933000000000561</v>
      </c>
      <c r="AJ68" s="108">
        <f t="shared" si="78"/>
        <v>3.67006871451447E-3</v>
      </c>
      <c r="AL68" s="141"/>
      <c r="AM68" s="141"/>
      <c r="AN68" s="144">
        <f>AN66+AN67</f>
        <v>436.64216095999996</v>
      </c>
      <c r="AO68" s="145"/>
      <c r="AP68" s="146">
        <f t="shared" si="83"/>
        <v>0.915300000000002</v>
      </c>
      <c r="AQ68" s="108">
        <f t="shared" si="79"/>
        <v>2.1006278979069579E-3</v>
      </c>
    </row>
    <row r="69" spans="1:43" s="79" customFormat="1" ht="15.75" customHeight="1" x14ac:dyDescent="0.2">
      <c r="B69" s="412" t="s">
        <v>127</v>
      </c>
      <c r="C69" s="412"/>
      <c r="D69" s="412"/>
      <c r="E69" s="73"/>
      <c r="F69" s="269">
        <f>F63</f>
        <v>0.318</v>
      </c>
      <c r="G69" s="149"/>
      <c r="H69" s="150">
        <f>F69*H66</f>
        <v>119.72166078000002</v>
      </c>
      <c r="I69" s="141"/>
      <c r="J69" s="141">
        <f>J63</f>
        <v>0.318</v>
      </c>
      <c r="K69" s="141"/>
      <c r="L69" s="151">
        <f>J69*L66</f>
        <v>119.76165945599999</v>
      </c>
      <c r="M69" s="145"/>
      <c r="N69" s="151">
        <f t="shared" si="80"/>
        <v>3.9998675999967759E-2</v>
      </c>
      <c r="O69" s="113">
        <f t="shared" si="81"/>
        <v>3.3409723636785448E-4</v>
      </c>
      <c r="Q69" s="268">
        <f>Q63</f>
        <v>0.318</v>
      </c>
      <c r="R69" s="141"/>
      <c r="S69" s="151">
        <f>Q69*S66</f>
        <v>120.83013945599998</v>
      </c>
      <c r="T69" s="145"/>
      <c r="U69" s="151">
        <f t="shared" si="1"/>
        <v>1.0684799999999939</v>
      </c>
      <c r="V69" s="113">
        <f t="shared" si="76"/>
        <v>8.9217200634444261E-3</v>
      </c>
      <c r="X69" s="268">
        <f>X63</f>
        <v>0.318</v>
      </c>
      <c r="Y69" s="141"/>
      <c r="Z69" s="151">
        <f>X69*Z66</f>
        <v>122.17209945599998</v>
      </c>
      <c r="AA69" s="145"/>
      <c r="AB69" s="151">
        <f t="shared" si="3"/>
        <v>1.3419600000000003</v>
      </c>
      <c r="AC69" s="113">
        <f t="shared" si="77"/>
        <v>1.110616942131952E-2</v>
      </c>
      <c r="AE69" s="268">
        <f>AE63</f>
        <v>0.318</v>
      </c>
      <c r="AF69" s="141"/>
      <c r="AG69" s="151">
        <f>AE69*AG66</f>
        <v>122.62047945599998</v>
      </c>
      <c r="AH69" s="145"/>
      <c r="AI69" s="151">
        <f t="shared" si="82"/>
        <v>0.44838000000000022</v>
      </c>
      <c r="AJ69" s="113">
        <f t="shared" si="78"/>
        <v>3.6700687145143421E-3</v>
      </c>
      <c r="AL69" s="268">
        <f>AL63</f>
        <v>0.318</v>
      </c>
      <c r="AM69" s="141"/>
      <c r="AN69" s="151">
        <f>AL69*AN66</f>
        <v>122.87805945599999</v>
      </c>
      <c r="AO69" s="145"/>
      <c r="AP69" s="151">
        <f t="shared" si="83"/>
        <v>0.25758000000000436</v>
      </c>
      <c r="AQ69" s="113">
        <f t="shared" si="79"/>
        <v>2.1006278979069891E-3</v>
      </c>
    </row>
    <row r="70" spans="1:43" s="79" customFormat="1" ht="13.5" customHeight="1" thickBot="1" x14ac:dyDescent="0.25">
      <c r="B70" s="407" t="s">
        <v>128</v>
      </c>
      <c r="C70" s="407"/>
      <c r="D70" s="407"/>
      <c r="E70" s="152"/>
      <c r="F70" s="153"/>
      <c r="G70" s="154"/>
      <c r="H70" s="155">
        <f>H68-H69</f>
        <v>305.70436652000001</v>
      </c>
      <c r="I70" s="156"/>
      <c r="J70" s="156"/>
      <c r="K70" s="156"/>
      <c r="L70" s="157">
        <f>L68-L69</f>
        <v>305.80650150399993</v>
      </c>
      <c r="M70" s="158"/>
      <c r="N70" s="159">
        <f t="shared" si="80"/>
        <v>0.10213498399991749</v>
      </c>
      <c r="O70" s="160">
        <f t="shared" si="81"/>
        <v>3.3409723636785394E-4</v>
      </c>
      <c r="Q70" s="156"/>
      <c r="R70" s="156"/>
      <c r="S70" s="157">
        <f>S68-S69</f>
        <v>308.53482150399998</v>
      </c>
      <c r="T70" s="158"/>
      <c r="U70" s="159">
        <f t="shared" si="1"/>
        <v>2.7283200000000534</v>
      </c>
      <c r="V70" s="160">
        <f t="shared" si="76"/>
        <v>8.9217200634446516E-3</v>
      </c>
      <c r="X70" s="156"/>
      <c r="Y70" s="156"/>
      <c r="Z70" s="157">
        <f>Z68-Z69</f>
        <v>311.96146150399989</v>
      </c>
      <c r="AA70" s="158"/>
      <c r="AB70" s="159">
        <f t="shared" si="3"/>
        <v>3.4266399999999066</v>
      </c>
      <c r="AC70" s="160">
        <f t="shared" si="77"/>
        <v>1.1106169421319215E-2</v>
      </c>
      <c r="AE70" s="156"/>
      <c r="AF70" s="156"/>
      <c r="AG70" s="157">
        <f>AG68-AG69</f>
        <v>313.10638150399996</v>
      </c>
      <c r="AH70" s="158"/>
      <c r="AI70" s="159">
        <f t="shared" si="82"/>
        <v>1.1449200000000701</v>
      </c>
      <c r="AJ70" s="160">
        <f t="shared" si="78"/>
        <v>3.6700687145145659E-3</v>
      </c>
      <c r="AL70" s="156"/>
      <c r="AM70" s="156"/>
      <c r="AN70" s="157">
        <f>AN68-AN69</f>
        <v>313.764101504</v>
      </c>
      <c r="AO70" s="158"/>
      <c r="AP70" s="159">
        <f t="shared" si="83"/>
        <v>0.65772000000004027</v>
      </c>
      <c r="AQ70" s="160">
        <f t="shared" si="79"/>
        <v>2.1006278979070819E-3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
      <c r="A75" s="11" t="s">
        <v>48</v>
      </c>
    </row>
    <row r="77" spans="1:43" x14ac:dyDescent="0.2">
      <c r="A77" s="6" t="s">
        <v>49</v>
      </c>
    </row>
    <row r="78" spans="1:43" x14ac:dyDescent="0.2">
      <c r="A78" s="6" t="s">
        <v>50</v>
      </c>
    </row>
    <row r="79" spans="1:43" x14ac:dyDescent="0.2">
      <c r="A79" s="6" t="s">
        <v>51</v>
      </c>
    </row>
    <row r="80" spans="1:43" x14ac:dyDescent="0.2">
      <c r="A80" s="6" t="s">
        <v>52</v>
      </c>
    </row>
    <row r="81" spans="1:2" x14ac:dyDescent="0.2">
      <c r="A81" s="6" t="s">
        <v>53</v>
      </c>
    </row>
    <row r="83" spans="1:2" x14ac:dyDescent="0.2">
      <c r="A83" s="170"/>
      <c r="B83" s="6" t="s">
        <v>54</v>
      </c>
    </row>
    <row r="85" spans="1:2" x14ac:dyDescent="0.2">
      <c r="B85"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colBreaks count="1" manualBreakCount="1">
    <brk id="29" min="9"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1"/>
  <sheetViews>
    <sheetView showGridLines="0" topLeftCell="A9" zoomScale="85" zoomScaleNormal="85" zoomScaleSheetLayoutView="100" workbookViewId="0">
      <selection activeCell="A3" sqref="A3:K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2.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710937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710937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71093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56</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Rates'!D8</f>
        <v>19.32</v>
      </c>
      <c r="G23" s="25">
        <v>1</v>
      </c>
      <c r="H23" s="26">
        <f>G23*F23</f>
        <v>19.32</v>
      </c>
      <c r="I23" s="27"/>
      <c r="J23" s="24">
        <f>+'SC (1000)'!J23</f>
        <v>20.16</v>
      </c>
      <c r="K23" s="29">
        <v>1</v>
      </c>
      <c r="L23" s="26">
        <f>K23*J23</f>
        <v>20.16</v>
      </c>
      <c r="M23" s="27"/>
      <c r="N23" s="30">
        <f>L23-H23</f>
        <v>0.83999999999999986</v>
      </c>
      <c r="O23" s="31">
        <f>IF((H23)=0,"",(N23/H23))</f>
        <v>4.3478260869565209E-2</v>
      </c>
      <c r="Q23" s="24">
        <f>+'SC (1000)'!Q23</f>
        <v>21.12</v>
      </c>
      <c r="R23" s="29">
        <v>1</v>
      </c>
      <c r="S23" s="26">
        <f>R23*Q23</f>
        <v>21.12</v>
      </c>
      <c r="T23" s="27"/>
      <c r="U23" s="30">
        <f>S23-L23</f>
        <v>0.96000000000000085</v>
      </c>
      <c r="V23" s="31">
        <f>IF((L23)=0,"",(U23/L23))</f>
        <v>4.7619047619047658E-2</v>
      </c>
      <c r="X23" s="24">
        <f>+'SC (1000)'!X23</f>
        <v>21.94</v>
      </c>
      <c r="Y23" s="29">
        <v>1</v>
      </c>
      <c r="Z23" s="26">
        <f>Y23*X23</f>
        <v>21.94</v>
      </c>
      <c r="AA23" s="27"/>
      <c r="AB23" s="30">
        <f>Z23-S23</f>
        <v>0.82000000000000028</v>
      </c>
      <c r="AC23" s="31">
        <f>IF((S23)=0,"",(AB23/S23))</f>
        <v>3.882575757575759E-2</v>
      </c>
      <c r="AE23" s="24">
        <f>+'SC (1000)'!AE23</f>
        <v>22.35</v>
      </c>
      <c r="AF23" s="29">
        <v>1</v>
      </c>
      <c r="AG23" s="26">
        <f>AF23*AE23</f>
        <v>22.35</v>
      </c>
      <c r="AH23" s="27"/>
      <c r="AI23" s="30">
        <f>AG23-Z23</f>
        <v>0.41000000000000014</v>
      </c>
      <c r="AJ23" s="31">
        <f>IF((Z23)=0,"",(AI23/Z23))</f>
        <v>1.8687329079307206E-2</v>
      </c>
      <c r="AL23" s="24">
        <f>+'SC (1000)'!AL23</f>
        <v>22.56</v>
      </c>
      <c r="AM23" s="29">
        <v>1</v>
      </c>
      <c r="AN23" s="26">
        <f>AM23*AL23</f>
        <v>22.56</v>
      </c>
      <c r="AO23" s="27"/>
      <c r="AP23" s="30">
        <f>AN23-AG23</f>
        <v>0.2099999999999973</v>
      </c>
      <c r="AQ23" s="31">
        <f>IF((AG23)=0,"",(AP23/AG23))</f>
        <v>9.395973154362294E-3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5000</v>
      </c>
      <c r="H25" s="26">
        <f t="shared" si="0"/>
        <v>0</v>
      </c>
      <c r="I25" s="27"/>
      <c r="J25" s="24">
        <f>'Proposed Rates'!E82</f>
        <v>0</v>
      </c>
      <c r="K25" s="29">
        <f>$F$18</f>
        <v>5000</v>
      </c>
      <c r="L25" s="26">
        <f t="shared" ref="L25:L27" si="9">K25*J25</f>
        <v>0</v>
      </c>
      <c r="M25" s="27"/>
      <c r="N25" s="30">
        <f t="shared" ref="N25:N27" si="10">L25-H25</f>
        <v>0</v>
      </c>
      <c r="O25" s="31" t="str">
        <f t="shared" ref="O25:O27" si="11">IF((H25)=0,"",(N25/H25))</f>
        <v/>
      </c>
      <c r="Q25" s="24">
        <f>'Proposed Rates'!F82</f>
        <v>0</v>
      </c>
      <c r="R25" s="29">
        <f>$F$18</f>
        <v>5000</v>
      </c>
      <c r="S25" s="26">
        <f t="shared" ref="S25:S27" si="12">R25*Q25</f>
        <v>0</v>
      </c>
      <c r="T25" s="27"/>
      <c r="U25" s="30">
        <f t="shared" si="1"/>
        <v>0</v>
      </c>
      <c r="V25" s="31" t="str">
        <f t="shared" si="2"/>
        <v/>
      </c>
      <c r="X25" s="24">
        <f>'Proposed Rates'!G82</f>
        <v>0</v>
      </c>
      <c r="Y25" s="29">
        <f>$F$18</f>
        <v>5000</v>
      </c>
      <c r="Z25" s="26">
        <f t="shared" ref="Z25:Z27" si="13">Y25*X25</f>
        <v>0</v>
      </c>
      <c r="AA25" s="27"/>
      <c r="AB25" s="30">
        <f t="shared" si="3"/>
        <v>0</v>
      </c>
      <c r="AC25" s="31" t="str">
        <f t="shared" si="4"/>
        <v/>
      </c>
      <c r="AE25" s="24">
        <f>'Proposed Rates'!H82</f>
        <v>0</v>
      </c>
      <c r="AF25" s="29">
        <f>$F$18</f>
        <v>5000</v>
      </c>
      <c r="AG25" s="26">
        <f t="shared" ref="AG25:AG27" si="14">AF25*AE25</f>
        <v>0</v>
      </c>
      <c r="AH25" s="27"/>
      <c r="AI25" s="30">
        <f t="shared" si="5"/>
        <v>0</v>
      </c>
      <c r="AJ25" s="31" t="str">
        <f t="shared" si="6"/>
        <v/>
      </c>
      <c r="AL25" s="24">
        <f>'Proposed Rates'!I82</f>
        <v>0</v>
      </c>
      <c r="AM25" s="29">
        <f>$F$18</f>
        <v>5000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5000</v>
      </c>
      <c r="H26" s="26">
        <f t="shared" si="0"/>
        <v>0</v>
      </c>
      <c r="I26" s="27"/>
      <c r="J26" s="24">
        <f>'Proposed Rates'!E96</f>
        <v>0</v>
      </c>
      <c r="K26" s="29">
        <f t="shared" ref="K26:K27" si="16">$F$18</f>
        <v>5000</v>
      </c>
      <c r="L26" s="26">
        <f t="shared" si="9"/>
        <v>0</v>
      </c>
      <c r="M26" s="27"/>
      <c r="N26" s="30">
        <f t="shared" si="10"/>
        <v>0</v>
      </c>
      <c r="O26" s="31" t="str">
        <f t="shared" si="11"/>
        <v/>
      </c>
      <c r="Q26" s="24">
        <f>'Proposed Rates'!F96</f>
        <v>0</v>
      </c>
      <c r="R26" s="29">
        <f t="shared" ref="R26:R27" si="17">$F$18</f>
        <v>5000</v>
      </c>
      <c r="S26" s="26">
        <f t="shared" si="12"/>
        <v>0</v>
      </c>
      <c r="T26" s="27"/>
      <c r="U26" s="30">
        <f t="shared" si="1"/>
        <v>0</v>
      </c>
      <c r="V26" s="31" t="str">
        <f t="shared" si="2"/>
        <v/>
      </c>
      <c r="X26" s="24">
        <f>'Proposed Rates'!G96</f>
        <v>0</v>
      </c>
      <c r="Y26" s="29">
        <f t="shared" ref="Y26:Y27" si="18">$F$18</f>
        <v>5000</v>
      </c>
      <c r="Z26" s="26">
        <f t="shared" si="13"/>
        <v>0</v>
      </c>
      <c r="AA26" s="27"/>
      <c r="AB26" s="30">
        <f t="shared" si="3"/>
        <v>0</v>
      </c>
      <c r="AC26" s="31" t="str">
        <f t="shared" si="4"/>
        <v/>
      </c>
      <c r="AE26" s="24">
        <f>'Proposed Rates'!H96</f>
        <v>0</v>
      </c>
      <c r="AF26" s="29">
        <f t="shared" ref="AF26:AF27" si="19">$F$18</f>
        <v>5000</v>
      </c>
      <c r="AG26" s="26">
        <f t="shared" si="14"/>
        <v>0</v>
      </c>
      <c r="AH26" s="27"/>
      <c r="AI26" s="30">
        <f t="shared" si="5"/>
        <v>0</v>
      </c>
      <c r="AJ26" s="31" t="str">
        <f t="shared" si="6"/>
        <v/>
      </c>
      <c r="AL26" s="24">
        <f>'Proposed Rates'!I96</f>
        <v>0</v>
      </c>
      <c r="AM26" s="29">
        <f t="shared" ref="AM26:AM27" si="20">$F$18</f>
        <v>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5000</v>
      </c>
      <c r="H27" s="26">
        <f t="shared" si="0"/>
        <v>0</v>
      </c>
      <c r="I27" s="27"/>
      <c r="J27" s="24">
        <f>'Proposed Rates'!E110</f>
        <v>0</v>
      </c>
      <c r="K27" s="29">
        <f t="shared" si="16"/>
        <v>5000</v>
      </c>
      <c r="L27" s="26">
        <f t="shared" si="9"/>
        <v>0</v>
      </c>
      <c r="M27" s="27"/>
      <c r="N27" s="30">
        <f t="shared" si="10"/>
        <v>0</v>
      </c>
      <c r="O27" s="31" t="str">
        <f t="shared" si="11"/>
        <v/>
      </c>
      <c r="Q27" s="24">
        <f>'Proposed Rates'!F110</f>
        <v>0</v>
      </c>
      <c r="R27" s="29">
        <f t="shared" si="17"/>
        <v>5000</v>
      </c>
      <c r="S27" s="26">
        <f t="shared" si="12"/>
        <v>0</v>
      </c>
      <c r="T27" s="27"/>
      <c r="U27" s="30">
        <f t="shared" si="1"/>
        <v>0</v>
      </c>
      <c r="V27" s="31" t="str">
        <f t="shared" si="2"/>
        <v/>
      </c>
      <c r="X27" s="24">
        <f>'Proposed Rates'!G110</f>
        <v>0</v>
      </c>
      <c r="Y27" s="29">
        <f t="shared" si="18"/>
        <v>5000</v>
      </c>
      <c r="Z27" s="26">
        <f t="shared" si="13"/>
        <v>0</v>
      </c>
      <c r="AA27" s="27"/>
      <c r="AB27" s="30">
        <f t="shared" si="3"/>
        <v>0</v>
      </c>
      <c r="AC27" s="31" t="str">
        <f t="shared" si="4"/>
        <v/>
      </c>
      <c r="AE27" s="24">
        <f>'Proposed Rates'!H110</f>
        <v>0</v>
      </c>
      <c r="AF27" s="29">
        <f t="shared" si="19"/>
        <v>5000</v>
      </c>
      <c r="AG27" s="26">
        <f t="shared" si="14"/>
        <v>0</v>
      </c>
      <c r="AH27" s="27"/>
      <c r="AI27" s="30">
        <f t="shared" si="5"/>
        <v>0</v>
      </c>
      <c r="AJ27" s="31" t="str">
        <f t="shared" si="6"/>
        <v/>
      </c>
      <c r="AL27" s="24">
        <f>'Proposed Rates'!I110</f>
        <v>0</v>
      </c>
      <c r="AM27" s="29">
        <f t="shared" si="20"/>
        <v>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5000</v>
      </c>
      <c r="H29" s="26">
        <f t="shared" si="0"/>
        <v>125</v>
      </c>
      <c r="I29" s="27"/>
      <c r="J29" s="24">
        <f>+'SC (1000)'!J29</f>
        <v>2.58E-2</v>
      </c>
      <c r="K29" s="25">
        <f>$F$18</f>
        <v>5000</v>
      </c>
      <c r="L29" s="26">
        <f t="shared" si="22"/>
        <v>129</v>
      </c>
      <c r="M29" s="27"/>
      <c r="N29" s="30">
        <f t="shared" si="23"/>
        <v>4</v>
      </c>
      <c r="O29" s="31">
        <f t="shared" si="24"/>
        <v>3.2000000000000001E-2</v>
      </c>
      <c r="Q29" s="24">
        <f>+'SC (1000)'!Q29</f>
        <v>2.7E-2</v>
      </c>
      <c r="R29" s="25">
        <f>$F$18</f>
        <v>5000</v>
      </c>
      <c r="S29" s="26">
        <f t="shared" si="25"/>
        <v>135</v>
      </c>
      <c r="T29" s="27"/>
      <c r="U29" s="30">
        <f t="shared" si="1"/>
        <v>6</v>
      </c>
      <c r="V29" s="31">
        <f t="shared" si="2"/>
        <v>4.6511627906976744E-2</v>
      </c>
      <c r="X29" s="24">
        <f>+'SC (1000)'!X29</f>
        <v>2.8000000000000001E-2</v>
      </c>
      <c r="Y29" s="25">
        <f>$F$18</f>
        <v>5000</v>
      </c>
      <c r="Z29" s="26">
        <f t="shared" si="26"/>
        <v>140</v>
      </c>
      <c r="AA29" s="27"/>
      <c r="AB29" s="30">
        <f t="shared" si="3"/>
        <v>5</v>
      </c>
      <c r="AC29" s="31">
        <f t="shared" si="4"/>
        <v>3.7037037037037035E-2</v>
      </c>
      <c r="AE29" s="24">
        <f>+'SC (1000)'!AE29</f>
        <v>2.8500000000000001E-2</v>
      </c>
      <c r="AF29" s="25">
        <f>$F$18</f>
        <v>5000</v>
      </c>
      <c r="AG29" s="26">
        <f t="shared" si="27"/>
        <v>142.5</v>
      </c>
      <c r="AH29" s="27"/>
      <c r="AI29" s="30">
        <f t="shared" si="5"/>
        <v>2.5</v>
      </c>
      <c r="AJ29" s="31">
        <f t="shared" si="6"/>
        <v>1.7857142857142856E-2</v>
      </c>
      <c r="AL29" s="24">
        <f>+'SC (1000)'!AL29</f>
        <v>2.8799999999999999E-2</v>
      </c>
      <c r="AM29" s="25">
        <f>$F$18</f>
        <v>5000</v>
      </c>
      <c r="AN29" s="26">
        <f t="shared" si="28"/>
        <v>144</v>
      </c>
      <c r="AO29" s="27"/>
      <c r="AP29" s="30">
        <f t="shared" si="7"/>
        <v>1.5</v>
      </c>
      <c r="AQ29" s="31">
        <f t="shared" si="8"/>
        <v>1.0526315789473684E-2</v>
      </c>
    </row>
    <row r="30" spans="2:43" x14ac:dyDescent="0.2">
      <c r="B30" s="21" t="s">
        <v>21</v>
      </c>
      <c r="C30" s="21"/>
      <c r="D30" s="22"/>
      <c r="E30" s="23"/>
      <c r="F30" s="24"/>
      <c r="G30" s="25">
        <f t="shared" ref="G30" si="29">$F$18</f>
        <v>5000</v>
      </c>
      <c r="H30" s="26">
        <f t="shared" si="0"/>
        <v>0</v>
      </c>
      <c r="I30" s="27"/>
      <c r="J30" s="24"/>
      <c r="K30" s="25">
        <f t="shared" ref="K30:K38" si="30">$F$18</f>
        <v>5000</v>
      </c>
      <c r="L30" s="26">
        <f t="shared" si="22"/>
        <v>0</v>
      </c>
      <c r="M30" s="27"/>
      <c r="N30" s="30">
        <f t="shared" si="23"/>
        <v>0</v>
      </c>
      <c r="O30" s="31" t="str">
        <f t="shared" si="24"/>
        <v/>
      </c>
      <c r="Q30" s="24"/>
      <c r="R30" s="25">
        <f t="shared" ref="R30:R38" si="31">$F$18</f>
        <v>5000</v>
      </c>
      <c r="S30" s="26">
        <f t="shared" si="25"/>
        <v>0</v>
      </c>
      <c r="T30" s="27"/>
      <c r="U30" s="30">
        <f t="shared" si="1"/>
        <v>0</v>
      </c>
      <c r="V30" s="31" t="str">
        <f t="shared" si="2"/>
        <v/>
      </c>
      <c r="X30" s="24"/>
      <c r="Y30" s="25">
        <f t="shared" ref="Y30:Y38" si="32">$F$18</f>
        <v>5000</v>
      </c>
      <c r="Z30" s="26">
        <f t="shared" si="26"/>
        <v>0</v>
      </c>
      <c r="AA30" s="27"/>
      <c r="AB30" s="30">
        <f t="shared" si="3"/>
        <v>0</v>
      </c>
      <c r="AC30" s="31" t="str">
        <f t="shared" si="4"/>
        <v/>
      </c>
      <c r="AE30" s="24"/>
      <c r="AF30" s="25">
        <f t="shared" ref="AF30:AF38" si="33">$F$18</f>
        <v>5000</v>
      </c>
      <c r="AG30" s="26">
        <f t="shared" si="27"/>
        <v>0</v>
      </c>
      <c r="AH30" s="27"/>
      <c r="AI30" s="30">
        <f t="shared" si="5"/>
        <v>0</v>
      </c>
      <c r="AJ30" s="31" t="str">
        <f t="shared" si="6"/>
        <v/>
      </c>
      <c r="AL30" s="24"/>
      <c r="AM30" s="25">
        <f t="shared" ref="AM30:AM38" si="34">$F$18</f>
        <v>5000</v>
      </c>
      <c r="AN30" s="26">
        <f t="shared" si="28"/>
        <v>0</v>
      </c>
      <c r="AO30" s="27"/>
      <c r="AP30" s="30">
        <f t="shared" si="7"/>
        <v>0</v>
      </c>
      <c r="AQ30" s="31" t="str">
        <f t="shared" si="8"/>
        <v/>
      </c>
    </row>
    <row r="31" spans="2:43" x14ac:dyDescent="0.2">
      <c r="B31" s="21" t="s">
        <v>136</v>
      </c>
      <c r="C31" s="21"/>
      <c r="D31" s="22" t="s">
        <v>20</v>
      </c>
      <c r="E31" s="23"/>
      <c r="F31" s="24">
        <f>+'Proposed Rates'!D68</f>
        <v>0</v>
      </c>
      <c r="G31" s="25">
        <f>$F$18</f>
        <v>5000</v>
      </c>
      <c r="H31" s="26">
        <f t="shared" si="0"/>
        <v>0</v>
      </c>
      <c r="I31" s="27"/>
      <c r="J31" s="44">
        <f>+'SC (1000)'!J31</f>
        <v>5.9999999999999995E-4</v>
      </c>
      <c r="K31" s="25">
        <f t="shared" si="30"/>
        <v>5000</v>
      </c>
      <c r="L31" s="26">
        <f t="shared" si="22"/>
        <v>2.9999999999999996</v>
      </c>
      <c r="M31" s="27"/>
      <c r="N31" s="30">
        <f t="shared" si="23"/>
        <v>2.9999999999999996</v>
      </c>
      <c r="O31" s="31" t="str">
        <f t="shared" si="24"/>
        <v/>
      </c>
      <c r="Q31" s="24">
        <f>+'SC (1000)'!Q31</f>
        <v>5.9999999999999995E-4</v>
      </c>
      <c r="R31" s="25">
        <f t="shared" si="31"/>
        <v>5000</v>
      </c>
      <c r="S31" s="26">
        <f t="shared" si="25"/>
        <v>2.9999999999999996</v>
      </c>
      <c r="T31" s="27"/>
      <c r="U31" s="30">
        <f t="shared" si="1"/>
        <v>0</v>
      </c>
      <c r="V31" s="31">
        <f t="shared" si="2"/>
        <v>0</v>
      </c>
      <c r="X31" s="24">
        <f>+'SC (1000)'!X31</f>
        <v>0</v>
      </c>
      <c r="Y31" s="25">
        <f t="shared" si="32"/>
        <v>5000</v>
      </c>
      <c r="Z31" s="26">
        <f t="shared" si="26"/>
        <v>0</v>
      </c>
      <c r="AA31" s="27"/>
      <c r="AB31" s="30">
        <f t="shared" si="3"/>
        <v>-2.9999999999999996</v>
      </c>
      <c r="AC31" s="31">
        <f t="shared" si="4"/>
        <v>-1</v>
      </c>
      <c r="AE31" s="24">
        <f>+'SC (1000)'!AE31</f>
        <v>0</v>
      </c>
      <c r="AF31" s="25">
        <f t="shared" si="33"/>
        <v>5000</v>
      </c>
      <c r="AG31" s="26">
        <f t="shared" si="27"/>
        <v>0</v>
      </c>
      <c r="AH31" s="27"/>
      <c r="AI31" s="30">
        <f t="shared" si="5"/>
        <v>0</v>
      </c>
      <c r="AJ31" s="31" t="str">
        <f t="shared" si="6"/>
        <v/>
      </c>
      <c r="AL31" s="24">
        <f>+'SC (1000)'!AL31</f>
        <v>0</v>
      </c>
      <c r="AM31" s="25">
        <f t="shared" si="34"/>
        <v>5000</v>
      </c>
      <c r="AN31" s="26">
        <f t="shared" si="28"/>
        <v>0</v>
      </c>
      <c r="AO31" s="27"/>
      <c r="AP31" s="30">
        <f t="shared" si="7"/>
        <v>0</v>
      </c>
      <c r="AQ31" s="31" t="str">
        <f t="shared" si="8"/>
        <v/>
      </c>
    </row>
    <row r="32" spans="2:43" x14ac:dyDescent="0.2">
      <c r="B32" s="33"/>
      <c r="C32" s="21"/>
      <c r="D32" s="22"/>
      <c r="E32" s="23"/>
      <c r="F32" s="24"/>
      <c r="G32" s="25">
        <f t="shared" ref="G32:G38" si="35">$F$18</f>
        <v>5000</v>
      </c>
      <c r="H32" s="26">
        <f t="shared" si="0"/>
        <v>0</v>
      </c>
      <c r="I32" s="27"/>
      <c r="J32" s="28"/>
      <c r="K32" s="25">
        <f t="shared" si="30"/>
        <v>5000</v>
      </c>
      <c r="L32" s="26">
        <f t="shared" si="22"/>
        <v>0</v>
      </c>
      <c r="M32" s="27"/>
      <c r="N32" s="30">
        <f t="shared" si="23"/>
        <v>0</v>
      </c>
      <c r="O32" s="31" t="str">
        <f t="shared" si="24"/>
        <v/>
      </c>
      <c r="Q32" s="28"/>
      <c r="R32" s="25">
        <f t="shared" si="31"/>
        <v>5000</v>
      </c>
      <c r="S32" s="26">
        <f t="shared" si="25"/>
        <v>0</v>
      </c>
      <c r="T32" s="27"/>
      <c r="U32" s="30">
        <f t="shared" si="1"/>
        <v>0</v>
      </c>
      <c r="V32" s="31" t="str">
        <f t="shared" si="2"/>
        <v/>
      </c>
      <c r="X32" s="28"/>
      <c r="Y32" s="25">
        <f t="shared" si="32"/>
        <v>5000</v>
      </c>
      <c r="Z32" s="26">
        <f t="shared" si="26"/>
        <v>0</v>
      </c>
      <c r="AA32" s="27"/>
      <c r="AB32" s="30">
        <f t="shared" si="3"/>
        <v>0</v>
      </c>
      <c r="AC32" s="31" t="str">
        <f t="shared" si="4"/>
        <v/>
      </c>
      <c r="AE32" s="28"/>
      <c r="AF32" s="25">
        <f t="shared" si="33"/>
        <v>5000</v>
      </c>
      <c r="AG32" s="26">
        <f t="shared" si="27"/>
        <v>0</v>
      </c>
      <c r="AH32" s="27"/>
      <c r="AI32" s="30">
        <f t="shared" si="5"/>
        <v>0</v>
      </c>
      <c r="AJ32" s="31" t="str">
        <f t="shared" si="6"/>
        <v/>
      </c>
      <c r="AL32" s="28"/>
      <c r="AM32" s="25">
        <f t="shared" si="34"/>
        <v>5000</v>
      </c>
      <c r="AN32" s="26">
        <f t="shared" si="28"/>
        <v>0</v>
      </c>
      <c r="AO32" s="27"/>
      <c r="AP32" s="30">
        <f t="shared" si="7"/>
        <v>0</v>
      </c>
      <c r="AQ32" s="31" t="str">
        <f t="shared" si="8"/>
        <v/>
      </c>
    </row>
    <row r="33" spans="2:43" x14ac:dyDescent="0.2">
      <c r="B33" s="33"/>
      <c r="C33" s="21"/>
      <c r="D33" s="22"/>
      <c r="E33" s="23"/>
      <c r="F33" s="24"/>
      <c r="G33" s="25">
        <f t="shared" si="35"/>
        <v>5000</v>
      </c>
      <c r="H33" s="26">
        <f t="shared" si="0"/>
        <v>0</v>
      </c>
      <c r="I33" s="27"/>
      <c r="J33" s="28"/>
      <c r="K33" s="25">
        <f t="shared" si="30"/>
        <v>5000</v>
      </c>
      <c r="L33" s="26">
        <f t="shared" si="22"/>
        <v>0</v>
      </c>
      <c r="M33" s="27"/>
      <c r="N33" s="30">
        <f t="shared" si="23"/>
        <v>0</v>
      </c>
      <c r="O33" s="31" t="str">
        <f t="shared" si="24"/>
        <v/>
      </c>
      <c r="Q33" s="28"/>
      <c r="R33" s="25">
        <f t="shared" si="31"/>
        <v>5000</v>
      </c>
      <c r="S33" s="26">
        <f t="shared" si="25"/>
        <v>0</v>
      </c>
      <c r="T33" s="27"/>
      <c r="U33" s="30">
        <f t="shared" si="1"/>
        <v>0</v>
      </c>
      <c r="V33" s="31" t="str">
        <f t="shared" si="2"/>
        <v/>
      </c>
      <c r="X33" s="28"/>
      <c r="Y33" s="25">
        <f t="shared" si="32"/>
        <v>5000</v>
      </c>
      <c r="Z33" s="26">
        <f t="shared" si="26"/>
        <v>0</v>
      </c>
      <c r="AA33" s="27"/>
      <c r="AB33" s="30">
        <f t="shared" si="3"/>
        <v>0</v>
      </c>
      <c r="AC33" s="31" t="str">
        <f t="shared" si="4"/>
        <v/>
      </c>
      <c r="AE33" s="28"/>
      <c r="AF33" s="25">
        <f t="shared" si="33"/>
        <v>5000</v>
      </c>
      <c r="AG33" s="26">
        <f t="shared" si="27"/>
        <v>0</v>
      </c>
      <c r="AH33" s="27"/>
      <c r="AI33" s="30">
        <f t="shared" si="5"/>
        <v>0</v>
      </c>
      <c r="AJ33" s="31" t="str">
        <f t="shared" si="6"/>
        <v/>
      </c>
      <c r="AL33" s="28"/>
      <c r="AM33" s="25">
        <f t="shared" si="34"/>
        <v>5000</v>
      </c>
      <c r="AN33" s="26">
        <f t="shared" si="28"/>
        <v>0</v>
      </c>
      <c r="AO33" s="27"/>
      <c r="AP33" s="30">
        <f t="shared" si="7"/>
        <v>0</v>
      </c>
      <c r="AQ33" s="31" t="str">
        <f t="shared" si="8"/>
        <v/>
      </c>
    </row>
    <row r="34" spans="2:43" x14ac:dyDescent="0.2">
      <c r="B34" s="33"/>
      <c r="C34" s="21"/>
      <c r="D34" s="22"/>
      <c r="E34" s="23"/>
      <c r="F34" s="24"/>
      <c r="G34" s="25">
        <f t="shared" si="35"/>
        <v>5000</v>
      </c>
      <c r="H34" s="26">
        <f t="shared" si="0"/>
        <v>0</v>
      </c>
      <c r="I34" s="27"/>
      <c r="J34" s="28"/>
      <c r="K34" s="25">
        <f t="shared" si="30"/>
        <v>5000</v>
      </c>
      <c r="L34" s="26">
        <f t="shared" si="22"/>
        <v>0</v>
      </c>
      <c r="M34" s="27"/>
      <c r="N34" s="30">
        <f t="shared" si="23"/>
        <v>0</v>
      </c>
      <c r="O34" s="31" t="str">
        <f t="shared" si="24"/>
        <v/>
      </c>
      <c r="Q34" s="28"/>
      <c r="R34" s="25">
        <f t="shared" si="31"/>
        <v>5000</v>
      </c>
      <c r="S34" s="26">
        <f t="shared" si="25"/>
        <v>0</v>
      </c>
      <c r="T34" s="27"/>
      <c r="U34" s="30">
        <f t="shared" si="1"/>
        <v>0</v>
      </c>
      <c r="V34" s="31" t="str">
        <f t="shared" si="2"/>
        <v/>
      </c>
      <c r="X34" s="28"/>
      <c r="Y34" s="25">
        <f t="shared" si="32"/>
        <v>5000</v>
      </c>
      <c r="Z34" s="26">
        <f t="shared" si="26"/>
        <v>0</v>
      </c>
      <c r="AA34" s="27"/>
      <c r="AB34" s="30">
        <f t="shared" si="3"/>
        <v>0</v>
      </c>
      <c r="AC34" s="31" t="str">
        <f t="shared" si="4"/>
        <v/>
      </c>
      <c r="AE34" s="28"/>
      <c r="AF34" s="25">
        <f t="shared" si="33"/>
        <v>5000</v>
      </c>
      <c r="AG34" s="26">
        <f t="shared" si="27"/>
        <v>0</v>
      </c>
      <c r="AH34" s="27"/>
      <c r="AI34" s="30">
        <f t="shared" si="5"/>
        <v>0</v>
      </c>
      <c r="AJ34" s="31" t="str">
        <f t="shared" si="6"/>
        <v/>
      </c>
      <c r="AL34" s="28"/>
      <c r="AM34" s="25">
        <f t="shared" si="34"/>
        <v>5000</v>
      </c>
      <c r="AN34" s="26">
        <f t="shared" si="28"/>
        <v>0</v>
      </c>
      <c r="AO34" s="27"/>
      <c r="AP34" s="30">
        <f t="shared" si="7"/>
        <v>0</v>
      </c>
      <c r="AQ34" s="31" t="str">
        <f t="shared" si="8"/>
        <v/>
      </c>
    </row>
    <row r="35" spans="2:43" x14ac:dyDescent="0.2">
      <c r="B35" s="33"/>
      <c r="C35" s="21"/>
      <c r="D35" s="22"/>
      <c r="E35" s="23"/>
      <c r="F35" s="24"/>
      <c r="G35" s="25">
        <f t="shared" si="35"/>
        <v>5000</v>
      </c>
      <c r="H35" s="26">
        <f t="shared" si="0"/>
        <v>0</v>
      </c>
      <c r="I35" s="27"/>
      <c r="J35" s="28"/>
      <c r="K35" s="25">
        <f t="shared" si="30"/>
        <v>5000</v>
      </c>
      <c r="L35" s="26">
        <f t="shared" si="22"/>
        <v>0</v>
      </c>
      <c r="M35" s="27"/>
      <c r="N35" s="30">
        <f t="shared" si="23"/>
        <v>0</v>
      </c>
      <c r="O35" s="31" t="str">
        <f t="shared" si="24"/>
        <v/>
      </c>
      <c r="Q35" s="28"/>
      <c r="R35" s="25">
        <f t="shared" si="31"/>
        <v>5000</v>
      </c>
      <c r="S35" s="26">
        <f t="shared" si="25"/>
        <v>0</v>
      </c>
      <c r="T35" s="27"/>
      <c r="U35" s="30">
        <f t="shared" si="1"/>
        <v>0</v>
      </c>
      <c r="V35" s="31" t="str">
        <f t="shared" si="2"/>
        <v/>
      </c>
      <c r="X35" s="28"/>
      <c r="Y35" s="25">
        <f t="shared" si="32"/>
        <v>5000</v>
      </c>
      <c r="Z35" s="26">
        <f t="shared" si="26"/>
        <v>0</v>
      </c>
      <c r="AA35" s="27"/>
      <c r="AB35" s="30">
        <f t="shared" si="3"/>
        <v>0</v>
      </c>
      <c r="AC35" s="31" t="str">
        <f t="shared" si="4"/>
        <v/>
      </c>
      <c r="AE35" s="28"/>
      <c r="AF35" s="25">
        <f t="shared" si="33"/>
        <v>5000</v>
      </c>
      <c r="AG35" s="26">
        <f t="shared" si="27"/>
        <v>0</v>
      </c>
      <c r="AH35" s="27"/>
      <c r="AI35" s="30">
        <f t="shared" si="5"/>
        <v>0</v>
      </c>
      <c r="AJ35" s="31" t="str">
        <f t="shared" si="6"/>
        <v/>
      </c>
      <c r="AL35" s="28"/>
      <c r="AM35" s="25">
        <f t="shared" si="34"/>
        <v>5000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5000</v>
      </c>
      <c r="H36" s="26">
        <f t="shared" si="0"/>
        <v>5</v>
      </c>
      <c r="I36" s="27"/>
      <c r="J36" s="28">
        <f>+'Proposed Rates'!E53</f>
        <v>-6.9999999999999999E-4</v>
      </c>
      <c r="K36" s="25">
        <f t="shared" si="30"/>
        <v>5000</v>
      </c>
      <c r="L36" s="26">
        <f t="shared" si="22"/>
        <v>-3.5</v>
      </c>
      <c r="M36" s="27"/>
      <c r="N36" s="30">
        <f t="shared" si="23"/>
        <v>-8.5</v>
      </c>
      <c r="O36" s="31">
        <f t="shared" si="24"/>
        <v>-1.7</v>
      </c>
      <c r="Q36" s="28">
        <f>+'Proposed Rates'!F53</f>
        <v>-6.9999999999999999E-4</v>
      </c>
      <c r="R36" s="25">
        <f t="shared" si="31"/>
        <v>5000</v>
      </c>
      <c r="S36" s="26">
        <f t="shared" si="25"/>
        <v>-3.5</v>
      </c>
      <c r="T36" s="27"/>
      <c r="U36" s="30">
        <f t="shared" si="1"/>
        <v>0</v>
      </c>
      <c r="V36" s="31">
        <f t="shared" si="2"/>
        <v>0</v>
      </c>
      <c r="X36" s="28">
        <f>+'Proposed Rates'!G53</f>
        <v>0</v>
      </c>
      <c r="Y36" s="25">
        <f t="shared" si="32"/>
        <v>5000</v>
      </c>
      <c r="Z36" s="26">
        <f t="shared" si="26"/>
        <v>0</v>
      </c>
      <c r="AA36" s="27"/>
      <c r="AB36" s="30">
        <f t="shared" si="3"/>
        <v>3.5</v>
      </c>
      <c r="AC36" s="31">
        <f t="shared" si="4"/>
        <v>-1</v>
      </c>
      <c r="AE36" s="28">
        <f>+'Proposed Rates'!H53</f>
        <v>0</v>
      </c>
      <c r="AF36" s="25">
        <f t="shared" si="33"/>
        <v>5000</v>
      </c>
      <c r="AG36" s="26">
        <f t="shared" si="27"/>
        <v>0</v>
      </c>
      <c r="AH36" s="27"/>
      <c r="AI36" s="30">
        <f t="shared" si="5"/>
        <v>0</v>
      </c>
      <c r="AJ36" s="31" t="str">
        <f t="shared" si="6"/>
        <v/>
      </c>
      <c r="AL36" s="28">
        <f>+'Proposed Rates'!I53</f>
        <v>0</v>
      </c>
      <c r="AM36" s="25">
        <f t="shared" si="34"/>
        <v>5000</v>
      </c>
      <c r="AN36" s="26">
        <f t="shared" si="28"/>
        <v>0</v>
      </c>
      <c r="AO36" s="27"/>
      <c r="AP36" s="30">
        <f t="shared" si="7"/>
        <v>0</v>
      </c>
      <c r="AQ36" s="31" t="str">
        <f t="shared" si="8"/>
        <v/>
      </c>
    </row>
    <row r="37" spans="2:43" x14ac:dyDescent="0.2">
      <c r="B37" s="33"/>
      <c r="C37" s="21"/>
      <c r="D37" s="22"/>
      <c r="E37" s="23"/>
      <c r="F37" s="24"/>
      <c r="G37" s="25">
        <f t="shared" si="35"/>
        <v>5000</v>
      </c>
      <c r="H37" s="26">
        <f t="shared" si="0"/>
        <v>0</v>
      </c>
      <c r="I37" s="27"/>
      <c r="J37" s="28"/>
      <c r="K37" s="25">
        <f t="shared" si="30"/>
        <v>5000</v>
      </c>
      <c r="L37" s="26">
        <f t="shared" si="22"/>
        <v>0</v>
      </c>
      <c r="M37" s="27"/>
      <c r="N37" s="30">
        <f t="shared" si="23"/>
        <v>0</v>
      </c>
      <c r="O37" s="31" t="str">
        <f t="shared" si="24"/>
        <v/>
      </c>
      <c r="Q37" s="28"/>
      <c r="R37" s="25">
        <f t="shared" si="31"/>
        <v>5000</v>
      </c>
      <c r="S37" s="26">
        <f t="shared" si="25"/>
        <v>0</v>
      </c>
      <c r="T37" s="27"/>
      <c r="U37" s="30">
        <f t="shared" si="1"/>
        <v>0</v>
      </c>
      <c r="V37" s="31" t="str">
        <f t="shared" si="2"/>
        <v/>
      </c>
      <c r="X37" s="28"/>
      <c r="Y37" s="25">
        <f t="shared" si="32"/>
        <v>5000</v>
      </c>
      <c r="Z37" s="26">
        <f t="shared" si="26"/>
        <v>0</v>
      </c>
      <c r="AA37" s="27"/>
      <c r="AB37" s="30">
        <f t="shared" si="3"/>
        <v>0</v>
      </c>
      <c r="AC37" s="31" t="str">
        <f t="shared" si="4"/>
        <v/>
      </c>
      <c r="AE37" s="28"/>
      <c r="AF37" s="25">
        <f t="shared" si="33"/>
        <v>5000</v>
      </c>
      <c r="AG37" s="26">
        <f t="shared" si="27"/>
        <v>0</v>
      </c>
      <c r="AH37" s="27"/>
      <c r="AI37" s="30">
        <f t="shared" si="5"/>
        <v>0</v>
      </c>
      <c r="AJ37" s="31" t="str">
        <f t="shared" si="6"/>
        <v/>
      </c>
      <c r="AL37" s="28"/>
      <c r="AM37" s="25">
        <f t="shared" si="34"/>
        <v>5000</v>
      </c>
      <c r="AN37" s="26">
        <f t="shared" si="28"/>
        <v>0</v>
      </c>
      <c r="AO37" s="27"/>
      <c r="AP37" s="30">
        <f t="shared" si="7"/>
        <v>0</v>
      </c>
      <c r="AQ37" s="31" t="str">
        <f t="shared" si="8"/>
        <v/>
      </c>
    </row>
    <row r="38" spans="2:43" x14ac:dyDescent="0.2">
      <c r="B38" s="33"/>
      <c r="C38" s="21"/>
      <c r="D38" s="22"/>
      <c r="E38" s="23"/>
      <c r="F38" s="24"/>
      <c r="G38" s="25">
        <f t="shared" si="35"/>
        <v>5000</v>
      </c>
      <c r="H38" s="26">
        <f t="shared" si="0"/>
        <v>0</v>
      </c>
      <c r="I38" s="27"/>
      <c r="J38" s="28"/>
      <c r="K38" s="25">
        <f t="shared" si="30"/>
        <v>5000</v>
      </c>
      <c r="L38" s="26">
        <f t="shared" si="22"/>
        <v>0</v>
      </c>
      <c r="M38" s="27"/>
      <c r="N38" s="30">
        <f t="shared" si="23"/>
        <v>0</v>
      </c>
      <c r="O38" s="31" t="str">
        <f t="shared" si="24"/>
        <v/>
      </c>
      <c r="Q38" s="28"/>
      <c r="R38" s="25">
        <f t="shared" si="31"/>
        <v>5000</v>
      </c>
      <c r="S38" s="26">
        <f t="shared" si="25"/>
        <v>0</v>
      </c>
      <c r="T38" s="27"/>
      <c r="U38" s="30">
        <f t="shared" si="1"/>
        <v>0</v>
      </c>
      <c r="V38" s="31" t="str">
        <f t="shared" si="2"/>
        <v/>
      </c>
      <c r="X38" s="28"/>
      <c r="Y38" s="25">
        <f t="shared" si="32"/>
        <v>5000</v>
      </c>
      <c r="Z38" s="26">
        <f t="shared" si="26"/>
        <v>0</v>
      </c>
      <c r="AA38" s="27"/>
      <c r="AB38" s="30">
        <f t="shared" si="3"/>
        <v>0</v>
      </c>
      <c r="AC38" s="31" t="str">
        <f t="shared" si="4"/>
        <v/>
      </c>
      <c r="AE38" s="28"/>
      <c r="AF38" s="25">
        <f t="shared" si="33"/>
        <v>5000</v>
      </c>
      <c r="AG38" s="26">
        <f t="shared" si="27"/>
        <v>0</v>
      </c>
      <c r="AH38" s="27"/>
      <c r="AI38" s="30">
        <f t="shared" si="5"/>
        <v>0</v>
      </c>
      <c r="AJ38" s="31" t="str">
        <f t="shared" si="6"/>
        <v/>
      </c>
      <c r="AL38" s="28"/>
      <c r="AM38" s="25">
        <f t="shared" si="34"/>
        <v>5000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149.32</v>
      </c>
      <c r="I39" s="62"/>
      <c r="J39" s="239"/>
      <c r="K39" s="240"/>
      <c r="L39" s="238">
        <f>SUM(L23:L38)</f>
        <v>148.66</v>
      </c>
      <c r="M39" s="62"/>
      <c r="N39" s="37">
        <f t="shared" si="23"/>
        <v>-0.65999999999999659</v>
      </c>
      <c r="O39" s="38">
        <f t="shared" si="24"/>
        <v>-4.4200375033484904E-3</v>
      </c>
      <c r="Q39" s="239"/>
      <c r="R39" s="240"/>
      <c r="S39" s="238">
        <f>SUM(S23:S38)</f>
        <v>155.62</v>
      </c>
      <c r="T39" s="62"/>
      <c r="U39" s="37">
        <f t="shared" si="1"/>
        <v>6.960000000000008</v>
      </c>
      <c r="V39" s="38">
        <f t="shared" si="2"/>
        <v>4.6818242970536848E-2</v>
      </c>
      <c r="X39" s="239"/>
      <c r="Y39" s="240"/>
      <c r="Z39" s="238">
        <f>SUM(Z23:Z38)</f>
        <v>161.94</v>
      </c>
      <c r="AA39" s="62"/>
      <c r="AB39" s="37">
        <f t="shared" si="3"/>
        <v>6.3199999999999932</v>
      </c>
      <c r="AC39" s="38">
        <f t="shared" si="4"/>
        <v>4.06117465621385E-2</v>
      </c>
      <c r="AE39" s="239"/>
      <c r="AF39" s="240"/>
      <c r="AG39" s="238">
        <f>SUM(AG23:AG38)</f>
        <v>164.85</v>
      </c>
      <c r="AH39" s="62"/>
      <c r="AI39" s="37">
        <f t="shared" si="5"/>
        <v>2.9099999999999966</v>
      </c>
      <c r="AJ39" s="38">
        <f t="shared" si="6"/>
        <v>1.796961837717671E-2</v>
      </c>
      <c r="AL39" s="239"/>
      <c r="AM39" s="240"/>
      <c r="AN39" s="238">
        <f>SUM(AN23:AN38)</f>
        <v>166.56</v>
      </c>
      <c r="AO39" s="62"/>
      <c r="AP39" s="37">
        <f t="shared" si="7"/>
        <v>1.710000000000008</v>
      </c>
      <c r="AQ39" s="38">
        <f t="shared" si="8"/>
        <v>1.0373066424021887E-2</v>
      </c>
    </row>
    <row r="40" spans="2:43" ht="38.25" x14ac:dyDescent="0.2">
      <c r="B40" s="40" t="s">
        <v>99</v>
      </c>
      <c r="C40" s="21"/>
      <c r="D40" s="22" t="s">
        <v>20</v>
      </c>
      <c r="E40" s="23"/>
      <c r="F40" s="24">
        <f>+'Proposed Rates'!D39</f>
        <v>-2.0000000000000001E-4</v>
      </c>
      <c r="G40" s="25">
        <f>$F$18</f>
        <v>5000</v>
      </c>
      <c r="H40" s="26">
        <f>G40*F40</f>
        <v>-1</v>
      </c>
      <c r="I40" s="27"/>
      <c r="J40" s="44">
        <f>+'Proposed Rates'!E39</f>
        <v>-5.9999999999999995E-4</v>
      </c>
      <c r="K40" s="25">
        <f>$F$18</f>
        <v>5000</v>
      </c>
      <c r="L40" s="26">
        <f>K40*J40</f>
        <v>-2.9999999999999996</v>
      </c>
      <c r="M40" s="27"/>
      <c r="N40" s="30">
        <f>L40-H40</f>
        <v>-1.9999999999999996</v>
      </c>
      <c r="O40" s="31">
        <f>IF((H40)=0,"",(N40/H40))</f>
        <v>1.9999999999999996</v>
      </c>
      <c r="Q40" s="28">
        <f>+'Proposed Rates'!F39</f>
        <v>-5.9999999999999995E-4</v>
      </c>
      <c r="R40" s="25">
        <f>$F$18</f>
        <v>5000</v>
      </c>
      <c r="S40" s="26">
        <f>R40*Q40</f>
        <v>-2.9999999999999996</v>
      </c>
      <c r="T40" s="27"/>
      <c r="U40" s="30">
        <f t="shared" si="1"/>
        <v>0</v>
      </c>
      <c r="V40" s="31">
        <f t="shared" si="2"/>
        <v>0</v>
      </c>
      <c r="X40" s="28">
        <f>+'Proposed Rates'!G39</f>
        <v>0</v>
      </c>
      <c r="Y40" s="25">
        <f>$F$18</f>
        <v>5000</v>
      </c>
      <c r="Z40" s="26">
        <f>Y40*X40</f>
        <v>0</v>
      </c>
      <c r="AA40" s="27"/>
      <c r="AB40" s="30">
        <f t="shared" si="3"/>
        <v>2.9999999999999996</v>
      </c>
      <c r="AC40" s="31">
        <f t="shared" si="4"/>
        <v>-1</v>
      </c>
      <c r="AE40" s="28">
        <f>+'Proposed Rates'!H39</f>
        <v>0</v>
      </c>
      <c r="AF40" s="25">
        <f>$F$18</f>
        <v>5000</v>
      </c>
      <c r="AG40" s="26">
        <f>AF40*AE40</f>
        <v>0</v>
      </c>
      <c r="AH40" s="27"/>
      <c r="AI40" s="30">
        <f t="shared" si="5"/>
        <v>0</v>
      </c>
      <c r="AJ40" s="31" t="str">
        <f t="shared" si="6"/>
        <v/>
      </c>
      <c r="AL40" s="28">
        <f>+'Proposed Rates'!I39</f>
        <v>0</v>
      </c>
      <c r="AM40" s="25">
        <f>$F$18</f>
        <v>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5000</v>
      </c>
      <c r="H42" s="26">
        <f t="shared" ref="H42:H43" si="37">G42*F42</f>
        <v>0</v>
      </c>
      <c r="I42" s="41"/>
      <c r="J42" s="28">
        <f>+'Proposed Rates'!E140</f>
        <v>0</v>
      </c>
      <c r="K42" s="25">
        <f t="shared" ref="K42:K43" si="38">$F$18</f>
        <v>5000</v>
      </c>
      <c r="L42" s="26">
        <f t="shared" ref="L42:L43" si="39">K42*J42</f>
        <v>0</v>
      </c>
      <c r="M42" s="42"/>
      <c r="N42" s="30">
        <f t="shared" ref="N42:N43" si="40">L42-H42</f>
        <v>0</v>
      </c>
      <c r="O42" s="31" t="str">
        <f t="shared" ref="O42:O46" si="41">IF((H42)=0,"",(N42/H42))</f>
        <v/>
      </c>
      <c r="Q42" s="28">
        <f>+'Proposed Rates'!F140</f>
        <v>0</v>
      </c>
      <c r="R42" s="25">
        <f t="shared" ref="R42:R43" si="42">$F$18</f>
        <v>5000</v>
      </c>
      <c r="S42" s="26">
        <f t="shared" ref="S42:S43" si="43">R42*Q42</f>
        <v>0</v>
      </c>
      <c r="T42" s="42"/>
      <c r="U42" s="30">
        <f t="shared" si="1"/>
        <v>0</v>
      </c>
      <c r="V42" s="31" t="str">
        <f t="shared" si="2"/>
        <v/>
      </c>
      <c r="X42" s="28">
        <f>+'Proposed Rates'!G140</f>
        <v>0</v>
      </c>
      <c r="Y42" s="25">
        <f t="shared" ref="Y42:Y43" si="44">$F$18</f>
        <v>5000</v>
      </c>
      <c r="Z42" s="26">
        <f t="shared" ref="Z42:Z43" si="45">Y42*X42</f>
        <v>0</v>
      </c>
      <c r="AA42" s="42"/>
      <c r="AB42" s="30">
        <f t="shared" si="3"/>
        <v>0</v>
      </c>
      <c r="AC42" s="31" t="str">
        <f t="shared" si="4"/>
        <v/>
      </c>
      <c r="AE42" s="28">
        <f>+'Proposed Rates'!H140</f>
        <v>0</v>
      </c>
      <c r="AF42" s="25">
        <f t="shared" ref="AF42:AF43" si="46">$F$18</f>
        <v>5000</v>
      </c>
      <c r="AG42" s="26">
        <f t="shared" ref="AG42:AG43" si="47">AF42*AE42</f>
        <v>0</v>
      </c>
      <c r="AH42" s="42"/>
      <c r="AI42" s="30">
        <f t="shared" si="5"/>
        <v>0</v>
      </c>
      <c r="AJ42" s="31" t="str">
        <f t="shared" si="6"/>
        <v/>
      </c>
      <c r="AL42" s="28">
        <f>+'Proposed Rates'!I140</f>
        <v>0</v>
      </c>
      <c r="AM42" s="25">
        <f t="shared" ref="AM42:AM43" si="48">$F$18</f>
        <v>5000</v>
      </c>
      <c r="AN42" s="26">
        <f t="shared" ref="AN42:AN43" si="49">AM42*AL42</f>
        <v>0</v>
      </c>
      <c r="AO42" s="42"/>
      <c r="AP42" s="30">
        <f t="shared" si="7"/>
        <v>0</v>
      </c>
      <c r="AQ42" s="31" t="str">
        <f t="shared" si="8"/>
        <v/>
      </c>
    </row>
    <row r="43" spans="2:43" x14ac:dyDescent="0.2">
      <c r="B43" s="40"/>
      <c r="C43" s="21"/>
      <c r="D43" s="22"/>
      <c r="E43" s="23"/>
      <c r="F43" s="24"/>
      <c r="G43" s="25">
        <f t="shared" si="36"/>
        <v>5000</v>
      </c>
      <c r="H43" s="26">
        <f t="shared" si="37"/>
        <v>0</v>
      </c>
      <c r="I43" s="41"/>
      <c r="J43" s="28"/>
      <c r="K43" s="25">
        <f t="shared" si="38"/>
        <v>5000</v>
      </c>
      <c r="L43" s="26">
        <f t="shared" si="39"/>
        <v>0</v>
      </c>
      <c r="M43" s="42"/>
      <c r="N43" s="30">
        <f t="shared" si="40"/>
        <v>0</v>
      </c>
      <c r="O43" s="31" t="str">
        <f t="shared" si="41"/>
        <v/>
      </c>
      <c r="Q43" s="28"/>
      <c r="R43" s="25">
        <f t="shared" si="42"/>
        <v>5000</v>
      </c>
      <c r="S43" s="26">
        <f t="shared" si="43"/>
        <v>0</v>
      </c>
      <c r="T43" s="42"/>
      <c r="U43" s="30">
        <f t="shared" si="1"/>
        <v>0</v>
      </c>
      <c r="V43" s="31" t="str">
        <f t="shared" si="2"/>
        <v/>
      </c>
      <c r="X43" s="28"/>
      <c r="Y43" s="25">
        <f t="shared" si="44"/>
        <v>5000</v>
      </c>
      <c r="Z43" s="26">
        <f t="shared" si="45"/>
        <v>0</v>
      </c>
      <c r="AA43" s="42"/>
      <c r="AB43" s="30">
        <f t="shared" si="3"/>
        <v>0</v>
      </c>
      <c r="AC43" s="31" t="str">
        <f t="shared" si="4"/>
        <v/>
      </c>
      <c r="AE43" s="28"/>
      <c r="AF43" s="25">
        <f t="shared" si="46"/>
        <v>5000</v>
      </c>
      <c r="AG43" s="26">
        <f t="shared" si="47"/>
        <v>0</v>
      </c>
      <c r="AH43" s="42"/>
      <c r="AI43" s="30">
        <f t="shared" si="5"/>
        <v>0</v>
      </c>
      <c r="AJ43" s="31" t="str">
        <f t="shared" si="6"/>
        <v/>
      </c>
      <c r="AL43" s="28"/>
      <c r="AM43" s="25">
        <f t="shared" si="48"/>
        <v>5000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5167.5</v>
      </c>
      <c r="H44" s="26">
        <f>G44*F44</f>
        <v>0.31004999999999999</v>
      </c>
      <c r="I44" s="27"/>
      <c r="J44" s="46">
        <f>'Proposed Rates'!E234</f>
        <v>5.0000000000000002E-5</v>
      </c>
      <c r="K44" s="45">
        <f>$F$18*(1+J73)</f>
        <v>5169</v>
      </c>
      <c r="L44" s="26">
        <f>K44*J44</f>
        <v>0.25845000000000001</v>
      </c>
      <c r="M44" s="27"/>
      <c r="N44" s="30">
        <f>L44-H44</f>
        <v>-5.1599999999999979E-2</v>
      </c>
      <c r="O44" s="31">
        <f>IF((H44)=0,"",(N44/H44))</f>
        <v>-0.16642477019835505</v>
      </c>
      <c r="Q44" s="46">
        <f>'Proposed Rates'!F234</f>
        <v>5.0000000000000002E-5</v>
      </c>
      <c r="R44" s="45">
        <f>$F$18*(1+Q73)</f>
        <v>5169</v>
      </c>
      <c r="S44" s="26">
        <f>R44*Q44</f>
        <v>0.25845000000000001</v>
      </c>
      <c r="T44" s="27"/>
      <c r="U44" s="30">
        <f t="shared" si="1"/>
        <v>0</v>
      </c>
      <c r="V44" s="31">
        <f t="shared" si="2"/>
        <v>0</v>
      </c>
      <c r="X44" s="46">
        <f>'Proposed Rates'!G234</f>
        <v>5.0000000000000002E-5</v>
      </c>
      <c r="Y44" s="45">
        <f>$F$18*(1+X73)</f>
        <v>5169</v>
      </c>
      <c r="Z44" s="26">
        <f>Y44*X44</f>
        <v>0.25845000000000001</v>
      </c>
      <c r="AA44" s="27"/>
      <c r="AB44" s="30">
        <f t="shared" si="3"/>
        <v>0</v>
      </c>
      <c r="AC44" s="31">
        <f t="shared" si="4"/>
        <v>0</v>
      </c>
      <c r="AE44" s="46">
        <f>'Proposed Rates'!H234</f>
        <v>5.0000000000000002E-5</v>
      </c>
      <c r="AF44" s="45">
        <f>$F$18*(1+AE73)</f>
        <v>5169</v>
      </c>
      <c r="AG44" s="26">
        <f>AF44*AE44</f>
        <v>0.25845000000000001</v>
      </c>
      <c r="AH44" s="27"/>
      <c r="AI44" s="30">
        <f t="shared" si="5"/>
        <v>0</v>
      </c>
      <c r="AJ44" s="31">
        <f t="shared" si="6"/>
        <v>0</v>
      </c>
      <c r="AL44" s="46">
        <f>'Proposed Rates'!I234</f>
        <v>5.0000000000000002E-5</v>
      </c>
      <c r="AM44" s="45">
        <f>$F$18*(1+AL73)</f>
        <v>5169</v>
      </c>
      <c r="AN44" s="26">
        <f>AM44*AL44</f>
        <v>0.25845000000000001</v>
      </c>
      <c r="AO44" s="27"/>
      <c r="AP44" s="30">
        <f t="shared" si="7"/>
        <v>0</v>
      </c>
      <c r="AQ44" s="31">
        <f t="shared" si="8"/>
        <v>0</v>
      </c>
    </row>
    <row r="45" spans="2:43" x14ac:dyDescent="0.2">
      <c r="B45" s="43" t="s">
        <v>25</v>
      </c>
      <c r="C45" s="21"/>
      <c r="D45" s="22"/>
      <c r="E45" s="23"/>
      <c r="F45" s="47">
        <f>0.65*$J$54+0.17*$J$55+0.18*$J$56</f>
        <v>0.12756999999999999</v>
      </c>
      <c r="G45" s="48">
        <f>$F$18*(1+$F$73)-$F$18</f>
        <v>167.5</v>
      </c>
      <c r="H45" s="26">
        <f t="shared" ref="H45" si="50">G45*F45</f>
        <v>21.367974999999998</v>
      </c>
      <c r="I45" s="27"/>
      <c r="J45" s="49">
        <f>0.65*$J$54+0.17*$J$55+0.18*$J$56</f>
        <v>0.12756999999999999</v>
      </c>
      <c r="K45" s="48">
        <f>$F$18*(1+$J$73)-$F$18</f>
        <v>169</v>
      </c>
      <c r="L45" s="26">
        <f t="shared" ref="L45" si="51">K45*J45</f>
        <v>21.559329999999999</v>
      </c>
      <c r="M45" s="27"/>
      <c r="N45" s="30">
        <f t="shared" ref="N45" si="52">L45-H45</f>
        <v>0.1913550000000015</v>
      </c>
      <c r="O45" s="31">
        <f t="shared" ref="O45" si="53">IF((H45)=0,"",(N45/H45))</f>
        <v>8.9552238805970866E-3</v>
      </c>
      <c r="Q45" s="49">
        <f>0.65*$Q$54+0.17*$Q$55+0.18*$Q$56</f>
        <v>0.12756999999999999</v>
      </c>
      <c r="R45" s="48">
        <f>$F$18*(1+Q73)-$F$18</f>
        <v>169</v>
      </c>
      <c r="S45" s="26">
        <f t="shared" ref="S45" si="54">R45*Q45</f>
        <v>21.559329999999999</v>
      </c>
      <c r="T45" s="27"/>
      <c r="U45" s="30">
        <f t="shared" si="1"/>
        <v>0</v>
      </c>
      <c r="V45" s="31">
        <f t="shared" si="2"/>
        <v>0</v>
      </c>
      <c r="X45" s="49">
        <f>0.65*$X$54+0.17*$X$55+0.18*$X$56</f>
        <v>0.12756999999999999</v>
      </c>
      <c r="Y45" s="48">
        <f>$F$18*(1+X73)-$F$18</f>
        <v>169</v>
      </c>
      <c r="Z45" s="26">
        <f t="shared" ref="Z45" si="55">Y45*X45</f>
        <v>21.559329999999999</v>
      </c>
      <c r="AA45" s="27"/>
      <c r="AB45" s="30">
        <f t="shared" si="3"/>
        <v>0</v>
      </c>
      <c r="AC45" s="31">
        <f t="shared" si="4"/>
        <v>0</v>
      </c>
      <c r="AE45" s="49">
        <f>0.65*$AE$54+0.17*$AE$55+0.18*$AE$56</f>
        <v>0.12756999999999999</v>
      </c>
      <c r="AF45" s="48">
        <f>$F$18*(1+AE73)-$F$18</f>
        <v>169</v>
      </c>
      <c r="AG45" s="26">
        <f t="shared" ref="AG45" si="56">AF45*AE45</f>
        <v>21.559329999999999</v>
      </c>
      <c r="AH45" s="27"/>
      <c r="AI45" s="30">
        <f t="shared" si="5"/>
        <v>0</v>
      </c>
      <c r="AJ45" s="31">
        <f t="shared" si="6"/>
        <v>0</v>
      </c>
      <c r="AL45" s="49">
        <f>0.65*$AL$54+0.17*$AL$55+0.18*$AL$56</f>
        <v>0.12756999999999999</v>
      </c>
      <c r="AM45" s="48">
        <f>$F$18*(1+AL73)-$F$18</f>
        <v>169</v>
      </c>
      <c r="AN45" s="26">
        <f t="shared" ref="AN45" si="57">AM45*AL45</f>
        <v>21.559329999999999</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170.56802499999998</v>
      </c>
      <c r="I47" s="36"/>
      <c r="J47" s="53"/>
      <c r="K47" s="55"/>
      <c r="L47" s="54">
        <f>SUM(L40:L46)+L39</f>
        <v>168.04777999999999</v>
      </c>
      <c r="M47" s="36"/>
      <c r="N47" s="37">
        <f t="shared" ref="N47:N64" si="58">L47-H47</f>
        <v>-2.5202449999999885</v>
      </c>
      <c r="O47" s="38">
        <f t="shared" ref="O47:O64" si="59">IF((H47)=0,"",(N47/H47))</f>
        <v>-1.4775600526534729E-2</v>
      </c>
      <c r="Q47" s="53"/>
      <c r="R47" s="55"/>
      <c r="S47" s="54">
        <f>SUM(S40:S46)+S39</f>
        <v>175.00778</v>
      </c>
      <c r="T47" s="36"/>
      <c r="U47" s="37">
        <f t="shared" si="1"/>
        <v>6.960000000000008</v>
      </c>
      <c r="V47" s="38">
        <f t="shared" si="2"/>
        <v>4.1416792295619786E-2</v>
      </c>
      <c r="X47" s="53"/>
      <c r="Y47" s="55"/>
      <c r="Z47" s="54">
        <f>SUM(Z40:Z46)+Z39</f>
        <v>184.32777999999999</v>
      </c>
      <c r="AA47" s="36"/>
      <c r="AB47" s="37">
        <f t="shared" si="3"/>
        <v>9.3199999999999932</v>
      </c>
      <c r="AC47" s="38">
        <f t="shared" si="4"/>
        <v>5.3254775301989396E-2</v>
      </c>
      <c r="AE47" s="53"/>
      <c r="AF47" s="55"/>
      <c r="AG47" s="54">
        <f>SUM(AG40:AG46)+AG39</f>
        <v>187.23777999999999</v>
      </c>
      <c r="AH47" s="36"/>
      <c r="AI47" s="37">
        <f t="shared" si="5"/>
        <v>2.9099999999999966</v>
      </c>
      <c r="AJ47" s="38">
        <f t="shared" si="6"/>
        <v>1.5787094056034293E-2</v>
      </c>
      <c r="AL47" s="53"/>
      <c r="AM47" s="55"/>
      <c r="AN47" s="54">
        <f>SUM(AN40:AN46)+AN39</f>
        <v>188.94777999999999</v>
      </c>
      <c r="AO47" s="36"/>
      <c r="AP47" s="37">
        <f t="shared" si="7"/>
        <v>1.710000000000008</v>
      </c>
      <c r="AQ47" s="38">
        <f t="shared" si="8"/>
        <v>9.1327722428668403E-3</v>
      </c>
    </row>
    <row r="48" spans="2:43" x14ac:dyDescent="0.2">
      <c r="B48" s="27" t="s">
        <v>28</v>
      </c>
      <c r="C48" s="27"/>
      <c r="D48" s="56" t="s">
        <v>20</v>
      </c>
      <c r="E48" s="57"/>
      <c r="F48" s="28">
        <f>'Proposed Rates'!D154</f>
        <v>7.1000000000000004E-3</v>
      </c>
      <c r="G48" s="58">
        <f>F18*(1+F73)</f>
        <v>5167.5</v>
      </c>
      <c r="H48" s="26">
        <f>G48*F48</f>
        <v>36.689250000000001</v>
      </c>
      <c r="I48" s="27"/>
      <c r="J48" s="28">
        <f>'Proposed Rates'!E154</f>
        <v>7.6E-3</v>
      </c>
      <c r="K48" s="59">
        <f>F18*(1+J73)</f>
        <v>5169</v>
      </c>
      <c r="L48" s="26">
        <f>K48*J48</f>
        <v>39.284399999999998</v>
      </c>
      <c r="M48" s="27"/>
      <c r="N48" s="30">
        <f t="shared" si="58"/>
        <v>2.5951499999999967</v>
      </c>
      <c r="O48" s="31">
        <f t="shared" si="59"/>
        <v>7.0733252928309967E-2</v>
      </c>
      <c r="Q48" s="28">
        <f>'Proposed Rates'!F154</f>
        <v>7.6E-3</v>
      </c>
      <c r="R48" s="59">
        <f>$F$18*(1+Q73)</f>
        <v>5169</v>
      </c>
      <c r="S48" s="26">
        <f>R48*Q48</f>
        <v>39.284399999999998</v>
      </c>
      <c r="T48" s="27"/>
      <c r="U48" s="30">
        <f t="shared" si="1"/>
        <v>0</v>
      </c>
      <c r="V48" s="31">
        <f t="shared" si="2"/>
        <v>0</v>
      </c>
      <c r="X48" s="28">
        <f>'Proposed Rates'!G154</f>
        <v>7.6E-3</v>
      </c>
      <c r="Y48" s="59">
        <f>$F$18*(1+X73)</f>
        <v>5169</v>
      </c>
      <c r="Z48" s="26">
        <f>Y48*X48</f>
        <v>39.284399999999998</v>
      </c>
      <c r="AA48" s="27"/>
      <c r="AB48" s="30">
        <f t="shared" si="3"/>
        <v>0</v>
      </c>
      <c r="AC48" s="31">
        <f t="shared" si="4"/>
        <v>0</v>
      </c>
      <c r="AE48" s="28">
        <f>'Proposed Rates'!H154</f>
        <v>7.6E-3</v>
      </c>
      <c r="AF48" s="59">
        <f>$F$18*(1+AE73)</f>
        <v>5169</v>
      </c>
      <c r="AG48" s="26">
        <f>AF48*AE48</f>
        <v>39.284399999999998</v>
      </c>
      <c r="AH48" s="27"/>
      <c r="AI48" s="30">
        <f t="shared" si="5"/>
        <v>0</v>
      </c>
      <c r="AJ48" s="31">
        <f t="shared" si="6"/>
        <v>0</v>
      </c>
      <c r="AL48" s="28">
        <f>'Proposed Rates'!I154</f>
        <v>7.6E-3</v>
      </c>
      <c r="AM48" s="59">
        <f>$F$18*(1+AL73)</f>
        <v>5169</v>
      </c>
      <c r="AN48" s="26">
        <f>AM48*AL48</f>
        <v>39.284399999999998</v>
      </c>
      <c r="AO48" s="27"/>
      <c r="AP48" s="30">
        <f t="shared" si="7"/>
        <v>0</v>
      </c>
      <c r="AQ48" s="31">
        <f t="shared" si="8"/>
        <v>0</v>
      </c>
    </row>
    <row r="49" spans="2:43" ht="25.5" x14ac:dyDescent="0.2">
      <c r="B49" s="60" t="s">
        <v>29</v>
      </c>
      <c r="C49" s="27"/>
      <c r="D49" s="56" t="s">
        <v>20</v>
      </c>
      <c r="E49" s="57"/>
      <c r="F49" s="28">
        <f>'Proposed Rates'!D168</f>
        <v>5.0000000000000001E-3</v>
      </c>
      <c r="G49" s="58">
        <f>G48</f>
        <v>5167.5</v>
      </c>
      <c r="H49" s="26">
        <f>G49*F49</f>
        <v>25.837500000000002</v>
      </c>
      <c r="I49" s="27"/>
      <c r="J49" s="28">
        <f>'Proposed Rates'!E168</f>
        <v>4.7999999999999996E-3</v>
      </c>
      <c r="K49" s="59">
        <f>K48</f>
        <v>5169</v>
      </c>
      <c r="L49" s="26">
        <f>K49*J49</f>
        <v>24.811199999999999</v>
      </c>
      <c r="M49" s="27"/>
      <c r="N49" s="30">
        <f t="shared" si="58"/>
        <v>-1.0263000000000027</v>
      </c>
      <c r="O49" s="31">
        <f t="shared" si="59"/>
        <v>-3.972133526850518E-2</v>
      </c>
      <c r="Q49" s="28">
        <f>'Proposed Rates'!F168</f>
        <v>4.7999999999999996E-3</v>
      </c>
      <c r="R49" s="59">
        <f>R48</f>
        <v>5169</v>
      </c>
      <c r="S49" s="26">
        <f>R49*Q49</f>
        <v>24.811199999999999</v>
      </c>
      <c r="T49" s="27"/>
      <c r="U49" s="30">
        <f t="shared" si="1"/>
        <v>0</v>
      </c>
      <c r="V49" s="31">
        <f t="shared" si="2"/>
        <v>0</v>
      </c>
      <c r="X49" s="28">
        <f>'Proposed Rates'!G168</f>
        <v>4.7999999999999996E-3</v>
      </c>
      <c r="Y49" s="59">
        <f>Y48</f>
        <v>5169</v>
      </c>
      <c r="Z49" s="26">
        <f>Y49*X49</f>
        <v>24.811199999999999</v>
      </c>
      <c r="AA49" s="27"/>
      <c r="AB49" s="30">
        <f t="shared" si="3"/>
        <v>0</v>
      </c>
      <c r="AC49" s="31">
        <f t="shared" si="4"/>
        <v>0</v>
      </c>
      <c r="AE49" s="28">
        <f>'Proposed Rates'!H168</f>
        <v>4.7999999999999996E-3</v>
      </c>
      <c r="AF49" s="59">
        <f>AF48</f>
        <v>5169</v>
      </c>
      <c r="AG49" s="26">
        <f>AF49*AE49</f>
        <v>24.811199999999999</v>
      </c>
      <c r="AH49" s="27"/>
      <c r="AI49" s="30">
        <f t="shared" si="5"/>
        <v>0</v>
      </c>
      <c r="AJ49" s="31">
        <f t="shared" si="6"/>
        <v>0</v>
      </c>
      <c r="AL49" s="28">
        <f>'Proposed Rates'!I168</f>
        <v>4.7999999999999996E-3</v>
      </c>
      <c r="AM49" s="59">
        <f>AM48</f>
        <v>5169</v>
      </c>
      <c r="AN49" s="26">
        <f>AM49*AL49</f>
        <v>24.811199999999999</v>
      </c>
      <c r="AO49" s="27"/>
      <c r="AP49" s="30">
        <f t="shared" si="7"/>
        <v>0</v>
      </c>
      <c r="AQ49" s="31">
        <f t="shared" si="8"/>
        <v>0</v>
      </c>
    </row>
    <row r="50" spans="2:43" ht="25.5" x14ac:dyDescent="0.2">
      <c r="B50" s="50" t="s">
        <v>30</v>
      </c>
      <c r="C50" s="35"/>
      <c r="D50" s="35"/>
      <c r="E50" s="35"/>
      <c r="F50" s="61"/>
      <c r="G50" s="53"/>
      <c r="H50" s="54">
        <f>SUM(H47:H49)</f>
        <v>233.094775</v>
      </c>
      <c r="I50" s="62"/>
      <c r="J50" s="63"/>
      <c r="K50" s="64"/>
      <c r="L50" s="54">
        <f>SUM(L47:L49)</f>
        <v>232.14337999999998</v>
      </c>
      <c r="M50" s="62"/>
      <c r="N50" s="37">
        <f t="shared" si="58"/>
        <v>-0.95139500000001931</v>
      </c>
      <c r="O50" s="38">
        <f t="shared" si="59"/>
        <v>-4.0815801212190162E-3</v>
      </c>
      <c r="Q50" s="63"/>
      <c r="R50" s="64"/>
      <c r="S50" s="54">
        <f>SUM(S47:S49)</f>
        <v>239.10338000000002</v>
      </c>
      <c r="T50" s="62"/>
      <c r="U50" s="37">
        <f t="shared" si="1"/>
        <v>6.9600000000000364</v>
      </c>
      <c r="V50" s="38">
        <f t="shared" si="2"/>
        <v>2.9981470934041011E-2</v>
      </c>
      <c r="X50" s="63"/>
      <c r="Y50" s="64"/>
      <c r="Z50" s="54">
        <f>SUM(Z47:Z49)</f>
        <v>248.42338000000001</v>
      </c>
      <c r="AA50" s="62"/>
      <c r="AB50" s="37">
        <f t="shared" si="3"/>
        <v>9.3199999999999932</v>
      </c>
      <c r="AC50" s="38">
        <f t="shared" si="4"/>
        <v>3.8978955462695641E-2</v>
      </c>
      <c r="AE50" s="63"/>
      <c r="AF50" s="64"/>
      <c r="AG50" s="54">
        <f>SUM(AG47:AG49)</f>
        <v>251.33337999999998</v>
      </c>
      <c r="AH50" s="62"/>
      <c r="AI50" s="37">
        <f t="shared" si="5"/>
        <v>2.9099999999999682</v>
      </c>
      <c r="AJ50" s="38">
        <f t="shared" si="6"/>
        <v>1.1713873307737654E-2</v>
      </c>
      <c r="AL50" s="63"/>
      <c r="AM50" s="64"/>
      <c r="AN50" s="54">
        <f>SUM(AN47:AN49)</f>
        <v>253.04338000000001</v>
      </c>
      <c r="AO50" s="62"/>
      <c r="AP50" s="37">
        <f t="shared" si="7"/>
        <v>1.7100000000000364</v>
      </c>
      <c r="AQ50" s="38">
        <f t="shared" si="8"/>
        <v>6.8037122645628551E-3</v>
      </c>
    </row>
    <row r="51" spans="2:43" ht="25.5" x14ac:dyDescent="0.2">
      <c r="B51" s="65" t="s">
        <v>31</v>
      </c>
      <c r="C51" s="21"/>
      <c r="D51" s="22" t="s">
        <v>20</v>
      </c>
      <c r="E51" s="23"/>
      <c r="F51" s="66">
        <f>'Proposed Rates'!D181</f>
        <v>3.3999999999999998E-3</v>
      </c>
      <c r="G51" s="58">
        <f>G49</f>
        <v>5167.5</v>
      </c>
      <c r="H51" s="67">
        <f t="shared" ref="H51:H53" si="60">G51*F51</f>
        <v>17.569499999999998</v>
      </c>
      <c r="I51" s="27"/>
      <c r="J51" s="66">
        <f>'Proposed Rates'!E181</f>
        <v>3.3999999999999998E-3</v>
      </c>
      <c r="K51" s="59">
        <f>K49</f>
        <v>5169</v>
      </c>
      <c r="L51" s="67">
        <f t="shared" ref="L51:L53" si="61">K51*J51</f>
        <v>17.5746</v>
      </c>
      <c r="M51" s="27"/>
      <c r="N51" s="30">
        <f t="shared" si="58"/>
        <v>5.1000000000023249E-3</v>
      </c>
      <c r="O51" s="68">
        <f t="shared" si="59"/>
        <v>2.9027576197400754E-4</v>
      </c>
      <c r="Q51" s="66">
        <f>'Proposed Rates'!F181</f>
        <v>3.3999999999999998E-3</v>
      </c>
      <c r="R51" s="59">
        <f>R49</f>
        <v>5169</v>
      </c>
      <c r="S51" s="67">
        <f t="shared" ref="S51:S53" si="62">R51*Q51</f>
        <v>17.5746</v>
      </c>
      <c r="T51" s="27"/>
      <c r="U51" s="30">
        <f t="shared" si="1"/>
        <v>0</v>
      </c>
      <c r="V51" s="68">
        <f t="shared" si="2"/>
        <v>0</v>
      </c>
      <c r="X51" s="66">
        <f>'Proposed Rates'!G181</f>
        <v>3.3999999999999998E-3</v>
      </c>
      <c r="Y51" s="59">
        <f>Y49</f>
        <v>5169</v>
      </c>
      <c r="Z51" s="67">
        <f t="shared" ref="Z51:Z53" si="63">Y51*X51</f>
        <v>17.5746</v>
      </c>
      <c r="AA51" s="27"/>
      <c r="AB51" s="30">
        <f t="shared" si="3"/>
        <v>0</v>
      </c>
      <c r="AC51" s="68">
        <f t="shared" si="4"/>
        <v>0</v>
      </c>
      <c r="AE51" s="66">
        <f>'Proposed Rates'!H181</f>
        <v>3.3999999999999998E-3</v>
      </c>
      <c r="AF51" s="59">
        <f>AF49</f>
        <v>5169</v>
      </c>
      <c r="AG51" s="67">
        <f t="shared" ref="AG51:AG53" si="64">AF51*AE51</f>
        <v>17.5746</v>
      </c>
      <c r="AH51" s="27"/>
      <c r="AI51" s="30">
        <f t="shared" si="5"/>
        <v>0</v>
      </c>
      <c r="AJ51" s="68">
        <f t="shared" si="6"/>
        <v>0</v>
      </c>
      <c r="AL51" s="66">
        <f>'Proposed Rates'!I181</f>
        <v>3.3999999999999998E-3</v>
      </c>
      <c r="AM51" s="59">
        <f>AM49</f>
        <v>5169</v>
      </c>
      <c r="AN51" s="67">
        <f t="shared" ref="AN51:AN53" si="65">AM51*AL51</f>
        <v>17.5746</v>
      </c>
      <c r="AO51" s="27"/>
      <c r="AP51" s="30">
        <f t="shared" si="7"/>
        <v>0</v>
      </c>
      <c r="AQ51" s="68">
        <f t="shared" si="8"/>
        <v>0</v>
      </c>
    </row>
    <row r="52" spans="2:43" ht="25.5" x14ac:dyDescent="0.2">
      <c r="B52" s="65" t="s">
        <v>32</v>
      </c>
      <c r="C52" s="21"/>
      <c r="D52" s="22" t="s">
        <v>20</v>
      </c>
      <c r="E52" s="23"/>
      <c r="F52" s="66">
        <f>'Proposed Rates'!D195</f>
        <v>5.0000000000000001E-4</v>
      </c>
      <c r="G52" s="58">
        <f>G49</f>
        <v>5167.5</v>
      </c>
      <c r="H52" s="67">
        <f t="shared" si="60"/>
        <v>2.5837500000000002</v>
      </c>
      <c r="I52" s="27"/>
      <c r="J52" s="66">
        <f>'Proposed Rates'!E195</f>
        <v>5.0000000000000001E-4</v>
      </c>
      <c r="K52" s="59">
        <f>K49</f>
        <v>5169</v>
      </c>
      <c r="L52" s="67">
        <f t="shared" si="61"/>
        <v>2.5845000000000002</v>
      </c>
      <c r="M52" s="27"/>
      <c r="N52" s="30">
        <f t="shared" si="58"/>
        <v>7.5000000000002842E-4</v>
      </c>
      <c r="O52" s="68">
        <f t="shared" si="59"/>
        <v>2.9027576197388616E-4</v>
      </c>
      <c r="Q52" s="66">
        <f>'Proposed Rates'!F195</f>
        <v>5.0000000000000001E-4</v>
      </c>
      <c r="R52" s="59">
        <f>R49</f>
        <v>5169</v>
      </c>
      <c r="S52" s="67">
        <f t="shared" si="62"/>
        <v>2.5845000000000002</v>
      </c>
      <c r="T52" s="27"/>
      <c r="U52" s="30">
        <f t="shared" si="1"/>
        <v>0</v>
      </c>
      <c r="V52" s="68">
        <f t="shared" si="2"/>
        <v>0</v>
      </c>
      <c r="X52" s="66">
        <f>'Proposed Rates'!G195</f>
        <v>5.0000000000000001E-4</v>
      </c>
      <c r="Y52" s="59">
        <f>Y49</f>
        <v>5169</v>
      </c>
      <c r="Z52" s="67">
        <f t="shared" si="63"/>
        <v>2.5845000000000002</v>
      </c>
      <c r="AA52" s="27"/>
      <c r="AB52" s="30">
        <f t="shared" si="3"/>
        <v>0</v>
      </c>
      <c r="AC52" s="68">
        <f t="shared" si="4"/>
        <v>0</v>
      </c>
      <c r="AE52" s="66">
        <f>'Proposed Rates'!H195</f>
        <v>5.0000000000000001E-4</v>
      </c>
      <c r="AF52" s="59">
        <f>AF49</f>
        <v>5169</v>
      </c>
      <c r="AG52" s="67">
        <f t="shared" si="64"/>
        <v>2.5845000000000002</v>
      </c>
      <c r="AH52" s="27"/>
      <c r="AI52" s="30">
        <f t="shared" si="5"/>
        <v>0</v>
      </c>
      <c r="AJ52" s="68">
        <f t="shared" si="6"/>
        <v>0</v>
      </c>
      <c r="AL52" s="66">
        <f>'Proposed Rates'!I195</f>
        <v>5.0000000000000001E-4</v>
      </c>
      <c r="AM52" s="59">
        <f>AM49</f>
        <v>5169</v>
      </c>
      <c r="AN52" s="67">
        <f t="shared" si="65"/>
        <v>2.5845000000000002</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3250</v>
      </c>
      <c r="H54" s="67">
        <f t="shared" ref="H54:H56" si="66">G54*F54</f>
        <v>328.25</v>
      </c>
      <c r="I54" s="27"/>
      <c r="J54" s="66">
        <f>'Proposed Rates'!E222</f>
        <v>0.10100000000000001</v>
      </c>
      <c r="K54" s="71">
        <f>$G$54</f>
        <v>3250</v>
      </c>
      <c r="L54" s="67">
        <f t="shared" ref="L54:L56" si="67">K54*J54</f>
        <v>328.25</v>
      </c>
      <c r="M54" s="27"/>
      <c r="N54" s="30">
        <f t="shared" si="58"/>
        <v>0</v>
      </c>
      <c r="O54" s="68">
        <f t="shared" si="59"/>
        <v>0</v>
      </c>
      <c r="Q54" s="66">
        <f>'Proposed Rates'!F222</f>
        <v>0.10100000000000001</v>
      </c>
      <c r="R54" s="71">
        <f>$G$54</f>
        <v>3250</v>
      </c>
      <c r="S54" s="67">
        <f t="shared" ref="S54:S56" si="68">R54*Q54</f>
        <v>328.25</v>
      </c>
      <c r="T54" s="27"/>
      <c r="U54" s="30">
        <f t="shared" si="1"/>
        <v>0</v>
      </c>
      <c r="V54" s="68">
        <f t="shared" si="2"/>
        <v>0</v>
      </c>
      <c r="X54" s="66">
        <f>'Proposed Rates'!G222</f>
        <v>0.10100000000000001</v>
      </c>
      <c r="Y54" s="71">
        <f>$G$54</f>
        <v>3250</v>
      </c>
      <c r="Z54" s="67">
        <f t="shared" ref="Z54:Z56" si="69">Y54*X54</f>
        <v>328.25</v>
      </c>
      <c r="AA54" s="27"/>
      <c r="AB54" s="30">
        <f t="shared" si="3"/>
        <v>0</v>
      </c>
      <c r="AC54" s="68">
        <f t="shared" si="4"/>
        <v>0</v>
      </c>
      <c r="AE54" s="66">
        <f>'Proposed Rates'!H222</f>
        <v>0.10100000000000001</v>
      </c>
      <c r="AF54" s="71">
        <f>$G$54</f>
        <v>3250</v>
      </c>
      <c r="AG54" s="67">
        <f t="shared" ref="AG54:AG56" si="70">AF54*AE54</f>
        <v>328.25</v>
      </c>
      <c r="AH54" s="27"/>
      <c r="AI54" s="30">
        <f t="shared" si="5"/>
        <v>0</v>
      </c>
      <c r="AJ54" s="68">
        <f t="shared" si="6"/>
        <v>0</v>
      </c>
      <c r="AL54" s="66">
        <f>'Proposed Rates'!I222</f>
        <v>0.10100000000000001</v>
      </c>
      <c r="AM54" s="71">
        <f>$G$54</f>
        <v>3250</v>
      </c>
      <c r="AN54" s="67">
        <f t="shared" ref="AN54:AN56" si="71">AM54*AL54</f>
        <v>328.25</v>
      </c>
      <c r="AO54" s="27"/>
      <c r="AP54" s="30">
        <f t="shared" si="7"/>
        <v>0</v>
      </c>
      <c r="AQ54" s="68">
        <f t="shared" si="8"/>
        <v>0</v>
      </c>
    </row>
    <row r="55" spans="2:43" x14ac:dyDescent="0.2">
      <c r="B55" s="43" t="s">
        <v>35</v>
      </c>
      <c r="C55" s="21"/>
      <c r="D55" s="22"/>
      <c r="E55" s="23"/>
      <c r="F55" s="66">
        <f>'Proposed Rates'!D223</f>
        <v>0.14399999999999999</v>
      </c>
      <c r="G55" s="71">
        <f>0.17*$F$18</f>
        <v>850.00000000000011</v>
      </c>
      <c r="H55" s="67">
        <f t="shared" si="66"/>
        <v>122.4</v>
      </c>
      <c r="I55" s="27"/>
      <c r="J55" s="66">
        <f>'Proposed Rates'!E223</f>
        <v>0.14399999999999999</v>
      </c>
      <c r="K55" s="71">
        <f>$G$55</f>
        <v>850.00000000000011</v>
      </c>
      <c r="L55" s="67">
        <f t="shared" si="67"/>
        <v>122.4</v>
      </c>
      <c r="M55" s="27"/>
      <c r="N55" s="30">
        <f t="shared" si="58"/>
        <v>0</v>
      </c>
      <c r="O55" s="68">
        <f t="shared" si="59"/>
        <v>0</v>
      </c>
      <c r="Q55" s="66">
        <f>'Proposed Rates'!F223</f>
        <v>0.14399999999999999</v>
      </c>
      <c r="R55" s="71">
        <f>$G$55</f>
        <v>850.00000000000011</v>
      </c>
      <c r="S55" s="67">
        <f t="shared" si="68"/>
        <v>122.4</v>
      </c>
      <c r="T55" s="27"/>
      <c r="U55" s="30">
        <f t="shared" si="1"/>
        <v>0</v>
      </c>
      <c r="V55" s="68">
        <f t="shared" si="2"/>
        <v>0</v>
      </c>
      <c r="X55" s="66">
        <f>'Proposed Rates'!G223</f>
        <v>0.14399999999999999</v>
      </c>
      <c r="Y55" s="71">
        <f>$G$55</f>
        <v>850.00000000000011</v>
      </c>
      <c r="Z55" s="67">
        <f t="shared" si="69"/>
        <v>122.4</v>
      </c>
      <c r="AA55" s="27"/>
      <c r="AB55" s="30">
        <f t="shared" si="3"/>
        <v>0</v>
      </c>
      <c r="AC55" s="68">
        <f t="shared" si="4"/>
        <v>0</v>
      </c>
      <c r="AE55" s="66">
        <f>'Proposed Rates'!H223</f>
        <v>0.14399999999999999</v>
      </c>
      <c r="AF55" s="71">
        <f>$G$55</f>
        <v>850.00000000000011</v>
      </c>
      <c r="AG55" s="67">
        <f t="shared" si="70"/>
        <v>122.4</v>
      </c>
      <c r="AH55" s="27"/>
      <c r="AI55" s="30">
        <f t="shared" si="5"/>
        <v>0</v>
      </c>
      <c r="AJ55" s="68">
        <f t="shared" si="6"/>
        <v>0</v>
      </c>
      <c r="AL55" s="66">
        <f>'Proposed Rates'!I223</f>
        <v>0.14399999999999999</v>
      </c>
      <c r="AM55" s="71">
        <f>$G$55</f>
        <v>850.00000000000011</v>
      </c>
      <c r="AN55" s="67">
        <f t="shared" si="71"/>
        <v>122.4</v>
      </c>
      <c r="AO55" s="27"/>
      <c r="AP55" s="30">
        <f t="shared" si="7"/>
        <v>0</v>
      </c>
      <c r="AQ55" s="68">
        <f t="shared" si="8"/>
        <v>0</v>
      </c>
    </row>
    <row r="56" spans="2:43" x14ac:dyDescent="0.2">
      <c r="B56" s="11" t="s">
        <v>36</v>
      </c>
      <c r="C56" s="21"/>
      <c r="D56" s="22"/>
      <c r="E56" s="23"/>
      <c r="F56" s="66">
        <f>'Proposed Rates'!D224</f>
        <v>0.20799999999999999</v>
      </c>
      <c r="G56" s="71">
        <f>0.18*$F$18</f>
        <v>900</v>
      </c>
      <c r="H56" s="67">
        <f t="shared" si="66"/>
        <v>187.2</v>
      </c>
      <c r="I56" s="27"/>
      <c r="J56" s="66">
        <f>'Proposed Rates'!E224</f>
        <v>0.20799999999999999</v>
      </c>
      <c r="K56" s="71">
        <f>$G$56</f>
        <v>900</v>
      </c>
      <c r="L56" s="67">
        <f t="shared" si="67"/>
        <v>187.2</v>
      </c>
      <c r="M56" s="27"/>
      <c r="N56" s="30">
        <f t="shared" si="58"/>
        <v>0</v>
      </c>
      <c r="O56" s="68">
        <f t="shared" si="59"/>
        <v>0</v>
      </c>
      <c r="Q56" s="66">
        <f>'Proposed Rates'!F224</f>
        <v>0.20799999999999999</v>
      </c>
      <c r="R56" s="71">
        <f>$G$56</f>
        <v>900</v>
      </c>
      <c r="S56" s="67">
        <f t="shared" si="68"/>
        <v>187.2</v>
      </c>
      <c r="T56" s="27"/>
      <c r="U56" s="30">
        <f t="shared" si="1"/>
        <v>0</v>
      </c>
      <c r="V56" s="68">
        <f t="shared" si="2"/>
        <v>0</v>
      </c>
      <c r="X56" s="66">
        <f>'Proposed Rates'!G224</f>
        <v>0.20799999999999999</v>
      </c>
      <c r="Y56" s="71">
        <f>$G$56</f>
        <v>900</v>
      </c>
      <c r="Z56" s="67">
        <f t="shared" si="69"/>
        <v>187.2</v>
      </c>
      <c r="AA56" s="27"/>
      <c r="AB56" s="30">
        <f t="shared" si="3"/>
        <v>0</v>
      </c>
      <c r="AC56" s="68">
        <f t="shared" si="4"/>
        <v>0</v>
      </c>
      <c r="AE56" s="66">
        <f>'Proposed Rates'!H224</f>
        <v>0.20799999999999999</v>
      </c>
      <c r="AF56" s="71">
        <f>$G$56</f>
        <v>900</v>
      </c>
      <c r="AG56" s="67">
        <f t="shared" si="70"/>
        <v>187.2</v>
      </c>
      <c r="AH56" s="27"/>
      <c r="AI56" s="30">
        <f t="shared" si="5"/>
        <v>0</v>
      </c>
      <c r="AJ56" s="68">
        <f t="shared" si="6"/>
        <v>0</v>
      </c>
      <c r="AL56" s="66">
        <f>'Proposed Rates'!I224</f>
        <v>0.20799999999999999</v>
      </c>
      <c r="AM56" s="71">
        <f>$G$56</f>
        <v>900</v>
      </c>
      <c r="AN56" s="67">
        <f t="shared" si="71"/>
        <v>187.2</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4250</v>
      </c>
      <c r="H58" s="67">
        <f>G58*F58</f>
        <v>590.75</v>
      </c>
      <c r="I58" s="77"/>
      <c r="J58" s="66">
        <f>'Proposed Rates'!E227</f>
        <v>0.13900000000000001</v>
      </c>
      <c r="K58" s="76">
        <f>$G$58</f>
        <v>4250</v>
      </c>
      <c r="L58" s="67">
        <f>K58*J58</f>
        <v>590.75</v>
      </c>
      <c r="M58" s="77"/>
      <c r="N58" s="78">
        <f t="shared" si="58"/>
        <v>0</v>
      </c>
      <c r="O58" s="68">
        <f t="shared" si="59"/>
        <v>0</v>
      </c>
      <c r="Q58" s="66">
        <f>'Proposed Rates'!F227</f>
        <v>0.13900000000000001</v>
      </c>
      <c r="R58" s="76">
        <f>$G$58</f>
        <v>4250</v>
      </c>
      <c r="S58" s="67">
        <f>R58*Q58</f>
        <v>590.75</v>
      </c>
      <c r="T58" s="77"/>
      <c r="U58" s="78">
        <f t="shared" si="1"/>
        <v>0</v>
      </c>
      <c r="V58" s="68">
        <f t="shared" si="2"/>
        <v>0</v>
      </c>
      <c r="X58" s="66">
        <f>'Proposed Rates'!G227</f>
        <v>0.13900000000000001</v>
      </c>
      <c r="Y58" s="76">
        <f>$G$58</f>
        <v>4250</v>
      </c>
      <c r="Z58" s="67">
        <f>Y58*X58</f>
        <v>590.75</v>
      </c>
      <c r="AA58" s="77"/>
      <c r="AB58" s="78">
        <f t="shared" si="3"/>
        <v>0</v>
      </c>
      <c r="AC58" s="68">
        <f t="shared" si="4"/>
        <v>0</v>
      </c>
      <c r="AE58" s="66">
        <f>'Proposed Rates'!H227</f>
        <v>0.13900000000000001</v>
      </c>
      <c r="AF58" s="76">
        <f>$G$58</f>
        <v>4250</v>
      </c>
      <c r="AG58" s="67">
        <f>AF58*AE58</f>
        <v>590.75</v>
      </c>
      <c r="AH58" s="77"/>
      <c r="AI58" s="78">
        <f t="shared" si="5"/>
        <v>0</v>
      </c>
      <c r="AJ58" s="68">
        <f t="shared" si="6"/>
        <v>0</v>
      </c>
      <c r="AL58" s="66">
        <f>'Proposed Rates'!I227</f>
        <v>0.13900000000000001</v>
      </c>
      <c r="AM58" s="76">
        <f>$G$58</f>
        <v>4250</v>
      </c>
      <c r="AN58" s="67">
        <f>AM58*AL58</f>
        <v>590.75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891.34802500000001</v>
      </c>
      <c r="I60" s="94"/>
      <c r="J60" s="95"/>
      <c r="K60" s="95"/>
      <c r="L60" s="97">
        <f>SUM(L51:L56,L50)</f>
        <v>890.40247999999997</v>
      </c>
      <c r="M60" s="96"/>
      <c r="N60" s="97">
        <f t="shared" ref="N60" si="72">L60-H60</f>
        <v>-0.94554500000003827</v>
      </c>
      <c r="O60" s="98">
        <f t="shared" ref="O60" si="73">IF((H60)=0,"",(N60/H60))</f>
        <v>-1.0608033826069658E-3</v>
      </c>
      <c r="Q60" s="95"/>
      <c r="R60" s="95"/>
      <c r="S60" s="97">
        <f>SUM(S51:S56,S50)</f>
        <v>897.36248000000001</v>
      </c>
      <c r="T60" s="96"/>
      <c r="U60" s="97">
        <f t="shared" si="1"/>
        <v>6.9600000000000364</v>
      </c>
      <c r="V60" s="98">
        <f>IF((L60)=0,"",(U60/L60))</f>
        <v>7.8166898187435833E-3</v>
      </c>
      <c r="X60" s="95"/>
      <c r="Y60" s="95"/>
      <c r="Z60" s="97">
        <f>SUM(Z51:Z56,Z50)</f>
        <v>906.68247999999994</v>
      </c>
      <c r="AA60" s="96"/>
      <c r="AB60" s="97">
        <f t="shared" si="3"/>
        <v>9.3199999999999363</v>
      </c>
      <c r="AC60" s="98">
        <f>IF((S60)=0,"",(AB60/S60))</f>
        <v>1.0385992514418406E-2</v>
      </c>
      <c r="AE60" s="95"/>
      <c r="AF60" s="95"/>
      <c r="AG60" s="97">
        <f>SUM(AG51:AG56,AG50)</f>
        <v>909.59248000000002</v>
      </c>
      <c r="AH60" s="96"/>
      <c r="AI60" s="97">
        <f t="shared" ref="AI60:AI64" si="74">AG60-Z60</f>
        <v>2.9100000000000819</v>
      </c>
      <c r="AJ60" s="98">
        <f>IF((Z60)=0,"",(AI60/Z60))</f>
        <v>3.2095028460239817E-3</v>
      </c>
      <c r="AL60" s="95"/>
      <c r="AM60" s="95"/>
      <c r="AN60" s="97">
        <f>SUM(AN51:AN56,AN50)</f>
        <v>911.30248000000006</v>
      </c>
      <c r="AO60" s="96"/>
      <c r="AP60" s="97">
        <f t="shared" ref="AP60:AP64" si="75">AN60-AG60</f>
        <v>1.7100000000000364</v>
      </c>
      <c r="AQ60" s="98">
        <f>IF((AG60)=0,"",(AP60/AG60))</f>
        <v>1.8799627718998253E-3</v>
      </c>
    </row>
    <row r="61" spans="2:43" x14ac:dyDescent="0.2">
      <c r="B61" s="99" t="s">
        <v>40</v>
      </c>
      <c r="C61" s="21"/>
      <c r="D61" s="21"/>
      <c r="E61" s="21"/>
      <c r="F61" s="100">
        <v>0.13</v>
      </c>
      <c r="G61" s="101"/>
      <c r="H61" s="102">
        <f>H60*F61</f>
        <v>115.87524325000001</v>
      </c>
      <c r="I61" s="103"/>
      <c r="J61" s="104">
        <v>0.13</v>
      </c>
      <c r="K61" s="103"/>
      <c r="L61" s="105">
        <f>L60*J61</f>
        <v>115.7523224</v>
      </c>
      <c r="M61" s="106"/>
      <c r="N61" s="107">
        <f t="shared" si="58"/>
        <v>-0.12292085000001407</v>
      </c>
      <c r="O61" s="108">
        <f t="shared" si="59"/>
        <v>-1.0608033826070441E-3</v>
      </c>
      <c r="Q61" s="104">
        <v>0.13</v>
      </c>
      <c r="R61" s="103"/>
      <c r="S61" s="105">
        <f>S60*Q61</f>
        <v>116.65712240000001</v>
      </c>
      <c r="T61" s="106"/>
      <c r="U61" s="107">
        <f t="shared" si="1"/>
        <v>0.90480000000000871</v>
      </c>
      <c r="V61" s="108">
        <f t="shared" ref="V61:V70" si="76">IF((L61)=0,"",(U61/L61))</f>
        <v>7.816689818743618E-3</v>
      </c>
      <c r="X61" s="104">
        <v>0.13</v>
      </c>
      <c r="Y61" s="103"/>
      <c r="Z61" s="105">
        <f>Z60*X61</f>
        <v>117.8687224</v>
      </c>
      <c r="AA61" s="106"/>
      <c r="AB61" s="107">
        <f t="shared" si="3"/>
        <v>1.21159999999999</v>
      </c>
      <c r="AC61" s="108">
        <f t="shared" ref="AC61:AC70" si="77">IF((S61)=0,"",(AB61/S61))</f>
        <v>1.038599251441839E-2</v>
      </c>
      <c r="AE61" s="104">
        <v>0.13</v>
      </c>
      <c r="AF61" s="103"/>
      <c r="AG61" s="105">
        <f>AG60*AE61</f>
        <v>118.24702240000001</v>
      </c>
      <c r="AH61" s="106"/>
      <c r="AI61" s="107">
        <f t="shared" si="74"/>
        <v>0.37830000000001007</v>
      </c>
      <c r="AJ61" s="108">
        <f t="shared" ref="AJ61:AJ70" si="78">IF((Z61)=0,"",(AI61/Z61))</f>
        <v>3.2095028460239769E-3</v>
      </c>
      <c r="AL61" s="104">
        <v>0.13</v>
      </c>
      <c r="AM61" s="103"/>
      <c r="AN61" s="105">
        <f>AN60*AL61</f>
        <v>118.46932240000001</v>
      </c>
      <c r="AO61" s="106"/>
      <c r="AP61" s="107">
        <f t="shared" si="75"/>
        <v>0.22230000000000416</v>
      </c>
      <c r="AQ61" s="108">
        <f t="shared" ref="AQ61:AQ70" si="79">IF((AG61)=0,"",(AP61/AG61))</f>
        <v>1.8799627718998203E-3</v>
      </c>
    </row>
    <row r="62" spans="2:43" x14ac:dyDescent="0.2">
      <c r="B62" s="109" t="s">
        <v>41</v>
      </c>
      <c r="C62" s="21"/>
      <c r="D62" s="21"/>
      <c r="E62" s="21"/>
      <c r="F62" s="110"/>
      <c r="G62" s="101"/>
      <c r="H62" s="102">
        <f>H60+H61</f>
        <v>1007.22326825</v>
      </c>
      <c r="I62" s="103"/>
      <c r="J62" s="103"/>
      <c r="K62" s="103"/>
      <c r="L62" s="105">
        <f>L60+L61</f>
        <v>1006.1548024</v>
      </c>
      <c r="M62" s="106"/>
      <c r="N62" s="107">
        <f t="shared" si="58"/>
        <v>-1.0684658500000523</v>
      </c>
      <c r="O62" s="108">
        <f t="shared" si="59"/>
        <v>-1.0608033826069747E-3</v>
      </c>
      <c r="Q62" s="103"/>
      <c r="R62" s="103"/>
      <c r="S62" s="105">
        <f>S60+S61</f>
        <v>1014.0196024000001</v>
      </c>
      <c r="T62" s="106"/>
      <c r="U62" s="107">
        <f t="shared" si="1"/>
        <v>7.8648000000000593</v>
      </c>
      <c r="V62" s="108">
        <f t="shared" si="76"/>
        <v>7.8166898187436006E-3</v>
      </c>
      <c r="X62" s="103"/>
      <c r="Y62" s="103"/>
      <c r="Z62" s="105">
        <f>Z60+Z61</f>
        <v>1024.5512024</v>
      </c>
      <c r="AA62" s="106"/>
      <c r="AB62" s="107">
        <f t="shared" si="3"/>
        <v>10.531599999999912</v>
      </c>
      <c r="AC62" s="108">
        <f t="shared" si="77"/>
        <v>1.038599251441839E-2</v>
      </c>
      <c r="AE62" s="103"/>
      <c r="AF62" s="103"/>
      <c r="AG62" s="105">
        <f>AG60+AG61</f>
        <v>1027.8395024000001</v>
      </c>
      <c r="AH62" s="106"/>
      <c r="AI62" s="107">
        <f t="shared" si="74"/>
        <v>3.288300000000163</v>
      </c>
      <c r="AJ62" s="108">
        <f t="shared" si="78"/>
        <v>3.2095028460240507E-3</v>
      </c>
      <c r="AL62" s="103"/>
      <c r="AM62" s="103"/>
      <c r="AN62" s="105">
        <f>AN60+AN61</f>
        <v>1029.7718024000001</v>
      </c>
      <c r="AO62" s="106"/>
      <c r="AP62" s="107">
        <f t="shared" si="75"/>
        <v>1.9322999999999411</v>
      </c>
      <c r="AQ62" s="108">
        <f t="shared" si="79"/>
        <v>1.8799627718997277E-3</v>
      </c>
    </row>
    <row r="63" spans="2:43" ht="15.75" customHeight="1" x14ac:dyDescent="0.2">
      <c r="B63" s="412" t="s">
        <v>127</v>
      </c>
      <c r="C63" s="412"/>
      <c r="D63" s="412"/>
      <c r="E63" s="21"/>
      <c r="F63" s="267">
        <f>'Proposed Rates'!D262</f>
        <v>0.318</v>
      </c>
      <c r="G63" s="101"/>
      <c r="H63" s="111">
        <f>F63*H60</f>
        <v>283.44867195</v>
      </c>
      <c r="I63" s="103"/>
      <c r="J63" s="268">
        <f>'Proposed Rates'!E262</f>
        <v>0.318</v>
      </c>
      <c r="K63" s="103"/>
      <c r="L63" s="112">
        <f>J63*L60</f>
        <v>283.14798863999999</v>
      </c>
      <c r="M63" s="106"/>
      <c r="N63" s="112">
        <f t="shared" si="58"/>
        <v>-0.30068331000001081</v>
      </c>
      <c r="O63" s="113">
        <f t="shared" si="59"/>
        <v>-1.060803382606961E-3</v>
      </c>
      <c r="Q63" s="268">
        <f>'Proposed Rates'!F262</f>
        <v>0.318</v>
      </c>
      <c r="R63" s="103"/>
      <c r="S63" s="112">
        <f>Q63*S60</f>
        <v>285.36126863999999</v>
      </c>
      <c r="T63" s="106"/>
      <c r="U63" s="112">
        <f t="shared" si="1"/>
        <v>2.2132799999999975</v>
      </c>
      <c r="V63" s="113">
        <f t="shared" si="76"/>
        <v>7.816689818743533E-3</v>
      </c>
      <c r="X63" s="268">
        <f>'Proposed Rates'!G262</f>
        <v>0.318</v>
      </c>
      <c r="Y63" s="103"/>
      <c r="Z63" s="112">
        <f>X63*Z60</f>
        <v>288.32502863999997</v>
      </c>
      <c r="AA63" s="106"/>
      <c r="AB63" s="112">
        <f t="shared" si="3"/>
        <v>2.9637599999999793</v>
      </c>
      <c r="AC63" s="113">
        <f t="shared" si="77"/>
        <v>1.0385992514418404E-2</v>
      </c>
      <c r="AE63" s="268">
        <f>'Proposed Rates'!H262</f>
        <v>0.318</v>
      </c>
      <c r="AF63" s="103"/>
      <c r="AG63" s="112">
        <f>AE63*AG60</f>
        <v>289.25040863999999</v>
      </c>
      <c r="AH63" s="106"/>
      <c r="AI63" s="112">
        <f t="shared" si="74"/>
        <v>0.9253800000000183</v>
      </c>
      <c r="AJ63" s="113">
        <f t="shared" si="78"/>
        <v>3.2095028460239552E-3</v>
      </c>
      <c r="AL63" s="268">
        <f>'Proposed Rates'!I262</f>
        <v>0.318</v>
      </c>
      <c r="AM63" s="103"/>
      <c r="AN63" s="112">
        <f>AL63*AN60</f>
        <v>289.79418864000002</v>
      </c>
      <c r="AO63" s="106"/>
      <c r="AP63" s="112">
        <f t="shared" si="75"/>
        <v>0.54378000000002658</v>
      </c>
      <c r="AQ63" s="113">
        <f t="shared" si="79"/>
        <v>1.8799627718998771E-3</v>
      </c>
    </row>
    <row r="64" spans="2:43" ht="13.5" customHeight="1" thickBot="1" x14ac:dyDescent="0.25">
      <c r="B64" s="413" t="s">
        <v>126</v>
      </c>
      <c r="C64" s="413"/>
      <c r="D64" s="413"/>
      <c r="E64" s="114"/>
      <c r="F64" s="115"/>
      <c r="G64" s="116"/>
      <c r="H64" s="117">
        <f>H62-H63</f>
        <v>723.77459629999998</v>
      </c>
      <c r="I64" s="118"/>
      <c r="J64" s="118"/>
      <c r="K64" s="118"/>
      <c r="L64" s="119">
        <f>L62-L63</f>
        <v>723.00681376</v>
      </c>
      <c r="M64" s="120"/>
      <c r="N64" s="121">
        <f t="shared" si="58"/>
        <v>-0.76778253999998469</v>
      </c>
      <c r="O64" s="122">
        <f t="shared" si="59"/>
        <v>-1.0608033826069016E-3</v>
      </c>
      <c r="Q64" s="118"/>
      <c r="R64" s="118"/>
      <c r="S64" s="119">
        <f>S62-S63</f>
        <v>728.65833376</v>
      </c>
      <c r="T64" s="120"/>
      <c r="U64" s="121">
        <f t="shared" si="1"/>
        <v>5.651520000000005</v>
      </c>
      <c r="V64" s="122">
        <f t="shared" si="76"/>
        <v>7.8166898187435486E-3</v>
      </c>
      <c r="X64" s="118"/>
      <c r="Y64" s="118"/>
      <c r="Z64" s="119">
        <f>Z62-Z63</f>
        <v>736.22617375999994</v>
      </c>
      <c r="AA64" s="120"/>
      <c r="AB64" s="121">
        <f t="shared" si="3"/>
        <v>7.5678399999999328</v>
      </c>
      <c r="AC64" s="122">
        <f t="shared" si="77"/>
        <v>1.0385992514418385E-2</v>
      </c>
      <c r="AE64" s="118"/>
      <c r="AF64" s="118"/>
      <c r="AG64" s="119">
        <f>AG62-AG63</f>
        <v>738.5890937600002</v>
      </c>
      <c r="AH64" s="120"/>
      <c r="AI64" s="121">
        <f t="shared" si="74"/>
        <v>2.3629200000002584</v>
      </c>
      <c r="AJ64" s="122">
        <f t="shared" si="78"/>
        <v>3.2095028460242428E-3</v>
      </c>
      <c r="AL64" s="118"/>
      <c r="AM64" s="118"/>
      <c r="AN64" s="119">
        <f>AN62-AN63</f>
        <v>739.97761376000005</v>
      </c>
      <c r="AO64" s="120"/>
      <c r="AP64" s="121">
        <f t="shared" si="75"/>
        <v>1.3885199999998576</v>
      </c>
      <c r="AQ64" s="122">
        <f t="shared" si="79"/>
        <v>1.879962771899592E-3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933.49802499999998</v>
      </c>
      <c r="I66" s="134"/>
      <c r="J66" s="135"/>
      <c r="K66" s="135"/>
      <c r="L66" s="137">
        <f>SUM(L57:L58,L50,L51:L53)</f>
        <v>932.55248000000006</v>
      </c>
      <c r="M66" s="136"/>
      <c r="N66" s="137">
        <f t="shared" ref="N66:N70" si="80">L66-H66</f>
        <v>-0.94554499999992458</v>
      </c>
      <c r="O66" s="98">
        <f t="shared" ref="O66:O70" si="81">IF((H66)=0,"",(N66/H66))</f>
        <v>-1.0129051960232316E-3</v>
      </c>
      <c r="Q66" s="135"/>
      <c r="R66" s="135"/>
      <c r="S66" s="137">
        <f>SUM(S57:S58,S50,S51:S53)</f>
        <v>939.5124800000001</v>
      </c>
      <c r="T66" s="136"/>
      <c r="U66" s="137">
        <f t="shared" si="1"/>
        <v>6.9600000000000364</v>
      </c>
      <c r="V66" s="98">
        <f t="shared" si="76"/>
        <v>7.46338693989644E-3</v>
      </c>
      <c r="X66" s="135"/>
      <c r="Y66" s="135"/>
      <c r="Z66" s="137">
        <f>SUM(Z57:Z58,Z50,Z51:Z53)</f>
        <v>948.83248000000003</v>
      </c>
      <c r="AA66" s="136"/>
      <c r="AB66" s="137">
        <f t="shared" si="3"/>
        <v>9.3199999999999363</v>
      </c>
      <c r="AC66" s="98">
        <f t="shared" si="77"/>
        <v>9.9200385289186736E-3</v>
      </c>
      <c r="AE66" s="135"/>
      <c r="AF66" s="135"/>
      <c r="AG66" s="137">
        <f>SUM(AG57:AG58,AG50,AG51:AG53)</f>
        <v>951.74248000000011</v>
      </c>
      <c r="AH66" s="136"/>
      <c r="AI66" s="137">
        <f t="shared" ref="AI66:AI70" si="82">AG66-Z66</f>
        <v>2.9100000000000819</v>
      </c>
      <c r="AJ66" s="98">
        <f t="shared" si="78"/>
        <v>3.0669270512325652E-3</v>
      </c>
      <c r="AL66" s="135"/>
      <c r="AM66" s="135"/>
      <c r="AN66" s="137">
        <f>SUM(AN57:AN58,AN50,AN51:AN53)</f>
        <v>953.45248000000015</v>
      </c>
      <c r="AO66" s="136"/>
      <c r="AP66" s="137">
        <f t="shared" ref="AP66:AP70" si="83">AN66-AG66</f>
        <v>1.7100000000000364</v>
      </c>
      <c r="AQ66" s="98">
        <f t="shared" si="79"/>
        <v>1.7967045035123747E-3</v>
      </c>
    </row>
    <row r="67" spans="1:43" s="79" customFormat="1" x14ac:dyDescent="0.2">
      <c r="B67" s="138" t="s">
        <v>40</v>
      </c>
      <c r="C67" s="73"/>
      <c r="D67" s="73"/>
      <c r="E67" s="73"/>
      <c r="F67" s="139">
        <v>0.13</v>
      </c>
      <c r="G67" s="132"/>
      <c r="H67" s="140">
        <f>H66*F67</f>
        <v>121.35474325</v>
      </c>
      <c r="I67" s="141"/>
      <c r="J67" s="142">
        <v>0.13</v>
      </c>
      <c r="K67" s="143"/>
      <c r="L67" s="146">
        <f>L66*J67</f>
        <v>121.23182240000001</v>
      </c>
      <c r="M67" s="145"/>
      <c r="N67" s="146">
        <f t="shared" si="80"/>
        <v>-0.12292084999998565</v>
      </c>
      <c r="O67" s="108">
        <f t="shared" si="81"/>
        <v>-1.0129051960231941E-3</v>
      </c>
      <c r="Q67" s="142">
        <v>0.13</v>
      </c>
      <c r="R67" s="143"/>
      <c r="S67" s="144">
        <f>S66*Q67</f>
        <v>122.13662240000002</v>
      </c>
      <c r="T67" s="145"/>
      <c r="U67" s="146">
        <f t="shared" si="1"/>
        <v>0.90480000000000871</v>
      </c>
      <c r="V67" s="108">
        <f t="shared" si="76"/>
        <v>7.4633869398964721E-3</v>
      </c>
      <c r="X67" s="142">
        <v>0.13</v>
      </c>
      <c r="Y67" s="143"/>
      <c r="Z67" s="144">
        <f>Z66*X67</f>
        <v>123.34822240000001</v>
      </c>
      <c r="AA67" s="145"/>
      <c r="AB67" s="146">
        <f t="shared" si="3"/>
        <v>1.21159999999999</v>
      </c>
      <c r="AC67" s="108">
        <f t="shared" si="77"/>
        <v>9.9200385289186597E-3</v>
      </c>
      <c r="AE67" s="142">
        <v>0.13</v>
      </c>
      <c r="AF67" s="143"/>
      <c r="AG67" s="146">
        <f>AG66*AE67</f>
        <v>123.72652240000002</v>
      </c>
      <c r="AH67" s="145"/>
      <c r="AI67" s="146">
        <f t="shared" si="82"/>
        <v>0.37830000000001007</v>
      </c>
      <c r="AJ67" s="108">
        <f t="shared" si="78"/>
        <v>3.0669270512325604E-3</v>
      </c>
      <c r="AL67" s="142">
        <v>0.13</v>
      </c>
      <c r="AM67" s="143"/>
      <c r="AN67" s="144">
        <f>AN66*AL67</f>
        <v>123.94882240000003</v>
      </c>
      <c r="AO67" s="145"/>
      <c r="AP67" s="146">
        <f t="shared" si="83"/>
        <v>0.22230000000000416</v>
      </c>
      <c r="AQ67" s="108">
        <f t="shared" si="79"/>
        <v>1.7967045035123699E-3</v>
      </c>
    </row>
    <row r="68" spans="1:43" s="79" customFormat="1" x14ac:dyDescent="0.2">
      <c r="B68" s="147" t="s">
        <v>41</v>
      </c>
      <c r="C68" s="73"/>
      <c r="D68" s="73"/>
      <c r="E68" s="73"/>
      <c r="F68" s="148"/>
      <c r="G68" s="149"/>
      <c r="H68" s="140">
        <f>H66+H67</f>
        <v>1054.8527682500001</v>
      </c>
      <c r="I68" s="141"/>
      <c r="J68" s="141"/>
      <c r="K68" s="141"/>
      <c r="L68" s="144">
        <f>L66+L67</f>
        <v>1053.7843024000001</v>
      </c>
      <c r="M68" s="145"/>
      <c r="N68" s="146">
        <f t="shared" si="80"/>
        <v>-1.0684658499999387</v>
      </c>
      <c r="O68" s="108">
        <f t="shared" si="81"/>
        <v>-1.0129051960232542E-3</v>
      </c>
      <c r="Q68" s="141"/>
      <c r="R68" s="141"/>
      <c r="S68" s="144">
        <f>S66+S67</f>
        <v>1061.6491024000002</v>
      </c>
      <c r="T68" s="145"/>
      <c r="U68" s="146">
        <f t="shared" si="1"/>
        <v>7.8648000000000593</v>
      </c>
      <c r="V68" s="108">
        <f t="shared" si="76"/>
        <v>7.4633869398964565E-3</v>
      </c>
      <c r="X68" s="141"/>
      <c r="Y68" s="141"/>
      <c r="Z68" s="144">
        <f>Z66+Z67</f>
        <v>1072.1807024</v>
      </c>
      <c r="AA68" s="145"/>
      <c r="AB68" s="146">
        <f t="shared" si="3"/>
        <v>10.531599999999798</v>
      </c>
      <c r="AC68" s="108">
        <f t="shared" si="77"/>
        <v>9.9200385289185521E-3</v>
      </c>
      <c r="AE68" s="141"/>
      <c r="AF68" s="141"/>
      <c r="AG68" s="144">
        <f>AG66+AG67</f>
        <v>1075.4690024000001</v>
      </c>
      <c r="AH68" s="145"/>
      <c r="AI68" s="146">
        <f t="shared" si="82"/>
        <v>3.288300000000163</v>
      </c>
      <c r="AJ68" s="108">
        <f t="shared" si="78"/>
        <v>3.0669270512326311E-3</v>
      </c>
      <c r="AL68" s="141"/>
      <c r="AM68" s="141"/>
      <c r="AN68" s="144">
        <f>AN66+AN67</f>
        <v>1077.4013024000001</v>
      </c>
      <c r="AO68" s="145"/>
      <c r="AP68" s="146">
        <f t="shared" si="83"/>
        <v>1.9322999999999411</v>
      </c>
      <c r="AQ68" s="108">
        <f t="shared" si="79"/>
        <v>1.7967045035122817E-3</v>
      </c>
    </row>
    <row r="69" spans="1:43" s="79" customFormat="1" ht="15.75" customHeight="1" x14ac:dyDescent="0.2">
      <c r="B69" s="412" t="s">
        <v>127</v>
      </c>
      <c r="C69" s="412"/>
      <c r="D69" s="412"/>
      <c r="E69" s="73"/>
      <c r="F69" s="269">
        <f>F63</f>
        <v>0.318</v>
      </c>
      <c r="G69" s="149"/>
      <c r="H69" s="150">
        <f>F69*H66</f>
        <v>296.85237195000002</v>
      </c>
      <c r="I69" s="141"/>
      <c r="J69" s="268">
        <f>J63</f>
        <v>0.318</v>
      </c>
      <c r="K69" s="141"/>
      <c r="L69" s="151">
        <f>J69*L66</f>
        <v>296.55168864000001</v>
      </c>
      <c r="M69" s="145"/>
      <c r="N69" s="151">
        <f t="shared" si="80"/>
        <v>-0.30068331000001081</v>
      </c>
      <c r="O69" s="113">
        <f t="shared" si="81"/>
        <v>-1.0129051960233487E-3</v>
      </c>
      <c r="Q69" s="268">
        <f>Q63</f>
        <v>0.318</v>
      </c>
      <c r="R69" s="141"/>
      <c r="S69" s="151">
        <f>Q69*S66</f>
        <v>298.76496864000006</v>
      </c>
      <c r="T69" s="145"/>
      <c r="U69" s="151">
        <f t="shared" si="1"/>
        <v>2.2132800000000543</v>
      </c>
      <c r="V69" s="113">
        <f t="shared" si="76"/>
        <v>7.463386939896584E-3</v>
      </c>
      <c r="X69" s="268">
        <f>X63</f>
        <v>0.318</v>
      </c>
      <c r="Y69" s="141"/>
      <c r="Z69" s="151">
        <f>X69*Z66</f>
        <v>301.72872864000004</v>
      </c>
      <c r="AA69" s="145"/>
      <c r="AB69" s="151">
        <f t="shared" si="3"/>
        <v>2.9637599999999793</v>
      </c>
      <c r="AC69" s="113">
        <f t="shared" si="77"/>
        <v>9.9200385289186718E-3</v>
      </c>
      <c r="AE69" s="268">
        <f>AE63</f>
        <v>0.318</v>
      </c>
      <c r="AF69" s="268"/>
      <c r="AG69" s="151">
        <f>AE69*AG66</f>
        <v>302.65410864000006</v>
      </c>
      <c r="AH69" s="145"/>
      <c r="AI69" s="151">
        <f t="shared" si="82"/>
        <v>0.9253800000000183</v>
      </c>
      <c r="AJ69" s="113">
        <f t="shared" si="78"/>
        <v>3.0669270512325392E-3</v>
      </c>
      <c r="AL69" s="268">
        <f>AL63</f>
        <v>0.318</v>
      </c>
      <c r="AM69" s="141"/>
      <c r="AN69" s="151">
        <f>AL69*AN66</f>
        <v>303.19788864000003</v>
      </c>
      <c r="AO69" s="145"/>
      <c r="AP69" s="151">
        <f t="shared" si="83"/>
        <v>0.54377999999996973</v>
      </c>
      <c r="AQ69" s="113">
        <f t="shared" si="79"/>
        <v>1.7967045035122363E-3</v>
      </c>
    </row>
    <row r="70" spans="1:43" s="79" customFormat="1" ht="13.5" customHeight="1" thickBot="1" x14ac:dyDescent="0.25">
      <c r="B70" s="407" t="s">
        <v>128</v>
      </c>
      <c r="C70" s="407"/>
      <c r="D70" s="407"/>
      <c r="E70" s="152"/>
      <c r="F70" s="153"/>
      <c r="G70" s="154"/>
      <c r="H70" s="155">
        <f>H68-H69</f>
        <v>758.00039630000003</v>
      </c>
      <c r="I70" s="156"/>
      <c r="J70" s="156"/>
      <c r="K70" s="156"/>
      <c r="L70" s="157">
        <f>L68-L69</f>
        <v>757.23261376000005</v>
      </c>
      <c r="M70" s="158"/>
      <c r="N70" s="159">
        <f t="shared" si="80"/>
        <v>-0.76778253999998469</v>
      </c>
      <c r="O70" s="160">
        <f t="shared" si="81"/>
        <v>-1.0129051960232921E-3</v>
      </c>
      <c r="Q70" s="156"/>
      <c r="R70" s="156"/>
      <c r="S70" s="157">
        <f>S68-S69</f>
        <v>762.88413376000017</v>
      </c>
      <c r="T70" s="158"/>
      <c r="U70" s="159">
        <f t="shared" si="1"/>
        <v>5.6515200000001187</v>
      </c>
      <c r="V70" s="160">
        <f t="shared" si="76"/>
        <v>7.463386939896558E-3</v>
      </c>
      <c r="X70" s="156"/>
      <c r="Y70" s="156"/>
      <c r="Z70" s="157">
        <f>Z68-Z69</f>
        <v>770.45197375999987</v>
      </c>
      <c r="AA70" s="158"/>
      <c r="AB70" s="159">
        <f t="shared" si="3"/>
        <v>7.5678399999997055</v>
      </c>
      <c r="AC70" s="160">
        <f t="shared" si="77"/>
        <v>9.9200385289183544E-3</v>
      </c>
      <c r="AE70" s="156"/>
      <c r="AF70" s="156"/>
      <c r="AG70" s="157">
        <f>AG68-AG69</f>
        <v>772.81489376000013</v>
      </c>
      <c r="AH70" s="158"/>
      <c r="AI70" s="159">
        <f t="shared" si="82"/>
        <v>2.3629200000002584</v>
      </c>
      <c r="AJ70" s="160">
        <f t="shared" si="78"/>
        <v>3.0669270512328145E-3</v>
      </c>
      <c r="AL70" s="156"/>
      <c r="AM70" s="156"/>
      <c r="AN70" s="157">
        <f>AN68-AN69</f>
        <v>774.2034137600001</v>
      </c>
      <c r="AO70" s="158"/>
      <c r="AP70" s="159">
        <f t="shared" si="83"/>
        <v>1.3885199999999713</v>
      </c>
      <c r="AQ70" s="160">
        <f t="shared" si="79"/>
        <v>1.7967045035122992E-3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9" zoomScale="85" zoomScaleNormal="85" zoomScaleSheetLayoutView="100" workbookViewId="0">
      <selection activeCell="B45" sqref="B4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4.42578125" style="6" bestFit="1" customWidth="1"/>
    <col min="9" max="9" width="2.85546875" style="6" customWidth="1"/>
    <col min="10" max="10" width="11.5703125" style="6" bestFit="1" customWidth="1"/>
    <col min="11" max="11" width="9.85546875" style="6" bestFit="1" customWidth="1"/>
    <col min="12" max="12" width="14.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4.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4.42578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4.42578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4.42578125"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56</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Rates'!D8</f>
        <v>19.32</v>
      </c>
      <c r="G23" s="25">
        <v>1</v>
      </c>
      <c r="H23" s="26">
        <f>G23*F23</f>
        <v>19.32</v>
      </c>
      <c r="I23" s="27"/>
      <c r="J23" s="24">
        <f>+'SC (1000)'!J23</f>
        <v>20.16</v>
      </c>
      <c r="K23" s="29">
        <v>1</v>
      </c>
      <c r="L23" s="26">
        <f>K23*J23</f>
        <v>20.16</v>
      </c>
      <c r="M23" s="27"/>
      <c r="N23" s="30">
        <f>L23-H23</f>
        <v>0.83999999999999986</v>
      </c>
      <c r="O23" s="31">
        <f>IF((H23)=0,"",(N23/H23))</f>
        <v>4.3478260869565209E-2</v>
      </c>
      <c r="Q23" s="24">
        <f>+'SC (1000)'!Q23</f>
        <v>21.12</v>
      </c>
      <c r="R23" s="29">
        <v>1</v>
      </c>
      <c r="S23" s="26">
        <f>R23*Q23</f>
        <v>21.12</v>
      </c>
      <c r="T23" s="27"/>
      <c r="U23" s="30">
        <f>S23-L23</f>
        <v>0.96000000000000085</v>
      </c>
      <c r="V23" s="31">
        <f>IF((L23)=0,"",(U23/L23))</f>
        <v>4.7619047619047658E-2</v>
      </c>
      <c r="X23" s="24">
        <f>+'SC (1000)'!X23</f>
        <v>21.94</v>
      </c>
      <c r="Y23" s="29">
        <v>1</v>
      </c>
      <c r="Z23" s="26">
        <f>Y23*X23</f>
        <v>21.94</v>
      </c>
      <c r="AA23" s="27"/>
      <c r="AB23" s="30">
        <f>Z23-S23</f>
        <v>0.82000000000000028</v>
      </c>
      <c r="AC23" s="31">
        <f>IF((S23)=0,"",(AB23/S23))</f>
        <v>3.882575757575759E-2</v>
      </c>
      <c r="AE23" s="24">
        <f>+'SC (1000)'!AE23</f>
        <v>22.35</v>
      </c>
      <c r="AF23" s="29">
        <v>1</v>
      </c>
      <c r="AG23" s="26">
        <f>AF23*AE23</f>
        <v>22.35</v>
      </c>
      <c r="AH23" s="27"/>
      <c r="AI23" s="30">
        <f>AG23-Z23</f>
        <v>0.41000000000000014</v>
      </c>
      <c r="AJ23" s="31">
        <f>IF((Z23)=0,"",(AI23/Z23))</f>
        <v>1.8687329079307206E-2</v>
      </c>
      <c r="AL23" s="24">
        <f>+'SC (1000)'!AL23</f>
        <v>22.56</v>
      </c>
      <c r="AM23" s="29">
        <v>1</v>
      </c>
      <c r="AN23" s="26">
        <f>AM23*AL23</f>
        <v>22.56</v>
      </c>
      <c r="AO23" s="27"/>
      <c r="AP23" s="30">
        <f>AN23-AG23</f>
        <v>0.2099999999999973</v>
      </c>
      <c r="AQ23" s="31">
        <f>IF((AG23)=0,"",(AP23/AG23))</f>
        <v>9.395973154362294E-3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10000</v>
      </c>
      <c r="H25" s="26">
        <f t="shared" si="0"/>
        <v>0</v>
      </c>
      <c r="I25" s="27"/>
      <c r="J25" s="24">
        <f>'Proposed Rates'!E82</f>
        <v>0</v>
      </c>
      <c r="K25" s="29">
        <f>$F$18</f>
        <v>10000</v>
      </c>
      <c r="L25" s="26">
        <f t="shared" ref="L25:L27" si="9">K25*J25</f>
        <v>0</v>
      </c>
      <c r="M25" s="27"/>
      <c r="N25" s="30">
        <f t="shared" ref="N25:N27" si="10">L25-H25</f>
        <v>0</v>
      </c>
      <c r="O25" s="31" t="str">
        <f t="shared" ref="O25:O27" si="11">IF((H25)=0,"",(N25/H25))</f>
        <v/>
      </c>
      <c r="Q25" s="24">
        <f>'Proposed Rates'!F82</f>
        <v>0</v>
      </c>
      <c r="R25" s="29">
        <f>$F$18</f>
        <v>10000</v>
      </c>
      <c r="S25" s="26">
        <f t="shared" ref="S25:S27" si="12">R25*Q25</f>
        <v>0</v>
      </c>
      <c r="T25" s="27"/>
      <c r="U25" s="30">
        <f t="shared" si="1"/>
        <v>0</v>
      </c>
      <c r="V25" s="31" t="str">
        <f t="shared" si="2"/>
        <v/>
      </c>
      <c r="X25" s="24">
        <f>'Proposed Rates'!G82</f>
        <v>0</v>
      </c>
      <c r="Y25" s="29">
        <f>$F$18</f>
        <v>10000</v>
      </c>
      <c r="Z25" s="26">
        <f t="shared" ref="Z25:Z27" si="13">Y25*X25</f>
        <v>0</v>
      </c>
      <c r="AA25" s="27"/>
      <c r="AB25" s="30">
        <f t="shared" si="3"/>
        <v>0</v>
      </c>
      <c r="AC25" s="31" t="str">
        <f t="shared" si="4"/>
        <v/>
      </c>
      <c r="AE25" s="24">
        <f>'Proposed Rates'!H82</f>
        <v>0</v>
      </c>
      <c r="AF25" s="29">
        <f>$F$18</f>
        <v>10000</v>
      </c>
      <c r="AG25" s="26">
        <f t="shared" ref="AG25:AG27" si="14">AF25*AE25</f>
        <v>0</v>
      </c>
      <c r="AH25" s="27"/>
      <c r="AI25" s="30">
        <f t="shared" si="5"/>
        <v>0</v>
      </c>
      <c r="AJ25" s="31" t="str">
        <f t="shared" si="6"/>
        <v/>
      </c>
      <c r="AL25" s="24">
        <f>'Proposed Rates'!I82</f>
        <v>0</v>
      </c>
      <c r="AM25" s="29">
        <f>$F$18</f>
        <v>10000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10000</v>
      </c>
      <c r="H26" s="26">
        <f t="shared" si="0"/>
        <v>0</v>
      </c>
      <c r="I26" s="27"/>
      <c r="J26" s="24">
        <f>'Proposed Rates'!E96</f>
        <v>0</v>
      </c>
      <c r="K26" s="29">
        <f t="shared" ref="K26:K27" si="16">$F$18</f>
        <v>10000</v>
      </c>
      <c r="L26" s="26">
        <f t="shared" si="9"/>
        <v>0</v>
      </c>
      <c r="M26" s="27"/>
      <c r="N26" s="30">
        <f t="shared" si="10"/>
        <v>0</v>
      </c>
      <c r="O26" s="31" t="str">
        <f t="shared" si="11"/>
        <v/>
      </c>
      <c r="Q26" s="24">
        <f>'Proposed Rates'!F96</f>
        <v>0</v>
      </c>
      <c r="R26" s="29">
        <f t="shared" ref="R26:R27" si="17">$F$18</f>
        <v>10000</v>
      </c>
      <c r="S26" s="26">
        <f t="shared" si="12"/>
        <v>0</v>
      </c>
      <c r="T26" s="27"/>
      <c r="U26" s="30">
        <f t="shared" si="1"/>
        <v>0</v>
      </c>
      <c r="V26" s="31" t="str">
        <f t="shared" si="2"/>
        <v/>
      </c>
      <c r="X26" s="24">
        <f>'Proposed Rates'!G96</f>
        <v>0</v>
      </c>
      <c r="Y26" s="29">
        <f t="shared" ref="Y26:Y27" si="18">$F$18</f>
        <v>10000</v>
      </c>
      <c r="Z26" s="26">
        <f t="shared" si="13"/>
        <v>0</v>
      </c>
      <c r="AA26" s="27"/>
      <c r="AB26" s="30">
        <f t="shared" si="3"/>
        <v>0</v>
      </c>
      <c r="AC26" s="31" t="str">
        <f t="shared" si="4"/>
        <v/>
      </c>
      <c r="AE26" s="24">
        <f>'Proposed Rates'!H96</f>
        <v>0</v>
      </c>
      <c r="AF26" s="29">
        <f t="shared" ref="AF26:AF27" si="19">$F$18</f>
        <v>10000</v>
      </c>
      <c r="AG26" s="26">
        <f t="shared" si="14"/>
        <v>0</v>
      </c>
      <c r="AH26" s="27"/>
      <c r="AI26" s="30">
        <f t="shared" si="5"/>
        <v>0</v>
      </c>
      <c r="AJ26" s="31" t="str">
        <f t="shared" si="6"/>
        <v/>
      </c>
      <c r="AL26" s="24">
        <f>'Proposed Rates'!I96</f>
        <v>0</v>
      </c>
      <c r="AM26" s="29">
        <f t="shared" ref="AM26:AM27" si="20">$F$18</f>
        <v>10000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10000</v>
      </c>
      <c r="H27" s="26">
        <f t="shared" si="0"/>
        <v>0</v>
      </c>
      <c r="I27" s="27"/>
      <c r="J27" s="24">
        <f>'Proposed Rates'!E110</f>
        <v>0</v>
      </c>
      <c r="K27" s="29">
        <f t="shared" si="16"/>
        <v>10000</v>
      </c>
      <c r="L27" s="26">
        <f t="shared" si="9"/>
        <v>0</v>
      </c>
      <c r="M27" s="27"/>
      <c r="N27" s="30">
        <f t="shared" si="10"/>
        <v>0</v>
      </c>
      <c r="O27" s="31" t="str">
        <f t="shared" si="11"/>
        <v/>
      </c>
      <c r="Q27" s="24">
        <f>'Proposed Rates'!F110</f>
        <v>0</v>
      </c>
      <c r="R27" s="29">
        <f t="shared" si="17"/>
        <v>10000</v>
      </c>
      <c r="S27" s="26">
        <f t="shared" si="12"/>
        <v>0</v>
      </c>
      <c r="T27" s="27"/>
      <c r="U27" s="30">
        <f t="shared" si="1"/>
        <v>0</v>
      </c>
      <c r="V27" s="31" t="str">
        <f t="shared" si="2"/>
        <v/>
      </c>
      <c r="X27" s="24">
        <f>'Proposed Rates'!G110</f>
        <v>0</v>
      </c>
      <c r="Y27" s="29">
        <f t="shared" si="18"/>
        <v>10000</v>
      </c>
      <c r="Z27" s="26">
        <f t="shared" si="13"/>
        <v>0</v>
      </c>
      <c r="AA27" s="27"/>
      <c r="AB27" s="30">
        <f t="shared" si="3"/>
        <v>0</v>
      </c>
      <c r="AC27" s="31" t="str">
        <f t="shared" si="4"/>
        <v/>
      </c>
      <c r="AE27" s="24">
        <f>'Proposed Rates'!H110</f>
        <v>0</v>
      </c>
      <c r="AF27" s="29">
        <f t="shared" si="19"/>
        <v>10000</v>
      </c>
      <c r="AG27" s="26">
        <f t="shared" si="14"/>
        <v>0</v>
      </c>
      <c r="AH27" s="27"/>
      <c r="AI27" s="30">
        <f t="shared" si="5"/>
        <v>0</v>
      </c>
      <c r="AJ27" s="31" t="str">
        <f t="shared" si="6"/>
        <v/>
      </c>
      <c r="AL27" s="24">
        <f>'Proposed Rates'!I110</f>
        <v>0</v>
      </c>
      <c r="AM27" s="29">
        <f t="shared" si="20"/>
        <v>10000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10000</v>
      </c>
      <c r="H29" s="26">
        <f t="shared" si="0"/>
        <v>250</v>
      </c>
      <c r="I29" s="27"/>
      <c r="J29" s="24">
        <f>+'SC (1000)'!J29</f>
        <v>2.58E-2</v>
      </c>
      <c r="K29" s="25">
        <f>$F$18</f>
        <v>10000</v>
      </c>
      <c r="L29" s="26">
        <f t="shared" si="22"/>
        <v>258</v>
      </c>
      <c r="M29" s="27"/>
      <c r="N29" s="30">
        <f t="shared" si="23"/>
        <v>8</v>
      </c>
      <c r="O29" s="31">
        <f t="shared" si="24"/>
        <v>3.2000000000000001E-2</v>
      </c>
      <c r="Q29" s="24">
        <f>+'SC (1000)'!Q29</f>
        <v>2.7E-2</v>
      </c>
      <c r="R29" s="25">
        <f>$F$18</f>
        <v>10000</v>
      </c>
      <c r="S29" s="26">
        <f t="shared" si="25"/>
        <v>270</v>
      </c>
      <c r="T29" s="27"/>
      <c r="U29" s="30">
        <f t="shared" si="1"/>
        <v>12</v>
      </c>
      <c r="V29" s="31">
        <f t="shared" si="2"/>
        <v>4.6511627906976744E-2</v>
      </c>
      <c r="X29" s="24">
        <f>+'SC (1000)'!X29</f>
        <v>2.8000000000000001E-2</v>
      </c>
      <c r="Y29" s="25">
        <f>$F$18</f>
        <v>10000</v>
      </c>
      <c r="Z29" s="26">
        <f t="shared" si="26"/>
        <v>280</v>
      </c>
      <c r="AA29" s="27"/>
      <c r="AB29" s="30">
        <f t="shared" si="3"/>
        <v>10</v>
      </c>
      <c r="AC29" s="31">
        <f t="shared" si="4"/>
        <v>3.7037037037037035E-2</v>
      </c>
      <c r="AE29" s="24">
        <f>+'SC (1000)'!AE29</f>
        <v>2.8500000000000001E-2</v>
      </c>
      <c r="AF29" s="25">
        <f>$F$18</f>
        <v>10000</v>
      </c>
      <c r="AG29" s="26">
        <f t="shared" si="27"/>
        <v>285</v>
      </c>
      <c r="AH29" s="27"/>
      <c r="AI29" s="30">
        <f t="shared" si="5"/>
        <v>5</v>
      </c>
      <c r="AJ29" s="31">
        <f t="shared" si="6"/>
        <v>1.7857142857142856E-2</v>
      </c>
      <c r="AL29" s="24">
        <f>+'SC (1000)'!AL29</f>
        <v>2.8799999999999999E-2</v>
      </c>
      <c r="AM29" s="25">
        <f>$F$18</f>
        <v>10000</v>
      </c>
      <c r="AN29" s="26">
        <f t="shared" si="28"/>
        <v>288</v>
      </c>
      <c r="AO29" s="27"/>
      <c r="AP29" s="30">
        <f t="shared" si="7"/>
        <v>3</v>
      </c>
      <c r="AQ29" s="31">
        <f t="shared" si="8"/>
        <v>1.0526315789473684E-2</v>
      </c>
    </row>
    <row r="30" spans="2:43" x14ac:dyDescent="0.2">
      <c r="B30" s="21" t="s">
        <v>21</v>
      </c>
      <c r="C30" s="21"/>
      <c r="D30" s="22"/>
      <c r="E30" s="23"/>
      <c r="F30" s="24"/>
      <c r="G30" s="25">
        <f t="shared" ref="G30" si="29">$F$18</f>
        <v>10000</v>
      </c>
      <c r="H30" s="26">
        <f t="shared" si="0"/>
        <v>0</v>
      </c>
      <c r="I30" s="27"/>
      <c r="J30" s="24"/>
      <c r="K30" s="25">
        <f t="shared" ref="K30:K38" si="30">$F$18</f>
        <v>10000</v>
      </c>
      <c r="L30" s="26">
        <f t="shared" si="22"/>
        <v>0</v>
      </c>
      <c r="M30" s="27"/>
      <c r="N30" s="30">
        <f t="shared" si="23"/>
        <v>0</v>
      </c>
      <c r="O30" s="31" t="str">
        <f t="shared" si="24"/>
        <v/>
      </c>
      <c r="Q30" s="24"/>
      <c r="R30" s="25">
        <f t="shared" ref="R30:R38" si="31">$F$18</f>
        <v>10000</v>
      </c>
      <c r="S30" s="26">
        <f t="shared" si="25"/>
        <v>0</v>
      </c>
      <c r="T30" s="27"/>
      <c r="U30" s="30">
        <f t="shared" si="1"/>
        <v>0</v>
      </c>
      <c r="V30" s="31" t="str">
        <f t="shared" si="2"/>
        <v/>
      </c>
      <c r="X30" s="24"/>
      <c r="Y30" s="25">
        <f t="shared" ref="Y30:Y38" si="32">$F$18</f>
        <v>10000</v>
      </c>
      <c r="Z30" s="26">
        <f t="shared" si="26"/>
        <v>0</v>
      </c>
      <c r="AA30" s="27"/>
      <c r="AB30" s="30">
        <f t="shared" si="3"/>
        <v>0</v>
      </c>
      <c r="AC30" s="31" t="str">
        <f t="shared" si="4"/>
        <v/>
      </c>
      <c r="AE30" s="24"/>
      <c r="AF30" s="25">
        <f t="shared" ref="AF30:AF38" si="33">$F$18</f>
        <v>10000</v>
      </c>
      <c r="AG30" s="26">
        <f t="shared" si="27"/>
        <v>0</v>
      </c>
      <c r="AH30" s="27"/>
      <c r="AI30" s="30">
        <f t="shared" si="5"/>
        <v>0</v>
      </c>
      <c r="AJ30" s="31" t="str">
        <f t="shared" si="6"/>
        <v/>
      </c>
      <c r="AL30" s="24"/>
      <c r="AM30" s="25">
        <f t="shared" ref="AM30:AM38" si="34">$F$18</f>
        <v>10000</v>
      </c>
      <c r="AN30" s="26">
        <f t="shared" si="28"/>
        <v>0</v>
      </c>
      <c r="AO30" s="27"/>
      <c r="AP30" s="30">
        <f t="shared" si="7"/>
        <v>0</v>
      </c>
      <c r="AQ30" s="31" t="str">
        <f t="shared" si="8"/>
        <v/>
      </c>
    </row>
    <row r="31" spans="2:43" x14ac:dyDescent="0.2">
      <c r="B31" s="21" t="s">
        <v>136</v>
      </c>
      <c r="C31" s="21"/>
      <c r="D31" s="22" t="s">
        <v>20</v>
      </c>
      <c r="E31" s="23"/>
      <c r="F31" s="24">
        <f>+'Proposed Rates'!D68</f>
        <v>0</v>
      </c>
      <c r="G31" s="25">
        <f>$F$18</f>
        <v>10000</v>
      </c>
      <c r="H31" s="26">
        <f t="shared" si="0"/>
        <v>0</v>
      </c>
      <c r="I31" s="27"/>
      <c r="J31" s="44">
        <f>+'SC (1000)'!J31</f>
        <v>5.9999999999999995E-4</v>
      </c>
      <c r="K31" s="25">
        <f t="shared" si="30"/>
        <v>10000</v>
      </c>
      <c r="L31" s="26">
        <f t="shared" si="22"/>
        <v>5.9999999999999991</v>
      </c>
      <c r="M31" s="27"/>
      <c r="N31" s="30">
        <f t="shared" si="23"/>
        <v>5.9999999999999991</v>
      </c>
      <c r="O31" s="31" t="str">
        <f t="shared" si="24"/>
        <v/>
      </c>
      <c r="Q31" s="24">
        <f>+'SC (1000)'!Q31</f>
        <v>5.9999999999999995E-4</v>
      </c>
      <c r="R31" s="25">
        <f t="shared" si="31"/>
        <v>10000</v>
      </c>
      <c r="S31" s="26">
        <f t="shared" si="25"/>
        <v>5.9999999999999991</v>
      </c>
      <c r="T31" s="27"/>
      <c r="U31" s="30">
        <f t="shared" si="1"/>
        <v>0</v>
      </c>
      <c r="V31" s="31">
        <f t="shared" si="2"/>
        <v>0</v>
      </c>
      <c r="X31" s="24">
        <f>+'SC (1000)'!X31</f>
        <v>0</v>
      </c>
      <c r="Y31" s="25">
        <f t="shared" si="32"/>
        <v>10000</v>
      </c>
      <c r="Z31" s="26">
        <f t="shared" si="26"/>
        <v>0</v>
      </c>
      <c r="AA31" s="27"/>
      <c r="AB31" s="30">
        <f t="shared" si="3"/>
        <v>-5.9999999999999991</v>
      </c>
      <c r="AC31" s="31">
        <f t="shared" si="4"/>
        <v>-1</v>
      </c>
      <c r="AE31" s="24">
        <f>+'SC (1000)'!AE31</f>
        <v>0</v>
      </c>
      <c r="AF31" s="25">
        <f t="shared" si="33"/>
        <v>10000</v>
      </c>
      <c r="AG31" s="26">
        <f t="shared" si="27"/>
        <v>0</v>
      </c>
      <c r="AH31" s="27"/>
      <c r="AI31" s="30">
        <f t="shared" si="5"/>
        <v>0</v>
      </c>
      <c r="AJ31" s="31" t="str">
        <f t="shared" si="6"/>
        <v/>
      </c>
      <c r="AL31" s="24">
        <f>+'SC (1000)'!AL31</f>
        <v>0</v>
      </c>
      <c r="AM31" s="25">
        <f t="shared" si="34"/>
        <v>10000</v>
      </c>
      <c r="AN31" s="26">
        <f t="shared" si="28"/>
        <v>0</v>
      </c>
      <c r="AO31" s="27"/>
      <c r="AP31" s="30">
        <f t="shared" si="7"/>
        <v>0</v>
      </c>
      <c r="AQ31" s="31" t="str">
        <f t="shared" si="8"/>
        <v/>
      </c>
    </row>
    <row r="32" spans="2:43" x14ac:dyDescent="0.2">
      <c r="B32" s="33"/>
      <c r="C32" s="21"/>
      <c r="D32" s="22"/>
      <c r="E32" s="23"/>
      <c r="F32" s="28"/>
      <c r="G32" s="25">
        <f t="shared" ref="G32:G38" si="35">$F$18</f>
        <v>10000</v>
      </c>
      <c r="H32" s="26">
        <f t="shared" si="0"/>
        <v>0</v>
      </c>
      <c r="I32" s="27"/>
      <c r="J32" s="28"/>
      <c r="K32" s="25">
        <f t="shared" si="30"/>
        <v>10000</v>
      </c>
      <c r="L32" s="26">
        <f t="shared" si="22"/>
        <v>0</v>
      </c>
      <c r="M32" s="27"/>
      <c r="N32" s="30">
        <f t="shared" si="23"/>
        <v>0</v>
      </c>
      <c r="O32" s="31" t="str">
        <f t="shared" si="24"/>
        <v/>
      </c>
      <c r="Q32" s="28"/>
      <c r="R32" s="25">
        <f t="shared" si="31"/>
        <v>10000</v>
      </c>
      <c r="S32" s="26">
        <f t="shared" si="25"/>
        <v>0</v>
      </c>
      <c r="T32" s="27"/>
      <c r="U32" s="30">
        <f t="shared" si="1"/>
        <v>0</v>
      </c>
      <c r="V32" s="31" t="str">
        <f t="shared" si="2"/>
        <v/>
      </c>
      <c r="X32" s="28"/>
      <c r="Y32" s="25">
        <f t="shared" si="32"/>
        <v>10000</v>
      </c>
      <c r="Z32" s="26">
        <f t="shared" si="26"/>
        <v>0</v>
      </c>
      <c r="AA32" s="27"/>
      <c r="AB32" s="30">
        <f t="shared" si="3"/>
        <v>0</v>
      </c>
      <c r="AC32" s="31" t="str">
        <f t="shared" si="4"/>
        <v/>
      </c>
      <c r="AE32" s="28"/>
      <c r="AF32" s="25">
        <f t="shared" si="33"/>
        <v>10000</v>
      </c>
      <c r="AG32" s="26">
        <f t="shared" si="27"/>
        <v>0</v>
      </c>
      <c r="AH32" s="27"/>
      <c r="AI32" s="30">
        <f t="shared" si="5"/>
        <v>0</v>
      </c>
      <c r="AJ32" s="31" t="str">
        <f t="shared" si="6"/>
        <v/>
      </c>
      <c r="AL32" s="28"/>
      <c r="AM32" s="25">
        <f t="shared" si="34"/>
        <v>10000</v>
      </c>
      <c r="AN32" s="26">
        <f t="shared" si="28"/>
        <v>0</v>
      </c>
      <c r="AO32" s="27"/>
      <c r="AP32" s="30">
        <f t="shared" si="7"/>
        <v>0</v>
      </c>
      <c r="AQ32" s="31" t="str">
        <f t="shared" si="8"/>
        <v/>
      </c>
    </row>
    <row r="33" spans="2:43" x14ac:dyDescent="0.2">
      <c r="B33" s="33"/>
      <c r="C33" s="21"/>
      <c r="D33" s="22"/>
      <c r="E33" s="23"/>
      <c r="F33" s="24"/>
      <c r="G33" s="25">
        <f t="shared" si="35"/>
        <v>10000</v>
      </c>
      <c r="H33" s="26">
        <f t="shared" si="0"/>
        <v>0</v>
      </c>
      <c r="I33" s="27"/>
      <c r="J33" s="28"/>
      <c r="K33" s="25">
        <f t="shared" si="30"/>
        <v>10000</v>
      </c>
      <c r="L33" s="26">
        <f t="shared" si="22"/>
        <v>0</v>
      </c>
      <c r="M33" s="27"/>
      <c r="N33" s="30">
        <f t="shared" si="23"/>
        <v>0</v>
      </c>
      <c r="O33" s="31" t="str">
        <f t="shared" si="24"/>
        <v/>
      </c>
      <c r="Q33" s="28"/>
      <c r="R33" s="25">
        <f t="shared" si="31"/>
        <v>10000</v>
      </c>
      <c r="S33" s="26">
        <f t="shared" si="25"/>
        <v>0</v>
      </c>
      <c r="T33" s="27"/>
      <c r="U33" s="30">
        <f t="shared" si="1"/>
        <v>0</v>
      </c>
      <c r="V33" s="31" t="str">
        <f t="shared" si="2"/>
        <v/>
      </c>
      <c r="X33" s="28"/>
      <c r="Y33" s="25">
        <f t="shared" si="32"/>
        <v>10000</v>
      </c>
      <c r="Z33" s="26">
        <f t="shared" si="26"/>
        <v>0</v>
      </c>
      <c r="AA33" s="27"/>
      <c r="AB33" s="30">
        <f t="shared" si="3"/>
        <v>0</v>
      </c>
      <c r="AC33" s="31" t="str">
        <f t="shared" si="4"/>
        <v/>
      </c>
      <c r="AE33" s="28"/>
      <c r="AF33" s="25">
        <f t="shared" si="33"/>
        <v>10000</v>
      </c>
      <c r="AG33" s="26">
        <f t="shared" si="27"/>
        <v>0</v>
      </c>
      <c r="AH33" s="27"/>
      <c r="AI33" s="30">
        <f t="shared" si="5"/>
        <v>0</v>
      </c>
      <c r="AJ33" s="31" t="str">
        <f t="shared" si="6"/>
        <v/>
      </c>
      <c r="AL33" s="28"/>
      <c r="AM33" s="25">
        <f t="shared" si="34"/>
        <v>10000</v>
      </c>
      <c r="AN33" s="26">
        <f t="shared" si="28"/>
        <v>0</v>
      </c>
      <c r="AO33" s="27"/>
      <c r="AP33" s="30">
        <f t="shared" si="7"/>
        <v>0</v>
      </c>
      <c r="AQ33" s="31" t="str">
        <f t="shared" si="8"/>
        <v/>
      </c>
    </row>
    <row r="34" spans="2:43" x14ac:dyDescent="0.2">
      <c r="B34" s="33"/>
      <c r="C34" s="21"/>
      <c r="D34" s="22"/>
      <c r="E34" s="23"/>
      <c r="F34" s="24"/>
      <c r="G34" s="25">
        <f t="shared" si="35"/>
        <v>10000</v>
      </c>
      <c r="H34" s="26">
        <f t="shared" si="0"/>
        <v>0</v>
      </c>
      <c r="I34" s="27"/>
      <c r="J34" s="28"/>
      <c r="K34" s="25">
        <f t="shared" si="30"/>
        <v>10000</v>
      </c>
      <c r="L34" s="26">
        <f t="shared" si="22"/>
        <v>0</v>
      </c>
      <c r="M34" s="27"/>
      <c r="N34" s="30">
        <f t="shared" si="23"/>
        <v>0</v>
      </c>
      <c r="O34" s="31" t="str">
        <f t="shared" si="24"/>
        <v/>
      </c>
      <c r="Q34" s="28"/>
      <c r="R34" s="25">
        <f t="shared" si="31"/>
        <v>10000</v>
      </c>
      <c r="S34" s="26">
        <f t="shared" si="25"/>
        <v>0</v>
      </c>
      <c r="T34" s="27"/>
      <c r="U34" s="30">
        <f t="shared" si="1"/>
        <v>0</v>
      </c>
      <c r="V34" s="31" t="str">
        <f t="shared" si="2"/>
        <v/>
      </c>
      <c r="X34" s="28"/>
      <c r="Y34" s="25">
        <f t="shared" si="32"/>
        <v>10000</v>
      </c>
      <c r="Z34" s="26">
        <f t="shared" si="26"/>
        <v>0</v>
      </c>
      <c r="AA34" s="27"/>
      <c r="AB34" s="30">
        <f t="shared" si="3"/>
        <v>0</v>
      </c>
      <c r="AC34" s="31" t="str">
        <f t="shared" si="4"/>
        <v/>
      </c>
      <c r="AE34" s="28"/>
      <c r="AF34" s="25">
        <f t="shared" si="33"/>
        <v>10000</v>
      </c>
      <c r="AG34" s="26">
        <f t="shared" si="27"/>
        <v>0</v>
      </c>
      <c r="AH34" s="27"/>
      <c r="AI34" s="30">
        <f t="shared" si="5"/>
        <v>0</v>
      </c>
      <c r="AJ34" s="31" t="str">
        <f t="shared" si="6"/>
        <v/>
      </c>
      <c r="AL34" s="28"/>
      <c r="AM34" s="25">
        <f t="shared" si="34"/>
        <v>10000</v>
      </c>
      <c r="AN34" s="26">
        <f t="shared" si="28"/>
        <v>0</v>
      </c>
      <c r="AO34" s="27"/>
      <c r="AP34" s="30">
        <f t="shared" si="7"/>
        <v>0</v>
      </c>
      <c r="AQ34" s="31" t="str">
        <f t="shared" si="8"/>
        <v/>
      </c>
    </row>
    <row r="35" spans="2:43" x14ac:dyDescent="0.2">
      <c r="B35" s="33"/>
      <c r="C35" s="21"/>
      <c r="D35" s="22"/>
      <c r="E35" s="23"/>
      <c r="F35" s="24"/>
      <c r="G35" s="25">
        <f t="shared" si="35"/>
        <v>10000</v>
      </c>
      <c r="H35" s="26">
        <f t="shared" si="0"/>
        <v>0</v>
      </c>
      <c r="I35" s="27"/>
      <c r="J35" s="28"/>
      <c r="K35" s="25">
        <f t="shared" si="30"/>
        <v>10000</v>
      </c>
      <c r="L35" s="26">
        <f t="shared" si="22"/>
        <v>0</v>
      </c>
      <c r="M35" s="27"/>
      <c r="N35" s="30">
        <f t="shared" si="23"/>
        <v>0</v>
      </c>
      <c r="O35" s="31" t="str">
        <f t="shared" si="24"/>
        <v/>
      </c>
      <c r="Q35" s="28"/>
      <c r="R35" s="25">
        <f t="shared" si="31"/>
        <v>10000</v>
      </c>
      <c r="S35" s="26">
        <f t="shared" si="25"/>
        <v>0</v>
      </c>
      <c r="T35" s="27"/>
      <c r="U35" s="30">
        <f t="shared" si="1"/>
        <v>0</v>
      </c>
      <c r="V35" s="31" t="str">
        <f t="shared" si="2"/>
        <v/>
      </c>
      <c r="X35" s="28"/>
      <c r="Y35" s="25">
        <f t="shared" si="32"/>
        <v>10000</v>
      </c>
      <c r="Z35" s="26">
        <f t="shared" si="26"/>
        <v>0</v>
      </c>
      <c r="AA35" s="27"/>
      <c r="AB35" s="30">
        <f t="shared" si="3"/>
        <v>0</v>
      </c>
      <c r="AC35" s="31" t="str">
        <f t="shared" si="4"/>
        <v/>
      </c>
      <c r="AE35" s="28"/>
      <c r="AF35" s="25">
        <f t="shared" si="33"/>
        <v>10000</v>
      </c>
      <c r="AG35" s="26">
        <f t="shared" si="27"/>
        <v>0</v>
      </c>
      <c r="AH35" s="27"/>
      <c r="AI35" s="30">
        <f t="shared" si="5"/>
        <v>0</v>
      </c>
      <c r="AJ35" s="31" t="str">
        <f t="shared" si="6"/>
        <v/>
      </c>
      <c r="AL35" s="28"/>
      <c r="AM35" s="25">
        <f t="shared" si="34"/>
        <v>10000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10000</v>
      </c>
      <c r="H36" s="26">
        <f t="shared" si="0"/>
        <v>10</v>
      </c>
      <c r="I36" s="27"/>
      <c r="J36" s="28">
        <f>+'Proposed Rates'!E53</f>
        <v>-6.9999999999999999E-4</v>
      </c>
      <c r="K36" s="25">
        <f t="shared" si="30"/>
        <v>10000</v>
      </c>
      <c r="L36" s="26">
        <f t="shared" si="22"/>
        <v>-7</v>
      </c>
      <c r="M36" s="27"/>
      <c r="N36" s="30">
        <f t="shared" si="23"/>
        <v>-17</v>
      </c>
      <c r="O36" s="31">
        <f t="shared" si="24"/>
        <v>-1.7</v>
      </c>
      <c r="Q36" s="28">
        <f>+'Proposed Rates'!F53</f>
        <v>-6.9999999999999999E-4</v>
      </c>
      <c r="R36" s="25">
        <f t="shared" si="31"/>
        <v>10000</v>
      </c>
      <c r="S36" s="26">
        <f t="shared" si="25"/>
        <v>-7</v>
      </c>
      <c r="T36" s="27"/>
      <c r="U36" s="30">
        <f t="shared" si="1"/>
        <v>0</v>
      </c>
      <c r="V36" s="31">
        <f t="shared" si="2"/>
        <v>0</v>
      </c>
      <c r="X36" s="28">
        <f>+'Proposed Rates'!G53</f>
        <v>0</v>
      </c>
      <c r="Y36" s="25">
        <f t="shared" si="32"/>
        <v>10000</v>
      </c>
      <c r="Z36" s="26">
        <f t="shared" si="26"/>
        <v>0</v>
      </c>
      <c r="AA36" s="27"/>
      <c r="AB36" s="30">
        <f t="shared" si="3"/>
        <v>7</v>
      </c>
      <c r="AC36" s="31">
        <f t="shared" si="4"/>
        <v>-1</v>
      </c>
      <c r="AE36" s="28">
        <f>+'Proposed Rates'!H53</f>
        <v>0</v>
      </c>
      <c r="AF36" s="25">
        <f t="shared" si="33"/>
        <v>10000</v>
      </c>
      <c r="AG36" s="26">
        <f t="shared" si="27"/>
        <v>0</v>
      </c>
      <c r="AH36" s="27"/>
      <c r="AI36" s="30">
        <f t="shared" si="5"/>
        <v>0</v>
      </c>
      <c r="AJ36" s="31" t="str">
        <f t="shared" si="6"/>
        <v/>
      </c>
      <c r="AL36" s="28">
        <f>+'Proposed Rates'!I53</f>
        <v>0</v>
      </c>
      <c r="AM36" s="25">
        <f t="shared" si="34"/>
        <v>10000</v>
      </c>
      <c r="AN36" s="26">
        <f t="shared" si="28"/>
        <v>0</v>
      </c>
      <c r="AO36" s="27"/>
      <c r="AP36" s="30">
        <f t="shared" si="7"/>
        <v>0</v>
      </c>
      <c r="AQ36" s="31" t="str">
        <f t="shared" si="8"/>
        <v/>
      </c>
    </row>
    <row r="37" spans="2:43" x14ac:dyDescent="0.2">
      <c r="B37" s="33"/>
      <c r="C37" s="21"/>
      <c r="D37" s="22"/>
      <c r="E37" s="23"/>
      <c r="F37" s="24"/>
      <c r="G37" s="25">
        <f t="shared" si="35"/>
        <v>10000</v>
      </c>
      <c r="H37" s="26">
        <f t="shared" si="0"/>
        <v>0</v>
      </c>
      <c r="I37" s="27"/>
      <c r="J37" s="28"/>
      <c r="K37" s="25">
        <f t="shared" si="30"/>
        <v>10000</v>
      </c>
      <c r="L37" s="26">
        <f t="shared" si="22"/>
        <v>0</v>
      </c>
      <c r="M37" s="27"/>
      <c r="N37" s="30">
        <f t="shared" si="23"/>
        <v>0</v>
      </c>
      <c r="O37" s="31" t="str">
        <f t="shared" si="24"/>
        <v/>
      </c>
      <c r="Q37" s="28"/>
      <c r="R37" s="25">
        <f t="shared" si="31"/>
        <v>10000</v>
      </c>
      <c r="S37" s="26">
        <f t="shared" si="25"/>
        <v>0</v>
      </c>
      <c r="T37" s="27"/>
      <c r="U37" s="30">
        <f t="shared" si="1"/>
        <v>0</v>
      </c>
      <c r="V37" s="31" t="str">
        <f t="shared" si="2"/>
        <v/>
      </c>
      <c r="X37" s="28"/>
      <c r="Y37" s="25">
        <f t="shared" si="32"/>
        <v>10000</v>
      </c>
      <c r="Z37" s="26">
        <f t="shared" si="26"/>
        <v>0</v>
      </c>
      <c r="AA37" s="27"/>
      <c r="AB37" s="30">
        <f t="shared" si="3"/>
        <v>0</v>
      </c>
      <c r="AC37" s="31" t="str">
        <f t="shared" si="4"/>
        <v/>
      </c>
      <c r="AE37" s="28"/>
      <c r="AF37" s="25">
        <f t="shared" si="33"/>
        <v>10000</v>
      </c>
      <c r="AG37" s="26">
        <f t="shared" si="27"/>
        <v>0</v>
      </c>
      <c r="AH37" s="27"/>
      <c r="AI37" s="30">
        <f t="shared" si="5"/>
        <v>0</v>
      </c>
      <c r="AJ37" s="31" t="str">
        <f t="shared" si="6"/>
        <v/>
      </c>
      <c r="AL37" s="28"/>
      <c r="AM37" s="25">
        <f t="shared" si="34"/>
        <v>10000</v>
      </c>
      <c r="AN37" s="26">
        <f t="shared" si="28"/>
        <v>0</v>
      </c>
      <c r="AO37" s="27"/>
      <c r="AP37" s="30">
        <f t="shared" si="7"/>
        <v>0</v>
      </c>
      <c r="AQ37" s="31" t="str">
        <f t="shared" si="8"/>
        <v/>
      </c>
    </row>
    <row r="38" spans="2:43" x14ac:dyDescent="0.2">
      <c r="B38" s="33"/>
      <c r="C38" s="21"/>
      <c r="D38" s="22"/>
      <c r="E38" s="23"/>
      <c r="F38" s="24"/>
      <c r="G38" s="25">
        <f t="shared" si="35"/>
        <v>10000</v>
      </c>
      <c r="H38" s="26">
        <f t="shared" si="0"/>
        <v>0</v>
      </c>
      <c r="I38" s="27"/>
      <c r="J38" s="28"/>
      <c r="K38" s="25">
        <f t="shared" si="30"/>
        <v>10000</v>
      </c>
      <c r="L38" s="26">
        <f t="shared" si="22"/>
        <v>0</v>
      </c>
      <c r="M38" s="27"/>
      <c r="N38" s="30">
        <f t="shared" si="23"/>
        <v>0</v>
      </c>
      <c r="O38" s="31" t="str">
        <f t="shared" si="24"/>
        <v/>
      </c>
      <c r="Q38" s="28"/>
      <c r="R38" s="25">
        <f t="shared" si="31"/>
        <v>10000</v>
      </c>
      <c r="S38" s="26">
        <f t="shared" si="25"/>
        <v>0</v>
      </c>
      <c r="T38" s="27"/>
      <c r="U38" s="30">
        <f t="shared" si="1"/>
        <v>0</v>
      </c>
      <c r="V38" s="31" t="str">
        <f t="shared" si="2"/>
        <v/>
      </c>
      <c r="X38" s="28"/>
      <c r="Y38" s="25">
        <f t="shared" si="32"/>
        <v>10000</v>
      </c>
      <c r="Z38" s="26">
        <f t="shared" si="26"/>
        <v>0</v>
      </c>
      <c r="AA38" s="27"/>
      <c r="AB38" s="30">
        <f t="shared" si="3"/>
        <v>0</v>
      </c>
      <c r="AC38" s="31" t="str">
        <f t="shared" si="4"/>
        <v/>
      </c>
      <c r="AE38" s="28"/>
      <c r="AF38" s="25">
        <f t="shared" si="33"/>
        <v>10000</v>
      </c>
      <c r="AG38" s="26">
        <f t="shared" si="27"/>
        <v>0</v>
      </c>
      <c r="AH38" s="27"/>
      <c r="AI38" s="30">
        <f t="shared" si="5"/>
        <v>0</v>
      </c>
      <c r="AJ38" s="31" t="str">
        <f t="shared" si="6"/>
        <v/>
      </c>
      <c r="AL38" s="28"/>
      <c r="AM38" s="25">
        <f t="shared" si="34"/>
        <v>10000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279.32</v>
      </c>
      <c r="I39" s="62"/>
      <c r="J39" s="239"/>
      <c r="K39" s="240"/>
      <c r="L39" s="238">
        <f>SUM(L23:L38)</f>
        <v>277.16000000000003</v>
      </c>
      <c r="M39" s="62"/>
      <c r="N39" s="37">
        <f t="shared" si="23"/>
        <v>-2.1599999999999682</v>
      </c>
      <c r="O39" s="38">
        <f t="shared" si="24"/>
        <v>-7.733066017470887E-3</v>
      </c>
      <c r="Q39" s="239"/>
      <c r="R39" s="240"/>
      <c r="S39" s="238">
        <f>SUM(S23:S38)</f>
        <v>290.12</v>
      </c>
      <c r="T39" s="62"/>
      <c r="U39" s="37">
        <f t="shared" si="1"/>
        <v>12.95999999999998</v>
      </c>
      <c r="V39" s="38">
        <f t="shared" si="2"/>
        <v>4.6759994227161129E-2</v>
      </c>
      <c r="X39" s="239"/>
      <c r="Y39" s="240"/>
      <c r="Z39" s="238">
        <f>SUM(Z23:Z38)</f>
        <v>301.94</v>
      </c>
      <c r="AA39" s="62"/>
      <c r="AB39" s="37">
        <f t="shared" si="3"/>
        <v>11.819999999999993</v>
      </c>
      <c r="AC39" s="38">
        <f t="shared" si="4"/>
        <v>4.074176202950501E-2</v>
      </c>
      <c r="AE39" s="239"/>
      <c r="AF39" s="240"/>
      <c r="AG39" s="238">
        <f>SUM(AG23:AG38)</f>
        <v>307.35000000000002</v>
      </c>
      <c r="AH39" s="62"/>
      <c r="AI39" s="37">
        <f t="shared" si="5"/>
        <v>5.410000000000025</v>
      </c>
      <c r="AJ39" s="38">
        <f t="shared" si="6"/>
        <v>1.7917467046433148E-2</v>
      </c>
      <c r="AL39" s="239"/>
      <c r="AM39" s="240"/>
      <c r="AN39" s="238">
        <f>SUM(AN23:AN38)</f>
        <v>310.56</v>
      </c>
      <c r="AO39" s="62"/>
      <c r="AP39" s="37">
        <f t="shared" si="7"/>
        <v>3.2099999999999795</v>
      </c>
      <c r="AQ39" s="38">
        <f t="shared" si="8"/>
        <v>1.044411908247919E-2</v>
      </c>
    </row>
    <row r="40" spans="2:43" ht="38.25" x14ac:dyDescent="0.2">
      <c r="B40" s="40" t="s">
        <v>99</v>
      </c>
      <c r="C40" s="21"/>
      <c r="D40" s="22" t="s">
        <v>20</v>
      </c>
      <c r="E40" s="23"/>
      <c r="F40" s="24">
        <f>+'Proposed Rates'!D39</f>
        <v>-2.0000000000000001E-4</v>
      </c>
      <c r="G40" s="25">
        <f>$F$18</f>
        <v>10000</v>
      </c>
      <c r="H40" s="26">
        <f>G40*F40</f>
        <v>-2</v>
      </c>
      <c r="I40" s="27"/>
      <c r="J40" s="44">
        <f>+'Proposed Rates'!E39</f>
        <v>-5.9999999999999995E-4</v>
      </c>
      <c r="K40" s="25">
        <f>$F$18</f>
        <v>10000</v>
      </c>
      <c r="L40" s="26">
        <f>K40*J40</f>
        <v>-5.9999999999999991</v>
      </c>
      <c r="M40" s="27"/>
      <c r="N40" s="30">
        <f>L40-H40</f>
        <v>-3.9999999999999991</v>
      </c>
      <c r="O40" s="31">
        <f>IF((H40)=0,"",(N40/H40))</f>
        <v>1.9999999999999996</v>
      </c>
      <c r="Q40" s="28">
        <f>+'Proposed Rates'!F39</f>
        <v>-5.9999999999999995E-4</v>
      </c>
      <c r="R40" s="25">
        <f>$F$18</f>
        <v>10000</v>
      </c>
      <c r="S40" s="26">
        <f>R40*Q40</f>
        <v>-5.9999999999999991</v>
      </c>
      <c r="T40" s="27"/>
      <c r="U40" s="30">
        <f t="shared" si="1"/>
        <v>0</v>
      </c>
      <c r="V40" s="31">
        <f t="shared" si="2"/>
        <v>0</v>
      </c>
      <c r="X40" s="28">
        <f>+'Proposed Rates'!G39</f>
        <v>0</v>
      </c>
      <c r="Y40" s="25">
        <f>$F$18</f>
        <v>10000</v>
      </c>
      <c r="Z40" s="26">
        <f>Y40*X40</f>
        <v>0</v>
      </c>
      <c r="AA40" s="27"/>
      <c r="AB40" s="30">
        <f t="shared" si="3"/>
        <v>5.9999999999999991</v>
      </c>
      <c r="AC40" s="31">
        <f t="shared" si="4"/>
        <v>-1</v>
      </c>
      <c r="AE40" s="28">
        <f>+'Proposed Rates'!H39</f>
        <v>0</v>
      </c>
      <c r="AF40" s="25">
        <f>$F$18</f>
        <v>10000</v>
      </c>
      <c r="AG40" s="26">
        <f>AF40*AE40</f>
        <v>0</v>
      </c>
      <c r="AH40" s="27"/>
      <c r="AI40" s="30">
        <f t="shared" si="5"/>
        <v>0</v>
      </c>
      <c r="AJ40" s="31" t="str">
        <f t="shared" si="6"/>
        <v/>
      </c>
      <c r="AL40" s="28">
        <f>+'Proposed Rates'!I39</f>
        <v>0</v>
      </c>
      <c r="AM40" s="25">
        <f>$F$18</f>
        <v>10000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10000</v>
      </c>
      <c r="H42" s="26">
        <f t="shared" ref="H42:H43" si="37">G42*F42</f>
        <v>0</v>
      </c>
      <c r="I42" s="41"/>
      <c r="J42" s="28">
        <f>+'Proposed Rates'!E140</f>
        <v>0</v>
      </c>
      <c r="K42" s="25">
        <f t="shared" ref="K42:K43" si="38">$F$18</f>
        <v>10000</v>
      </c>
      <c r="L42" s="26">
        <f t="shared" ref="L42:L43" si="39">K42*J42</f>
        <v>0</v>
      </c>
      <c r="M42" s="42"/>
      <c r="N42" s="30">
        <f t="shared" ref="N42:N43" si="40">L42-H42</f>
        <v>0</v>
      </c>
      <c r="O42" s="31" t="str">
        <f t="shared" ref="O42:O46" si="41">IF((H42)=0,"",(N42/H42))</f>
        <v/>
      </c>
      <c r="Q42" s="28">
        <f>+'Proposed Rates'!F140</f>
        <v>0</v>
      </c>
      <c r="R42" s="25">
        <f t="shared" ref="R42:R43" si="42">$F$18</f>
        <v>10000</v>
      </c>
      <c r="S42" s="26">
        <f t="shared" ref="S42:S43" si="43">R42*Q42</f>
        <v>0</v>
      </c>
      <c r="T42" s="42"/>
      <c r="U42" s="30">
        <f t="shared" si="1"/>
        <v>0</v>
      </c>
      <c r="V42" s="31" t="str">
        <f t="shared" si="2"/>
        <v/>
      </c>
      <c r="X42" s="28">
        <f>+'Proposed Rates'!G140</f>
        <v>0</v>
      </c>
      <c r="Y42" s="25">
        <f t="shared" ref="Y42:Y43" si="44">$F$18</f>
        <v>10000</v>
      </c>
      <c r="Z42" s="26">
        <f t="shared" ref="Z42:Z43" si="45">Y42*X42</f>
        <v>0</v>
      </c>
      <c r="AA42" s="42"/>
      <c r="AB42" s="30">
        <f t="shared" si="3"/>
        <v>0</v>
      </c>
      <c r="AC42" s="31" t="str">
        <f t="shared" si="4"/>
        <v/>
      </c>
      <c r="AE42" s="28">
        <f>+'Proposed Rates'!H140</f>
        <v>0</v>
      </c>
      <c r="AF42" s="25">
        <f t="shared" ref="AF42:AF43" si="46">$F$18</f>
        <v>10000</v>
      </c>
      <c r="AG42" s="26">
        <f t="shared" ref="AG42:AG43" si="47">AF42*AE42</f>
        <v>0</v>
      </c>
      <c r="AH42" s="42"/>
      <c r="AI42" s="30">
        <f t="shared" si="5"/>
        <v>0</v>
      </c>
      <c r="AJ42" s="31" t="str">
        <f t="shared" si="6"/>
        <v/>
      </c>
      <c r="AL42" s="28">
        <f>+'Proposed Rates'!I140</f>
        <v>0</v>
      </c>
      <c r="AM42" s="25">
        <f t="shared" ref="AM42:AM43" si="48">$F$18</f>
        <v>10000</v>
      </c>
      <c r="AN42" s="26">
        <f t="shared" ref="AN42:AN43" si="49">AM42*AL42</f>
        <v>0</v>
      </c>
      <c r="AO42" s="42"/>
      <c r="AP42" s="30">
        <f t="shared" si="7"/>
        <v>0</v>
      </c>
      <c r="AQ42" s="31" t="str">
        <f t="shared" si="8"/>
        <v/>
      </c>
    </row>
    <row r="43" spans="2:43" x14ac:dyDescent="0.2">
      <c r="B43" s="40"/>
      <c r="C43" s="21"/>
      <c r="D43" s="22"/>
      <c r="E43" s="23"/>
      <c r="F43" s="24"/>
      <c r="G43" s="25">
        <f t="shared" si="36"/>
        <v>10000</v>
      </c>
      <c r="H43" s="26">
        <f t="shared" si="37"/>
        <v>0</v>
      </c>
      <c r="I43" s="41"/>
      <c r="J43" s="28"/>
      <c r="K43" s="25">
        <f t="shared" si="38"/>
        <v>10000</v>
      </c>
      <c r="L43" s="26">
        <f t="shared" si="39"/>
        <v>0</v>
      </c>
      <c r="M43" s="42"/>
      <c r="N43" s="30">
        <f t="shared" si="40"/>
        <v>0</v>
      </c>
      <c r="O43" s="31" t="str">
        <f t="shared" si="41"/>
        <v/>
      </c>
      <c r="Q43" s="28"/>
      <c r="R43" s="25">
        <f t="shared" si="42"/>
        <v>10000</v>
      </c>
      <c r="S43" s="26">
        <f t="shared" si="43"/>
        <v>0</v>
      </c>
      <c r="T43" s="42"/>
      <c r="U43" s="30">
        <f t="shared" si="1"/>
        <v>0</v>
      </c>
      <c r="V43" s="31" t="str">
        <f t="shared" si="2"/>
        <v/>
      </c>
      <c r="X43" s="28"/>
      <c r="Y43" s="25">
        <f t="shared" si="44"/>
        <v>10000</v>
      </c>
      <c r="Z43" s="26">
        <f t="shared" si="45"/>
        <v>0</v>
      </c>
      <c r="AA43" s="42"/>
      <c r="AB43" s="30">
        <f t="shared" si="3"/>
        <v>0</v>
      </c>
      <c r="AC43" s="31" t="str">
        <f t="shared" si="4"/>
        <v/>
      </c>
      <c r="AE43" s="28"/>
      <c r="AF43" s="25">
        <f t="shared" si="46"/>
        <v>10000</v>
      </c>
      <c r="AG43" s="26">
        <f t="shared" si="47"/>
        <v>0</v>
      </c>
      <c r="AH43" s="42"/>
      <c r="AI43" s="30">
        <f t="shared" si="5"/>
        <v>0</v>
      </c>
      <c r="AJ43" s="31" t="str">
        <f t="shared" si="6"/>
        <v/>
      </c>
      <c r="AL43" s="28"/>
      <c r="AM43" s="25">
        <f t="shared" si="48"/>
        <v>10000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10335</v>
      </c>
      <c r="H44" s="26">
        <f>G44*F44</f>
        <v>0.62009999999999998</v>
      </c>
      <c r="I44" s="27"/>
      <c r="J44" s="46">
        <f>'Proposed Rates'!E234</f>
        <v>5.0000000000000002E-5</v>
      </c>
      <c r="K44" s="45">
        <f>$F$18*(1+J73)</f>
        <v>10338</v>
      </c>
      <c r="L44" s="26">
        <f>K44*J44</f>
        <v>0.51690000000000003</v>
      </c>
      <c r="M44" s="27"/>
      <c r="N44" s="30">
        <f>L44-H44</f>
        <v>-0.10319999999999996</v>
      </c>
      <c r="O44" s="31">
        <f>IF((H44)=0,"",(N44/H44))</f>
        <v>-0.16642477019835505</v>
      </c>
      <c r="Q44" s="46">
        <f>'Proposed Rates'!F234</f>
        <v>5.0000000000000002E-5</v>
      </c>
      <c r="R44" s="45">
        <f>$F$18*(1+Q73)</f>
        <v>10338</v>
      </c>
      <c r="S44" s="26">
        <f>R44*Q44</f>
        <v>0.51690000000000003</v>
      </c>
      <c r="T44" s="27"/>
      <c r="U44" s="30">
        <f t="shared" si="1"/>
        <v>0</v>
      </c>
      <c r="V44" s="31">
        <f t="shared" si="2"/>
        <v>0</v>
      </c>
      <c r="X44" s="46">
        <f>'Proposed Rates'!G234</f>
        <v>5.0000000000000002E-5</v>
      </c>
      <c r="Y44" s="45">
        <f>$F$18*(1+X73)</f>
        <v>10338</v>
      </c>
      <c r="Z44" s="26">
        <f>Y44*X44</f>
        <v>0.51690000000000003</v>
      </c>
      <c r="AA44" s="27"/>
      <c r="AB44" s="30">
        <f t="shared" si="3"/>
        <v>0</v>
      </c>
      <c r="AC44" s="31">
        <f t="shared" si="4"/>
        <v>0</v>
      </c>
      <c r="AE44" s="46">
        <f>'Proposed Rates'!H234</f>
        <v>5.0000000000000002E-5</v>
      </c>
      <c r="AF44" s="45">
        <f>$F$18*(1+AE73)</f>
        <v>10338</v>
      </c>
      <c r="AG44" s="26">
        <f>AF44*AE44</f>
        <v>0.51690000000000003</v>
      </c>
      <c r="AH44" s="27"/>
      <c r="AI44" s="30">
        <f t="shared" si="5"/>
        <v>0</v>
      </c>
      <c r="AJ44" s="31">
        <f t="shared" si="6"/>
        <v>0</v>
      </c>
      <c r="AL44" s="46">
        <f>'Proposed Rates'!I234</f>
        <v>5.0000000000000002E-5</v>
      </c>
      <c r="AM44" s="45">
        <f>$F$18*(1+AL73)</f>
        <v>10338</v>
      </c>
      <c r="AN44" s="26">
        <f>AM44*AL44</f>
        <v>0.51690000000000003</v>
      </c>
      <c r="AO44" s="27"/>
      <c r="AP44" s="30">
        <f t="shared" si="7"/>
        <v>0</v>
      </c>
      <c r="AQ44" s="31">
        <f t="shared" si="8"/>
        <v>0</v>
      </c>
    </row>
    <row r="45" spans="2:43" x14ac:dyDescent="0.2">
      <c r="B45" s="43" t="s">
        <v>25</v>
      </c>
      <c r="C45" s="21"/>
      <c r="D45" s="22"/>
      <c r="E45" s="23"/>
      <c r="F45" s="47">
        <f>0.65*$J$54+0.17*$J$55+0.18*$J$56</f>
        <v>0.12756999999999999</v>
      </c>
      <c r="G45" s="48">
        <f>$F$18*(1+$F$73)-$F$18</f>
        <v>335</v>
      </c>
      <c r="H45" s="26">
        <f t="shared" ref="H45" si="50">G45*F45</f>
        <v>42.735949999999995</v>
      </c>
      <c r="I45" s="27"/>
      <c r="J45" s="49">
        <f>0.65*$J$54+0.17*$J$55+0.18*$J$56</f>
        <v>0.12756999999999999</v>
      </c>
      <c r="K45" s="48">
        <f>$F$18*(1+$J$73)-$F$18</f>
        <v>338</v>
      </c>
      <c r="L45" s="26">
        <f t="shared" ref="L45" si="51">K45*J45</f>
        <v>43.118659999999998</v>
      </c>
      <c r="M45" s="27"/>
      <c r="N45" s="30">
        <f t="shared" ref="N45" si="52">L45-H45</f>
        <v>0.38271000000000299</v>
      </c>
      <c r="O45" s="31">
        <f t="shared" ref="O45" si="53">IF((H45)=0,"",(N45/H45))</f>
        <v>8.9552238805970866E-3</v>
      </c>
      <c r="Q45" s="49">
        <f>0.65*$Q$54+0.17*$Q$55+0.18*$Q$56</f>
        <v>0.12756999999999999</v>
      </c>
      <c r="R45" s="48">
        <f>$F$18*(1+Q73)-$F$18</f>
        <v>338</v>
      </c>
      <c r="S45" s="26">
        <f t="shared" ref="S45" si="54">R45*Q45</f>
        <v>43.118659999999998</v>
      </c>
      <c r="T45" s="27"/>
      <c r="U45" s="30">
        <f t="shared" si="1"/>
        <v>0</v>
      </c>
      <c r="V45" s="31">
        <f t="shared" si="2"/>
        <v>0</v>
      </c>
      <c r="X45" s="49">
        <f>0.65*$X$54+0.17*$X$55+0.18*$X$56</f>
        <v>0.12756999999999999</v>
      </c>
      <c r="Y45" s="48">
        <f>$F$18*(1+X73)-$F$18</f>
        <v>338</v>
      </c>
      <c r="Z45" s="26">
        <f t="shared" ref="Z45" si="55">Y45*X45</f>
        <v>43.118659999999998</v>
      </c>
      <c r="AA45" s="27"/>
      <c r="AB45" s="30">
        <f t="shared" si="3"/>
        <v>0</v>
      </c>
      <c r="AC45" s="31">
        <f t="shared" si="4"/>
        <v>0</v>
      </c>
      <c r="AE45" s="49">
        <f>0.65*$AE$54+0.17*$AE$55+0.18*$AE$56</f>
        <v>0.12756999999999999</v>
      </c>
      <c r="AF45" s="48">
        <f>$F$18*(1+AE73)-$F$18</f>
        <v>338</v>
      </c>
      <c r="AG45" s="26">
        <f t="shared" ref="AG45" si="56">AF45*AE45</f>
        <v>43.118659999999998</v>
      </c>
      <c r="AH45" s="27"/>
      <c r="AI45" s="30">
        <f t="shared" si="5"/>
        <v>0</v>
      </c>
      <c r="AJ45" s="31">
        <f t="shared" si="6"/>
        <v>0</v>
      </c>
      <c r="AL45" s="49">
        <f>0.65*$AL$54+0.17*$AL$55+0.18*$AL$56</f>
        <v>0.12756999999999999</v>
      </c>
      <c r="AM45" s="48">
        <f>$F$18*(1+AL73)-$F$18</f>
        <v>338</v>
      </c>
      <c r="AN45" s="26">
        <f t="shared" ref="AN45" si="57">AM45*AL45</f>
        <v>43.118659999999998</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321.24604999999997</v>
      </c>
      <c r="I47" s="36"/>
      <c r="J47" s="53"/>
      <c r="K47" s="55"/>
      <c r="L47" s="54">
        <f>SUM(L40:L46)+L39</f>
        <v>315.36556000000002</v>
      </c>
      <c r="M47" s="36"/>
      <c r="N47" s="37">
        <f t="shared" ref="N47:N64" si="58">L47-H47</f>
        <v>-5.880489999999952</v>
      </c>
      <c r="O47" s="38">
        <f t="shared" ref="O47:O64" si="59">IF((H47)=0,"",(N47/H47))</f>
        <v>-1.8305252313608068E-2</v>
      </c>
      <c r="Q47" s="53"/>
      <c r="R47" s="55"/>
      <c r="S47" s="54">
        <f>SUM(S40:S46)+S39</f>
        <v>328.32556</v>
      </c>
      <c r="T47" s="36"/>
      <c r="U47" s="37">
        <f t="shared" si="1"/>
        <v>12.95999999999998</v>
      </c>
      <c r="V47" s="38">
        <f t="shared" si="2"/>
        <v>4.1095165876705052E-2</v>
      </c>
      <c r="X47" s="53"/>
      <c r="Y47" s="55"/>
      <c r="Z47" s="54">
        <f>SUM(Z40:Z46)+Z39</f>
        <v>346.14555999999999</v>
      </c>
      <c r="AA47" s="36"/>
      <c r="AB47" s="37">
        <f t="shared" si="3"/>
        <v>17.819999999999993</v>
      </c>
      <c r="AC47" s="38">
        <f t="shared" si="4"/>
        <v>5.4275396652030364E-2</v>
      </c>
      <c r="AE47" s="53"/>
      <c r="AF47" s="55"/>
      <c r="AG47" s="54">
        <f>SUM(AG40:AG46)+AG39</f>
        <v>351.55556000000001</v>
      </c>
      <c r="AH47" s="36"/>
      <c r="AI47" s="37">
        <f t="shared" si="5"/>
        <v>5.410000000000025</v>
      </c>
      <c r="AJ47" s="38">
        <f t="shared" si="6"/>
        <v>1.5629263018713934E-2</v>
      </c>
      <c r="AL47" s="53"/>
      <c r="AM47" s="55"/>
      <c r="AN47" s="54">
        <f>SUM(AN40:AN46)+AN39</f>
        <v>354.76555999999999</v>
      </c>
      <c r="AO47" s="36"/>
      <c r="AP47" s="37">
        <f t="shared" si="7"/>
        <v>3.2099999999999795</v>
      </c>
      <c r="AQ47" s="38">
        <f t="shared" si="8"/>
        <v>9.1308469136428382E-3</v>
      </c>
    </row>
    <row r="48" spans="2:43" x14ac:dyDescent="0.2">
      <c r="B48" s="27" t="s">
        <v>28</v>
      </c>
      <c r="C48" s="27"/>
      <c r="D48" s="56" t="s">
        <v>20</v>
      </c>
      <c r="E48" s="57"/>
      <c r="F48" s="28">
        <f>'Proposed Rates'!D154</f>
        <v>7.1000000000000004E-3</v>
      </c>
      <c r="G48" s="58">
        <f>F18*(1+F73)</f>
        <v>10335</v>
      </c>
      <c r="H48" s="26">
        <f>G48*F48</f>
        <v>73.378500000000003</v>
      </c>
      <c r="I48" s="27"/>
      <c r="J48" s="28">
        <f>'Proposed Rates'!E154</f>
        <v>7.6E-3</v>
      </c>
      <c r="K48" s="59">
        <f>F18*(1+J73)</f>
        <v>10338</v>
      </c>
      <c r="L48" s="26">
        <f>K48*J48</f>
        <v>78.568799999999996</v>
      </c>
      <c r="M48" s="27"/>
      <c r="N48" s="30">
        <f t="shared" si="58"/>
        <v>5.1902999999999935</v>
      </c>
      <c r="O48" s="31">
        <f t="shared" si="59"/>
        <v>7.0733252928309967E-2</v>
      </c>
      <c r="Q48" s="28">
        <f>'Proposed Rates'!F154</f>
        <v>7.6E-3</v>
      </c>
      <c r="R48" s="59">
        <f>$F$18*(1+Q73)</f>
        <v>10338</v>
      </c>
      <c r="S48" s="26">
        <f>R48*Q48</f>
        <v>78.568799999999996</v>
      </c>
      <c r="T48" s="27"/>
      <c r="U48" s="30">
        <f t="shared" si="1"/>
        <v>0</v>
      </c>
      <c r="V48" s="31">
        <f t="shared" si="2"/>
        <v>0</v>
      </c>
      <c r="X48" s="28">
        <f>'Proposed Rates'!G154</f>
        <v>7.6E-3</v>
      </c>
      <c r="Y48" s="59">
        <f>$F$18*(1+X73)</f>
        <v>10338</v>
      </c>
      <c r="Z48" s="26">
        <f>Y48*X48</f>
        <v>78.568799999999996</v>
      </c>
      <c r="AA48" s="27"/>
      <c r="AB48" s="30">
        <f t="shared" si="3"/>
        <v>0</v>
      </c>
      <c r="AC48" s="31">
        <f t="shared" si="4"/>
        <v>0</v>
      </c>
      <c r="AE48" s="28">
        <f>'Proposed Rates'!H154</f>
        <v>7.6E-3</v>
      </c>
      <c r="AF48" s="59">
        <f>$F$18*(1+AE73)</f>
        <v>10338</v>
      </c>
      <c r="AG48" s="26">
        <f>AF48*AE48</f>
        <v>78.568799999999996</v>
      </c>
      <c r="AH48" s="27"/>
      <c r="AI48" s="30">
        <f t="shared" si="5"/>
        <v>0</v>
      </c>
      <c r="AJ48" s="31">
        <f t="shared" si="6"/>
        <v>0</v>
      </c>
      <c r="AL48" s="28">
        <f>'Proposed Rates'!I154</f>
        <v>7.6E-3</v>
      </c>
      <c r="AM48" s="59">
        <f>$F$18*(1+AL73)</f>
        <v>10338</v>
      </c>
      <c r="AN48" s="26">
        <f>AM48*AL48</f>
        <v>78.568799999999996</v>
      </c>
      <c r="AO48" s="27"/>
      <c r="AP48" s="30">
        <f t="shared" si="7"/>
        <v>0</v>
      </c>
      <c r="AQ48" s="31">
        <f t="shared" si="8"/>
        <v>0</v>
      </c>
    </row>
    <row r="49" spans="2:43" ht="25.5" x14ac:dyDescent="0.2">
      <c r="B49" s="60" t="s">
        <v>29</v>
      </c>
      <c r="C49" s="27"/>
      <c r="D49" s="56" t="s">
        <v>20</v>
      </c>
      <c r="E49" s="57"/>
      <c r="F49" s="28">
        <f>'Proposed Rates'!D168</f>
        <v>5.0000000000000001E-3</v>
      </c>
      <c r="G49" s="58">
        <f>G48</f>
        <v>10335</v>
      </c>
      <c r="H49" s="26">
        <f>G49*F49</f>
        <v>51.675000000000004</v>
      </c>
      <c r="I49" s="27"/>
      <c r="J49" s="28">
        <f>'Proposed Rates'!E168</f>
        <v>4.7999999999999996E-3</v>
      </c>
      <c r="K49" s="59">
        <f>K48</f>
        <v>10338</v>
      </c>
      <c r="L49" s="26">
        <f>K49*J49</f>
        <v>49.622399999999999</v>
      </c>
      <c r="M49" s="27"/>
      <c r="N49" s="30">
        <f t="shared" si="58"/>
        <v>-2.0526000000000053</v>
      </c>
      <c r="O49" s="31">
        <f t="shared" si="59"/>
        <v>-3.972133526850518E-2</v>
      </c>
      <c r="Q49" s="28">
        <f>'Proposed Rates'!F168</f>
        <v>4.7999999999999996E-3</v>
      </c>
      <c r="R49" s="59">
        <f>R48</f>
        <v>10338</v>
      </c>
      <c r="S49" s="26">
        <f>R49*Q49</f>
        <v>49.622399999999999</v>
      </c>
      <c r="T49" s="27"/>
      <c r="U49" s="30">
        <f t="shared" si="1"/>
        <v>0</v>
      </c>
      <c r="V49" s="31">
        <f t="shared" si="2"/>
        <v>0</v>
      </c>
      <c r="X49" s="28">
        <f>'Proposed Rates'!G168</f>
        <v>4.7999999999999996E-3</v>
      </c>
      <c r="Y49" s="59">
        <f>Y48</f>
        <v>10338</v>
      </c>
      <c r="Z49" s="26">
        <f>Y49*X49</f>
        <v>49.622399999999999</v>
      </c>
      <c r="AA49" s="27"/>
      <c r="AB49" s="30">
        <f t="shared" si="3"/>
        <v>0</v>
      </c>
      <c r="AC49" s="31">
        <f t="shared" si="4"/>
        <v>0</v>
      </c>
      <c r="AE49" s="28">
        <f>'Proposed Rates'!H168</f>
        <v>4.7999999999999996E-3</v>
      </c>
      <c r="AF49" s="59">
        <f>AF48</f>
        <v>10338</v>
      </c>
      <c r="AG49" s="26">
        <f>AF49*AE49</f>
        <v>49.622399999999999</v>
      </c>
      <c r="AH49" s="27"/>
      <c r="AI49" s="30">
        <f t="shared" si="5"/>
        <v>0</v>
      </c>
      <c r="AJ49" s="31">
        <f t="shared" si="6"/>
        <v>0</v>
      </c>
      <c r="AL49" s="28">
        <f>'Proposed Rates'!I168</f>
        <v>4.7999999999999996E-3</v>
      </c>
      <c r="AM49" s="59">
        <f>AM48</f>
        <v>10338</v>
      </c>
      <c r="AN49" s="26">
        <f>AM49*AL49</f>
        <v>49.622399999999999</v>
      </c>
      <c r="AO49" s="27"/>
      <c r="AP49" s="30">
        <f t="shared" si="7"/>
        <v>0</v>
      </c>
      <c r="AQ49" s="31">
        <f t="shared" si="8"/>
        <v>0</v>
      </c>
    </row>
    <row r="50" spans="2:43" ht="25.5" x14ac:dyDescent="0.2">
      <c r="B50" s="50" t="s">
        <v>30</v>
      </c>
      <c r="C50" s="35"/>
      <c r="D50" s="35"/>
      <c r="E50" s="35"/>
      <c r="F50" s="61"/>
      <c r="G50" s="53"/>
      <c r="H50" s="54">
        <f>SUM(H47:H49)</f>
        <v>446.29955000000001</v>
      </c>
      <c r="I50" s="62"/>
      <c r="J50" s="63"/>
      <c r="K50" s="64"/>
      <c r="L50" s="54">
        <f>SUM(L47:L49)</f>
        <v>443.55676000000005</v>
      </c>
      <c r="M50" s="62"/>
      <c r="N50" s="37">
        <f t="shared" si="58"/>
        <v>-2.7427899999999568</v>
      </c>
      <c r="O50" s="38">
        <f t="shared" si="59"/>
        <v>-6.1456257350023247E-3</v>
      </c>
      <c r="Q50" s="63"/>
      <c r="R50" s="64"/>
      <c r="S50" s="54">
        <f>SUM(S47:S49)</f>
        <v>456.51675999999998</v>
      </c>
      <c r="T50" s="62"/>
      <c r="U50" s="37">
        <f t="shared" si="1"/>
        <v>12.959999999999923</v>
      </c>
      <c r="V50" s="38">
        <f t="shared" si="2"/>
        <v>2.9218357533317543E-2</v>
      </c>
      <c r="X50" s="63"/>
      <c r="Y50" s="64"/>
      <c r="Z50" s="54">
        <f>SUM(Z47:Z49)</f>
        <v>474.33676000000003</v>
      </c>
      <c r="AA50" s="62"/>
      <c r="AB50" s="37">
        <f t="shared" si="3"/>
        <v>17.82000000000005</v>
      </c>
      <c r="AC50" s="38">
        <f t="shared" si="4"/>
        <v>3.9034711452872073E-2</v>
      </c>
      <c r="AE50" s="63"/>
      <c r="AF50" s="64"/>
      <c r="AG50" s="54">
        <f>SUM(AG47:AG49)</f>
        <v>479.74675999999999</v>
      </c>
      <c r="AH50" s="62"/>
      <c r="AI50" s="37">
        <f t="shared" si="5"/>
        <v>5.4099999999999682</v>
      </c>
      <c r="AJ50" s="38">
        <f t="shared" si="6"/>
        <v>1.14053989827817E-2</v>
      </c>
      <c r="AL50" s="63"/>
      <c r="AM50" s="64"/>
      <c r="AN50" s="54">
        <f>SUM(AN47:AN49)</f>
        <v>482.95676000000003</v>
      </c>
      <c r="AO50" s="62"/>
      <c r="AP50" s="37">
        <f t="shared" si="7"/>
        <v>3.2100000000000364</v>
      </c>
      <c r="AQ50" s="38">
        <f t="shared" si="8"/>
        <v>6.6910300759509796E-3</v>
      </c>
    </row>
    <row r="51" spans="2:43" ht="25.5" x14ac:dyDescent="0.2">
      <c r="B51" s="65" t="s">
        <v>31</v>
      </c>
      <c r="C51" s="21"/>
      <c r="D51" s="22" t="s">
        <v>20</v>
      </c>
      <c r="E51" s="23"/>
      <c r="F51" s="66">
        <f>'Proposed Rates'!D181</f>
        <v>3.3999999999999998E-3</v>
      </c>
      <c r="G51" s="58">
        <f>G49</f>
        <v>10335</v>
      </c>
      <c r="H51" s="67">
        <f t="shared" ref="H51:H53" si="60">G51*F51</f>
        <v>35.138999999999996</v>
      </c>
      <c r="I51" s="27"/>
      <c r="J51" s="66">
        <f>'Proposed Rates'!E181</f>
        <v>3.3999999999999998E-3</v>
      </c>
      <c r="K51" s="59">
        <f>K49</f>
        <v>10338</v>
      </c>
      <c r="L51" s="67">
        <f t="shared" ref="L51:L53" si="61">K51*J51</f>
        <v>35.1492</v>
      </c>
      <c r="M51" s="27"/>
      <c r="N51" s="30">
        <f t="shared" si="58"/>
        <v>1.020000000000465E-2</v>
      </c>
      <c r="O51" s="68">
        <f t="shared" si="59"/>
        <v>2.9027576197400754E-4</v>
      </c>
      <c r="Q51" s="66">
        <f>'Proposed Rates'!F181</f>
        <v>3.3999999999999998E-3</v>
      </c>
      <c r="R51" s="59">
        <f>R49</f>
        <v>10338</v>
      </c>
      <c r="S51" s="67">
        <f t="shared" ref="S51:S53" si="62">R51*Q51</f>
        <v>35.1492</v>
      </c>
      <c r="T51" s="27"/>
      <c r="U51" s="30">
        <f t="shared" si="1"/>
        <v>0</v>
      </c>
      <c r="V51" s="68">
        <f t="shared" si="2"/>
        <v>0</v>
      </c>
      <c r="X51" s="66">
        <f>'Proposed Rates'!G181</f>
        <v>3.3999999999999998E-3</v>
      </c>
      <c r="Y51" s="59">
        <f>Y49</f>
        <v>10338</v>
      </c>
      <c r="Z51" s="67">
        <f t="shared" ref="Z51:Z53" si="63">Y51*X51</f>
        <v>35.1492</v>
      </c>
      <c r="AA51" s="27"/>
      <c r="AB51" s="30">
        <f t="shared" si="3"/>
        <v>0</v>
      </c>
      <c r="AC51" s="68">
        <f t="shared" si="4"/>
        <v>0</v>
      </c>
      <c r="AE51" s="66">
        <f>'Proposed Rates'!H181</f>
        <v>3.3999999999999998E-3</v>
      </c>
      <c r="AF51" s="59">
        <f>AF49</f>
        <v>10338</v>
      </c>
      <c r="AG51" s="67">
        <f t="shared" ref="AG51:AG53" si="64">AF51*AE51</f>
        <v>35.1492</v>
      </c>
      <c r="AH51" s="27"/>
      <c r="AI51" s="30">
        <f t="shared" si="5"/>
        <v>0</v>
      </c>
      <c r="AJ51" s="68">
        <f t="shared" si="6"/>
        <v>0</v>
      </c>
      <c r="AL51" s="66">
        <f>'Proposed Rates'!I181</f>
        <v>3.3999999999999998E-3</v>
      </c>
      <c r="AM51" s="59">
        <f>AM49</f>
        <v>10338</v>
      </c>
      <c r="AN51" s="67">
        <f t="shared" ref="AN51:AN53" si="65">AM51*AL51</f>
        <v>35.1492</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0"/>
        <v>5.1675000000000004</v>
      </c>
      <c r="I52" s="27"/>
      <c r="J52" s="66">
        <f>'Proposed Rates'!E195</f>
        <v>5.0000000000000001E-4</v>
      </c>
      <c r="K52" s="59">
        <f>K49</f>
        <v>10338</v>
      </c>
      <c r="L52" s="67">
        <f t="shared" si="61"/>
        <v>5.1690000000000005</v>
      </c>
      <c r="M52" s="27"/>
      <c r="N52" s="30">
        <f t="shared" si="58"/>
        <v>1.5000000000000568E-3</v>
      </c>
      <c r="O52" s="68">
        <f t="shared" si="59"/>
        <v>2.9027576197388616E-4</v>
      </c>
      <c r="Q52" s="66">
        <f>'Proposed Rates'!F195</f>
        <v>5.0000000000000001E-4</v>
      </c>
      <c r="R52" s="59">
        <f>R49</f>
        <v>10338</v>
      </c>
      <c r="S52" s="67">
        <f t="shared" si="62"/>
        <v>5.1690000000000005</v>
      </c>
      <c r="T52" s="27"/>
      <c r="U52" s="30">
        <f t="shared" si="1"/>
        <v>0</v>
      </c>
      <c r="V52" s="68">
        <f t="shared" si="2"/>
        <v>0</v>
      </c>
      <c r="X52" s="66">
        <f>'Proposed Rates'!G195</f>
        <v>5.0000000000000001E-4</v>
      </c>
      <c r="Y52" s="59">
        <f>Y49</f>
        <v>10338</v>
      </c>
      <c r="Z52" s="67">
        <f t="shared" si="63"/>
        <v>5.1690000000000005</v>
      </c>
      <c r="AA52" s="27"/>
      <c r="AB52" s="30">
        <f t="shared" si="3"/>
        <v>0</v>
      </c>
      <c r="AC52" s="68">
        <f t="shared" si="4"/>
        <v>0</v>
      </c>
      <c r="AE52" s="66">
        <f>'Proposed Rates'!H195</f>
        <v>5.0000000000000001E-4</v>
      </c>
      <c r="AF52" s="59">
        <f>AF49</f>
        <v>10338</v>
      </c>
      <c r="AG52" s="67">
        <f t="shared" si="64"/>
        <v>5.1690000000000005</v>
      </c>
      <c r="AH52" s="27"/>
      <c r="AI52" s="30">
        <f t="shared" si="5"/>
        <v>0</v>
      </c>
      <c r="AJ52" s="68">
        <f t="shared" si="6"/>
        <v>0</v>
      </c>
      <c r="AL52" s="66">
        <f>'Proposed Rates'!I195</f>
        <v>5.0000000000000001E-4</v>
      </c>
      <c r="AM52" s="59">
        <f>AM49</f>
        <v>10338</v>
      </c>
      <c r="AN52" s="67">
        <f t="shared" si="65"/>
        <v>5.1690000000000005</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6500</v>
      </c>
      <c r="H54" s="67">
        <f t="shared" ref="H54:H56" si="66">G54*F54</f>
        <v>656.5</v>
      </c>
      <c r="I54" s="27"/>
      <c r="J54" s="66">
        <f>'Proposed Rates'!E222</f>
        <v>0.10100000000000001</v>
      </c>
      <c r="K54" s="71">
        <f>$G$54</f>
        <v>6500</v>
      </c>
      <c r="L54" s="67">
        <f t="shared" ref="L54:L56" si="67">K54*J54</f>
        <v>656.5</v>
      </c>
      <c r="M54" s="27"/>
      <c r="N54" s="30">
        <f t="shared" si="58"/>
        <v>0</v>
      </c>
      <c r="O54" s="68">
        <f t="shared" si="59"/>
        <v>0</v>
      </c>
      <c r="Q54" s="66">
        <f>'Proposed Rates'!F222</f>
        <v>0.10100000000000001</v>
      </c>
      <c r="R54" s="71">
        <f>$G$54</f>
        <v>6500</v>
      </c>
      <c r="S54" s="67">
        <f t="shared" ref="S54:S56" si="68">R54*Q54</f>
        <v>656.5</v>
      </c>
      <c r="T54" s="27"/>
      <c r="U54" s="30">
        <f t="shared" si="1"/>
        <v>0</v>
      </c>
      <c r="V54" s="68">
        <f t="shared" si="2"/>
        <v>0</v>
      </c>
      <c r="X54" s="66">
        <f>'Proposed Rates'!G222</f>
        <v>0.10100000000000001</v>
      </c>
      <c r="Y54" s="71">
        <f>$G$54</f>
        <v>6500</v>
      </c>
      <c r="Z54" s="67">
        <f t="shared" ref="Z54:Z56" si="69">Y54*X54</f>
        <v>656.5</v>
      </c>
      <c r="AA54" s="27"/>
      <c r="AB54" s="30">
        <f t="shared" si="3"/>
        <v>0</v>
      </c>
      <c r="AC54" s="68">
        <f t="shared" si="4"/>
        <v>0</v>
      </c>
      <c r="AE54" s="66">
        <f>'Proposed Rates'!H222</f>
        <v>0.10100000000000001</v>
      </c>
      <c r="AF54" s="71">
        <f>$G$54</f>
        <v>6500</v>
      </c>
      <c r="AG54" s="67">
        <f t="shared" ref="AG54:AG56" si="70">AF54*AE54</f>
        <v>656.5</v>
      </c>
      <c r="AH54" s="27"/>
      <c r="AI54" s="30">
        <f t="shared" si="5"/>
        <v>0</v>
      </c>
      <c r="AJ54" s="68">
        <f t="shared" si="6"/>
        <v>0</v>
      </c>
      <c r="AL54" s="66">
        <f>'Proposed Rates'!I222</f>
        <v>0.10100000000000001</v>
      </c>
      <c r="AM54" s="71">
        <f>$G$54</f>
        <v>6500</v>
      </c>
      <c r="AN54" s="67">
        <f t="shared" ref="AN54:AN56" si="71">AM54*AL54</f>
        <v>656.5</v>
      </c>
      <c r="AO54" s="27"/>
      <c r="AP54" s="30">
        <f t="shared" si="7"/>
        <v>0</v>
      </c>
      <c r="AQ54" s="68">
        <f t="shared" si="8"/>
        <v>0</v>
      </c>
    </row>
    <row r="55" spans="2:43" x14ac:dyDescent="0.2">
      <c r="B55" s="43" t="s">
        <v>35</v>
      </c>
      <c r="C55" s="21"/>
      <c r="D55" s="22"/>
      <c r="E55" s="23"/>
      <c r="F55" s="66">
        <f>'Proposed Rates'!D223</f>
        <v>0.14399999999999999</v>
      </c>
      <c r="G55" s="71">
        <f>0.17*$F$18</f>
        <v>1700.0000000000002</v>
      </c>
      <c r="H55" s="67">
        <f t="shared" si="66"/>
        <v>244.8</v>
      </c>
      <c r="I55" s="27"/>
      <c r="J55" s="66">
        <f>'Proposed Rates'!E223</f>
        <v>0.14399999999999999</v>
      </c>
      <c r="K55" s="71">
        <f>$G$55</f>
        <v>1700.0000000000002</v>
      </c>
      <c r="L55" s="67">
        <f t="shared" si="67"/>
        <v>244.8</v>
      </c>
      <c r="M55" s="27"/>
      <c r="N55" s="30">
        <f t="shared" si="58"/>
        <v>0</v>
      </c>
      <c r="O55" s="68">
        <f t="shared" si="59"/>
        <v>0</v>
      </c>
      <c r="Q55" s="66">
        <f>'Proposed Rates'!F223</f>
        <v>0.14399999999999999</v>
      </c>
      <c r="R55" s="71">
        <f>$G$55</f>
        <v>1700.0000000000002</v>
      </c>
      <c r="S55" s="67">
        <f t="shared" si="68"/>
        <v>244.8</v>
      </c>
      <c r="T55" s="27"/>
      <c r="U55" s="30">
        <f t="shared" si="1"/>
        <v>0</v>
      </c>
      <c r="V55" s="68">
        <f t="shared" si="2"/>
        <v>0</v>
      </c>
      <c r="X55" s="66">
        <f>'Proposed Rates'!G223</f>
        <v>0.14399999999999999</v>
      </c>
      <c r="Y55" s="71">
        <f>$G$55</f>
        <v>1700.0000000000002</v>
      </c>
      <c r="Z55" s="67">
        <f t="shared" si="69"/>
        <v>244.8</v>
      </c>
      <c r="AA55" s="27"/>
      <c r="AB55" s="30">
        <f t="shared" si="3"/>
        <v>0</v>
      </c>
      <c r="AC55" s="68">
        <f t="shared" si="4"/>
        <v>0</v>
      </c>
      <c r="AE55" s="66">
        <f>'Proposed Rates'!H223</f>
        <v>0.14399999999999999</v>
      </c>
      <c r="AF55" s="71">
        <f>$G$55</f>
        <v>1700.0000000000002</v>
      </c>
      <c r="AG55" s="67">
        <f t="shared" si="70"/>
        <v>244.8</v>
      </c>
      <c r="AH55" s="27"/>
      <c r="AI55" s="30">
        <f t="shared" si="5"/>
        <v>0</v>
      </c>
      <c r="AJ55" s="68">
        <f t="shared" si="6"/>
        <v>0</v>
      </c>
      <c r="AL55" s="66">
        <f>'Proposed Rates'!I223</f>
        <v>0.14399999999999999</v>
      </c>
      <c r="AM55" s="71">
        <f>$G$55</f>
        <v>1700.0000000000002</v>
      </c>
      <c r="AN55" s="67">
        <f t="shared" si="71"/>
        <v>244.8</v>
      </c>
      <c r="AO55" s="27"/>
      <c r="AP55" s="30">
        <f t="shared" si="7"/>
        <v>0</v>
      </c>
      <c r="AQ55" s="68">
        <f t="shared" si="8"/>
        <v>0</v>
      </c>
    </row>
    <row r="56" spans="2:43" x14ac:dyDescent="0.2">
      <c r="B56" s="11" t="s">
        <v>36</v>
      </c>
      <c r="C56" s="21"/>
      <c r="D56" s="22"/>
      <c r="E56" s="23"/>
      <c r="F56" s="66">
        <f>'Proposed Rates'!D224</f>
        <v>0.20799999999999999</v>
      </c>
      <c r="G56" s="71">
        <f>0.18*$F$18</f>
        <v>1800</v>
      </c>
      <c r="H56" s="67">
        <f t="shared" si="66"/>
        <v>374.4</v>
      </c>
      <c r="I56" s="27"/>
      <c r="J56" s="66">
        <f>'Proposed Rates'!E224</f>
        <v>0.20799999999999999</v>
      </c>
      <c r="K56" s="71">
        <f>$G$56</f>
        <v>1800</v>
      </c>
      <c r="L56" s="67">
        <f t="shared" si="67"/>
        <v>374.4</v>
      </c>
      <c r="M56" s="27"/>
      <c r="N56" s="30">
        <f t="shared" si="58"/>
        <v>0</v>
      </c>
      <c r="O56" s="68">
        <f t="shared" si="59"/>
        <v>0</v>
      </c>
      <c r="Q56" s="66">
        <f>'Proposed Rates'!F224</f>
        <v>0.20799999999999999</v>
      </c>
      <c r="R56" s="71">
        <f>$G$56</f>
        <v>1800</v>
      </c>
      <c r="S56" s="67">
        <f t="shared" si="68"/>
        <v>374.4</v>
      </c>
      <c r="T56" s="27"/>
      <c r="U56" s="30">
        <f t="shared" si="1"/>
        <v>0</v>
      </c>
      <c r="V56" s="68">
        <f t="shared" si="2"/>
        <v>0</v>
      </c>
      <c r="X56" s="66">
        <f>'Proposed Rates'!G224</f>
        <v>0.20799999999999999</v>
      </c>
      <c r="Y56" s="71">
        <f>$G$56</f>
        <v>1800</v>
      </c>
      <c r="Z56" s="67">
        <f t="shared" si="69"/>
        <v>374.4</v>
      </c>
      <c r="AA56" s="27"/>
      <c r="AB56" s="30">
        <f t="shared" si="3"/>
        <v>0</v>
      </c>
      <c r="AC56" s="68">
        <f t="shared" si="4"/>
        <v>0</v>
      </c>
      <c r="AE56" s="66">
        <f>'Proposed Rates'!H224</f>
        <v>0.20799999999999999</v>
      </c>
      <c r="AF56" s="71">
        <f>$G$56</f>
        <v>1800</v>
      </c>
      <c r="AG56" s="67">
        <f t="shared" si="70"/>
        <v>374.4</v>
      </c>
      <c r="AH56" s="27"/>
      <c r="AI56" s="30">
        <f t="shared" si="5"/>
        <v>0</v>
      </c>
      <c r="AJ56" s="68">
        <f t="shared" si="6"/>
        <v>0</v>
      </c>
      <c r="AL56" s="66">
        <f>'Proposed Rates'!I224</f>
        <v>0.20799999999999999</v>
      </c>
      <c r="AM56" s="71">
        <f>$G$56</f>
        <v>1800</v>
      </c>
      <c r="AN56" s="67">
        <f t="shared" si="71"/>
        <v>374.4</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9250</v>
      </c>
      <c r="H58" s="67">
        <f>G58*F58</f>
        <v>1285.7500000000002</v>
      </c>
      <c r="I58" s="77"/>
      <c r="J58" s="66">
        <f>'Proposed Rates'!E227</f>
        <v>0.13900000000000001</v>
      </c>
      <c r="K58" s="76">
        <f>$G$58</f>
        <v>9250</v>
      </c>
      <c r="L58" s="67">
        <f>K58*J58</f>
        <v>1285.7500000000002</v>
      </c>
      <c r="M58" s="77"/>
      <c r="N58" s="78">
        <f t="shared" si="58"/>
        <v>0</v>
      </c>
      <c r="O58" s="68">
        <f t="shared" si="59"/>
        <v>0</v>
      </c>
      <c r="Q58" s="66">
        <f>'Proposed Rates'!F227</f>
        <v>0.13900000000000001</v>
      </c>
      <c r="R58" s="76">
        <f>$G$58</f>
        <v>9250</v>
      </c>
      <c r="S58" s="67">
        <f>R58*Q58</f>
        <v>1285.7500000000002</v>
      </c>
      <c r="T58" s="77"/>
      <c r="U58" s="78">
        <f t="shared" si="1"/>
        <v>0</v>
      </c>
      <c r="V58" s="68">
        <f t="shared" si="2"/>
        <v>0</v>
      </c>
      <c r="X58" s="66">
        <f>'Proposed Rates'!G227</f>
        <v>0.13900000000000001</v>
      </c>
      <c r="Y58" s="76">
        <f>$G$58</f>
        <v>9250</v>
      </c>
      <c r="Z58" s="67">
        <f>Y58*X58</f>
        <v>1285.7500000000002</v>
      </c>
      <c r="AA58" s="77"/>
      <c r="AB58" s="78">
        <f t="shared" si="3"/>
        <v>0</v>
      </c>
      <c r="AC58" s="68">
        <f t="shared" si="4"/>
        <v>0</v>
      </c>
      <c r="AE58" s="66">
        <f>'Proposed Rates'!H227</f>
        <v>0.13900000000000001</v>
      </c>
      <c r="AF58" s="76">
        <f>$G$58</f>
        <v>9250</v>
      </c>
      <c r="AG58" s="67">
        <f>AF58*AE58</f>
        <v>1285.7500000000002</v>
      </c>
      <c r="AH58" s="77"/>
      <c r="AI58" s="78">
        <f t="shared" si="5"/>
        <v>0</v>
      </c>
      <c r="AJ58" s="68">
        <f t="shared" si="6"/>
        <v>0</v>
      </c>
      <c r="AL58" s="66">
        <f>'Proposed Rates'!I227</f>
        <v>0.13900000000000001</v>
      </c>
      <c r="AM58" s="76">
        <f>$G$58</f>
        <v>9250</v>
      </c>
      <c r="AN58" s="67">
        <f>AM58*AL58</f>
        <v>1285.7500000000002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1762.5560499999999</v>
      </c>
      <c r="I60" s="94"/>
      <c r="J60" s="95"/>
      <c r="K60" s="95"/>
      <c r="L60" s="97">
        <f>SUM(L51:L56,L50)</f>
        <v>1759.8249599999999</v>
      </c>
      <c r="M60" s="96"/>
      <c r="N60" s="97">
        <f t="shared" ref="N60" si="72">L60-H60</f>
        <v>-2.7310899999999947</v>
      </c>
      <c r="O60" s="98">
        <f t="shared" ref="O60" si="73">IF((H60)=0,"",(N60/H60))</f>
        <v>-1.5495053334615911E-3</v>
      </c>
      <c r="Q60" s="95"/>
      <c r="R60" s="95"/>
      <c r="S60" s="97">
        <f>SUM(S51:S56,S50)</f>
        <v>1772.78496</v>
      </c>
      <c r="T60" s="96"/>
      <c r="U60" s="97">
        <f t="shared" si="1"/>
        <v>12.960000000000036</v>
      </c>
      <c r="V60" s="98">
        <f>IF((L60)=0,"",(U60/L60))</f>
        <v>7.3643687835863161E-3</v>
      </c>
      <c r="X60" s="95"/>
      <c r="Y60" s="95"/>
      <c r="Z60" s="97">
        <f>SUM(Z51:Z56,Z50)</f>
        <v>1790.6049600000001</v>
      </c>
      <c r="AA60" s="96"/>
      <c r="AB60" s="97">
        <f t="shared" si="3"/>
        <v>17.820000000000164</v>
      </c>
      <c r="AC60" s="98">
        <f>IF((S60)=0,"",(AB60/S60))</f>
        <v>1.005198058539495E-2</v>
      </c>
      <c r="AE60" s="95"/>
      <c r="AF60" s="95"/>
      <c r="AG60" s="97">
        <f>SUM(AG51:AG56,AG50)</f>
        <v>1796.01496</v>
      </c>
      <c r="AH60" s="96"/>
      <c r="AI60" s="97">
        <f t="shared" ref="AI60:AI64" si="74">AG60-Z60</f>
        <v>5.4099999999998545</v>
      </c>
      <c r="AJ60" s="98">
        <f>IF((Z60)=0,"",(AI60/Z60))</f>
        <v>3.0213252620499018E-3</v>
      </c>
      <c r="AL60" s="95"/>
      <c r="AM60" s="95"/>
      <c r="AN60" s="97">
        <f>SUM(AN51:AN56,AN50)</f>
        <v>1799.22496</v>
      </c>
      <c r="AO60" s="96"/>
      <c r="AP60" s="97">
        <f t="shared" ref="AP60:AP64" si="75">AN60-AG60</f>
        <v>3.2100000000000364</v>
      </c>
      <c r="AQ60" s="98">
        <f>IF((AG60)=0,"",(AP60/AG60))</f>
        <v>1.7872902350434968E-3</v>
      </c>
    </row>
    <row r="61" spans="2:43" x14ac:dyDescent="0.2">
      <c r="B61" s="99" t="s">
        <v>40</v>
      </c>
      <c r="C61" s="21"/>
      <c r="D61" s="21"/>
      <c r="E61" s="21"/>
      <c r="F61" s="100">
        <v>0.13</v>
      </c>
      <c r="G61" s="101"/>
      <c r="H61" s="102">
        <f>H60*F61</f>
        <v>229.13228649999999</v>
      </c>
      <c r="I61" s="103"/>
      <c r="J61" s="104">
        <v>0.13</v>
      </c>
      <c r="K61" s="103"/>
      <c r="L61" s="105">
        <f>L60*J61</f>
        <v>228.77724480000001</v>
      </c>
      <c r="M61" s="106"/>
      <c r="N61" s="107">
        <f t="shared" si="58"/>
        <v>-0.3550416999999868</v>
      </c>
      <c r="O61" s="108">
        <f t="shared" si="59"/>
        <v>-1.5495053334615364E-3</v>
      </c>
      <c r="Q61" s="104">
        <v>0.13</v>
      </c>
      <c r="R61" s="103"/>
      <c r="S61" s="105">
        <f>S60*Q61</f>
        <v>230.4620448</v>
      </c>
      <c r="T61" s="106"/>
      <c r="U61" s="107">
        <f t="shared" si="1"/>
        <v>1.6847999999999956</v>
      </c>
      <c r="V61" s="108">
        <f t="shared" ref="V61:V70" si="76">IF((L61)=0,"",(U61/L61))</f>
        <v>7.3643687835862753E-3</v>
      </c>
      <c r="X61" s="104">
        <v>0.13</v>
      </c>
      <c r="Y61" s="103"/>
      <c r="Z61" s="105">
        <f>Z60*X61</f>
        <v>232.77864480000002</v>
      </c>
      <c r="AA61" s="106"/>
      <c r="AB61" s="107">
        <f t="shared" si="3"/>
        <v>2.3166000000000224</v>
      </c>
      <c r="AC61" s="108">
        <f t="shared" ref="AC61:AC70" si="77">IF((S61)=0,"",(AB61/S61))</f>
        <v>1.0051980585394955E-2</v>
      </c>
      <c r="AE61" s="104">
        <v>0.13</v>
      </c>
      <c r="AF61" s="103"/>
      <c r="AG61" s="105">
        <f>AG60*AE61</f>
        <v>233.48194480000001</v>
      </c>
      <c r="AH61" s="106"/>
      <c r="AI61" s="107">
        <f t="shared" si="74"/>
        <v>0.70329999999998449</v>
      </c>
      <c r="AJ61" s="108">
        <f t="shared" ref="AJ61:AJ70" si="78">IF((Z61)=0,"",(AI61/Z61))</f>
        <v>3.0213252620499165E-3</v>
      </c>
      <c r="AL61" s="104">
        <v>0.13</v>
      </c>
      <c r="AM61" s="103"/>
      <c r="AN61" s="105">
        <f>AN60*AL61</f>
        <v>233.89924480000002</v>
      </c>
      <c r="AO61" s="106"/>
      <c r="AP61" s="107">
        <f t="shared" si="75"/>
        <v>0.41730000000001155</v>
      </c>
      <c r="AQ61" s="108">
        <f t="shared" ref="AQ61:AQ70" si="79">IF((AG61)=0,"",(AP61/AG61))</f>
        <v>1.7872902350435258E-3</v>
      </c>
    </row>
    <row r="62" spans="2:43" x14ac:dyDescent="0.2">
      <c r="B62" s="109" t="s">
        <v>41</v>
      </c>
      <c r="C62" s="21"/>
      <c r="D62" s="21"/>
      <c r="E62" s="21"/>
      <c r="F62" s="110"/>
      <c r="G62" s="101"/>
      <c r="H62" s="102">
        <f>H60+H61</f>
        <v>1991.6883364999999</v>
      </c>
      <c r="I62" s="103"/>
      <c r="J62" s="103"/>
      <c r="K62" s="103"/>
      <c r="L62" s="105">
        <f>L60+L61</f>
        <v>1988.6022048</v>
      </c>
      <c r="M62" s="106"/>
      <c r="N62" s="107">
        <f t="shared" si="58"/>
        <v>-3.0861316999998962</v>
      </c>
      <c r="O62" s="108">
        <f t="shared" si="59"/>
        <v>-1.5495053334615421E-3</v>
      </c>
      <c r="Q62" s="103"/>
      <c r="R62" s="103"/>
      <c r="S62" s="105">
        <f>S60+S61</f>
        <v>2003.2470048</v>
      </c>
      <c r="T62" s="106"/>
      <c r="U62" s="107">
        <f t="shared" si="1"/>
        <v>14.644800000000032</v>
      </c>
      <c r="V62" s="108">
        <f t="shared" si="76"/>
        <v>7.3643687835863109E-3</v>
      </c>
      <c r="X62" s="103"/>
      <c r="Y62" s="103"/>
      <c r="Z62" s="105">
        <f>Z60+Z61</f>
        <v>2023.3836048000001</v>
      </c>
      <c r="AA62" s="106"/>
      <c r="AB62" s="107">
        <f t="shared" si="3"/>
        <v>20.136600000000044</v>
      </c>
      <c r="AC62" s="108">
        <f t="shared" si="77"/>
        <v>1.005198058539488E-2</v>
      </c>
      <c r="AE62" s="103"/>
      <c r="AF62" s="103"/>
      <c r="AG62" s="105">
        <f>AG60+AG61</f>
        <v>2029.4969048</v>
      </c>
      <c r="AH62" s="106"/>
      <c r="AI62" s="107">
        <f t="shared" si="74"/>
        <v>6.1132999999999811</v>
      </c>
      <c r="AJ62" s="108">
        <f t="shared" si="78"/>
        <v>3.0213252620499738E-3</v>
      </c>
      <c r="AL62" s="103"/>
      <c r="AM62" s="103"/>
      <c r="AN62" s="105">
        <f>AN60+AN61</f>
        <v>2033.1242047999999</v>
      </c>
      <c r="AO62" s="106"/>
      <c r="AP62" s="107">
        <f t="shared" si="75"/>
        <v>3.6272999999998774</v>
      </c>
      <c r="AQ62" s="108">
        <f t="shared" si="79"/>
        <v>1.7872902350434161E-3</v>
      </c>
    </row>
    <row r="63" spans="2:43" ht="15.75" customHeight="1" x14ac:dyDescent="0.2">
      <c r="B63" s="412" t="s">
        <v>127</v>
      </c>
      <c r="C63" s="412"/>
      <c r="D63" s="412"/>
      <c r="E63" s="21"/>
      <c r="F63" s="267">
        <f>'Proposed Rates'!D262</f>
        <v>0.318</v>
      </c>
      <c r="G63" s="101"/>
      <c r="H63" s="111">
        <f>F63*H60</f>
        <v>560.49282389999996</v>
      </c>
      <c r="I63" s="103"/>
      <c r="J63" s="268">
        <f>'Proposed Rates'!E262</f>
        <v>0.318</v>
      </c>
      <c r="K63" s="103"/>
      <c r="L63" s="112">
        <f>J63*L60</f>
        <v>559.62433727999996</v>
      </c>
      <c r="M63" s="106"/>
      <c r="N63" s="112">
        <f t="shared" si="58"/>
        <v>-0.86848661999999877</v>
      </c>
      <c r="O63" s="113">
        <f t="shared" si="59"/>
        <v>-1.549505333461592E-3</v>
      </c>
      <c r="Q63" s="268">
        <f>'Proposed Rates'!F262</f>
        <v>0.318</v>
      </c>
      <c r="R63" s="103"/>
      <c r="S63" s="112">
        <f>Q63*S60</f>
        <v>563.74561728000003</v>
      </c>
      <c r="T63" s="106"/>
      <c r="U63" s="112">
        <f t="shared" si="1"/>
        <v>4.1212800000000698</v>
      </c>
      <c r="V63" s="113">
        <f t="shared" si="76"/>
        <v>7.3643687835864202E-3</v>
      </c>
      <c r="X63" s="268">
        <f>'Proposed Rates'!G262</f>
        <v>0.318</v>
      </c>
      <c r="Y63" s="103"/>
      <c r="Z63" s="112">
        <f>X63*Z60</f>
        <v>569.4123772800001</v>
      </c>
      <c r="AA63" s="106"/>
      <c r="AB63" s="112">
        <f t="shared" si="3"/>
        <v>5.6667600000000675</v>
      </c>
      <c r="AC63" s="113">
        <f t="shared" si="77"/>
        <v>1.0051980585394978E-2</v>
      </c>
      <c r="AE63" s="268">
        <f>'Proposed Rates'!H262</f>
        <v>0.318</v>
      </c>
      <c r="AF63" s="103"/>
      <c r="AG63" s="112">
        <f>AE63*AG60</f>
        <v>571.13275727999996</v>
      </c>
      <c r="AH63" s="106"/>
      <c r="AI63" s="112">
        <f t="shared" si="74"/>
        <v>1.7203799999998637</v>
      </c>
      <c r="AJ63" s="113">
        <f t="shared" si="78"/>
        <v>3.0213252620497435E-3</v>
      </c>
      <c r="AL63" s="268">
        <f>'Proposed Rates'!I262</f>
        <v>0.318</v>
      </c>
      <c r="AM63" s="103"/>
      <c r="AN63" s="112">
        <f>AL63*AN60</f>
        <v>572.15353728000002</v>
      </c>
      <c r="AO63" s="106"/>
      <c r="AP63" s="112">
        <f t="shared" si="75"/>
        <v>1.0207800000000589</v>
      </c>
      <c r="AQ63" s="113">
        <f t="shared" si="79"/>
        <v>1.7872902350435796E-3</v>
      </c>
    </row>
    <row r="64" spans="2:43" ht="13.5" customHeight="1" thickBot="1" x14ac:dyDescent="0.25">
      <c r="B64" s="413" t="s">
        <v>126</v>
      </c>
      <c r="C64" s="413"/>
      <c r="D64" s="413"/>
      <c r="E64" s="114"/>
      <c r="F64" s="115"/>
      <c r="G64" s="116"/>
      <c r="H64" s="117">
        <f>H62-H63</f>
        <v>1431.1955125999998</v>
      </c>
      <c r="I64" s="118"/>
      <c r="J64" s="118"/>
      <c r="K64" s="118"/>
      <c r="L64" s="119">
        <f>L62-L63</f>
        <v>1428.97786752</v>
      </c>
      <c r="M64" s="120"/>
      <c r="N64" s="121">
        <f t="shared" si="58"/>
        <v>-2.2176450799997838</v>
      </c>
      <c r="O64" s="122">
        <f t="shared" si="59"/>
        <v>-1.5495053334614432E-3</v>
      </c>
      <c r="Q64" s="118"/>
      <c r="R64" s="118"/>
      <c r="S64" s="119">
        <f>S62-S63</f>
        <v>1439.50138752</v>
      </c>
      <c r="T64" s="120"/>
      <c r="U64" s="121">
        <f t="shared" si="1"/>
        <v>10.523519999999962</v>
      </c>
      <c r="V64" s="122">
        <f t="shared" si="76"/>
        <v>7.3643687835862684E-3</v>
      </c>
      <c r="X64" s="118"/>
      <c r="Y64" s="118"/>
      <c r="Z64" s="119">
        <f>Z62-Z63</f>
        <v>1453.97122752</v>
      </c>
      <c r="AA64" s="120"/>
      <c r="AB64" s="121">
        <f t="shared" si="3"/>
        <v>14.469839999999976</v>
      </c>
      <c r="AC64" s="122">
        <f t="shared" si="77"/>
        <v>1.0051980585394842E-2</v>
      </c>
      <c r="AE64" s="118"/>
      <c r="AF64" s="118"/>
      <c r="AG64" s="119">
        <f>AG62-AG63</f>
        <v>1458.3641475200002</v>
      </c>
      <c r="AH64" s="120"/>
      <c r="AI64" s="121">
        <f t="shared" si="74"/>
        <v>4.3929200000002311</v>
      </c>
      <c r="AJ64" s="122">
        <f t="shared" si="78"/>
        <v>3.0213252620501425E-3</v>
      </c>
      <c r="AL64" s="118"/>
      <c r="AM64" s="118"/>
      <c r="AN64" s="119">
        <f>AN62-AN63</f>
        <v>1460.97066752</v>
      </c>
      <c r="AO64" s="120"/>
      <c r="AP64" s="121">
        <f t="shared" si="75"/>
        <v>2.6065199999998185</v>
      </c>
      <c r="AQ64" s="122">
        <f t="shared" si="79"/>
        <v>1.7872902350433517E-3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1861.8560500000001</v>
      </c>
      <c r="I66" s="134"/>
      <c r="J66" s="135"/>
      <c r="K66" s="135"/>
      <c r="L66" s="137">
        <f>SUM(L57:L58,L50,L51:L53)</f>
        <v>1859.1249600000006</v>
      </c>
      <c r="M66" s="136"/>
      <c r="N66" s="137">
        <f t="shared" ref="N66:N70" si="80">L66-H66</f>
        <v>-2.7310899999995399</v>
      </c>
      <c r="O66" s="98">
        <f t="shared" ref="O66:O70" si="81">IF((H66)=0,"",(N66/H66))</f>
        <v>-1.4668642078959539E-3</v>
      </c>
      <c r="Q66" s="135"/>
      <c r="R66" s="135"/>
      <c r="S66" s="137">
        <f>SUM(S57:S58,S50,S51:S53)</f>
        <v>1872.0849600000004</v>
      </c>
      <c r="T66" s="136"/>
      <c r="U66" s="137">
        <f t="shared" si="1"/>
        <v>12.959999999999809</v>
      </c>
      <c r="V66" s="98">
        <f t="shared" si="76"/>
        <v>6.9710214637749819E-3</v>
      </c>
      <c r="X66" s="135"/>
      <c r="Y66" s="135"/>
      <c r="Z66" s="137">
        <f>SUM(Z57:Z58,Z50,Z51:Z53)</f>
        <v>1889.9049600000003</v>
      </c>
      <c r="AA66" s="136"/>
      <c r="AB66" s="137">
        <f t="shared" si="3"/>
        <v>17.819999999999936</v>
      </c>
      <c r="AC66" s="98">
        <f t="shared" si="77"/>
        <v>9.5187987622099863E-3</v>
      </c>
      <c r="AE66" s="135"/>
      <c r="AF66" s="135"/>
      <c r="AG66" s="137">
        <f>SUM(AG57:AG58,AG50,AG51:AG53)</f>
        <v>1895.3149600000004</v>
      </c>
      <c r="AH66" s="136"/>
      <c r="AI66" s="137">
        <f t="shared" ref="AI66:AI70" si="82">AG66-Z66</f>
        <v>5.4100000000000819</v>
      </c>
      <c r="AJ66" s="98">
        <f t="shared" si="78"/>
        <v>2.8625778092037394E-3</v>
      </c>
      <c r="AL66" s="135"/>
      <c r="AM66" s="135"/>
      <c r="AN66" s="137">
        <f>SUM(AN57:AN58,AN50,AN51:AN53)</f>
        <v>1898.5249600000004</v>
      </c>
      <c r="AO66" s="136"/>
      <c r="AP66" s="137">
        <f t="shared" ref="AP66:AP70" si="83">AN66-AG66</f>
        <v>3.2100000000000364</v>
      </c>
      <c r="AQ66" s="98">
        <f t="shared" si="79"/>
        <v>1.6936499039716521E-3</v>
      </c>
    </row>
    <row r="67" spans="1:43" s="79" customFormat="1" x14ac:dyDescent="0.2">
      <c r="B67" s="138" t="s">
        <v>40</v>
      </c>
      <c r="C67" s="73"/>
      <c r="D67" s="73"/>
      <c r="E67" s="73"/>
      <c r="F67" s="139">
        <v>0.13</v>
      </c>
      <c r="G67" s="132"/>
      <c r="H67" s="140">
        <f>H66*F67</f>
        <v>242.04128650000001</v>
      </c>
      <c r="I67" s="141"/>
      <c r="J67" s="142">
        <v>0.13</v>
      </c>
      <c r="K67" s="143"/>
      <c r="L67" s="146">
        <f>L66*J67</f>
        <v>241.68624480000008</v>
      </c>
      <c r="M67" s="145"/>
      <c r="N67" s="146">
        <f t="shared" si="80"/>
        <v>-0.35504169999992996</v>
      </c>
      <c r="O67" s="108">
        <f t="shared" si="81"/>
        <v>-1.4668642078959119E-3</v>
      </c>
      <c r="Q67" s="142">
        <v>0.13</v>
      </c>
      <c r="R67" s="143"/>
      <c r="S67" s="144">
        <f>S66*Q67</f>
        <v>243.37104480000005</v>
      </c>
      <c r="T67" s="145"/>
      <c r="U67" s="146">
        <f t="shared" si="1"/>
        <v>1.6847999999999672</v>
      </c>
      <c r="V67" s="108">
        <f t="shared" si="76"/>
        <v>6.971021463774949E-3</v>
      </c>
      <c r="X67" s="142">
        <v>0.13</v>
      </c>
      <c r="Y67" s="143"/>
      <c r="Z67" s="144">
        <f>Z66*X67</f>
        <v>245.68764480000004</v>
      </c>
      <c r="AA67" s="145"/>
      <c r="AB67" s="146">
        <f t="shared" si="3"/>
        <v>2.316599999999994</v>
      </c>
      <c r="AC67" s="108">
        <f t="shared" si="77"/>
        <v>9.5187987622099967E-3</v>
      </c>
      <c r="AE67" s="142">
        <v>0.13</v>
      </c>
      <c r="AF67" s="143"/>
      <c r="AG67" s="146">
        <f>AG66*AE67</f>
        <v>246.39094480000006</v>
      </c>
      <c r="AH67" s="145"/>
      <c r="AI67" s="146">
        <f t="shared" si="82"/>
        <v>0.70330000000001291</v>
      </c>
      <c r="AJ67" s="108">
        <f t="shared" si="78"/>
        <v>2.8625778092037485E-3</v>
      </c>
      <c r="AL67" s="142">
        <v>0.13</v>
      </c>
      <c r="AM67" s="143"/>
      <c r="AN67" s="144">
        <f>AN66*AL67</f>
        <v>246.80824480000007</v>
      </c>
      <c r="AO67" s="145"/>
      <c r="AP67" s="146">
        <f t="shared" si="83"/>
        <v>0.41730000000001155</v>
      </c>
      <c r="AQ67" s="108">
        <f t="shared" si="79"/>
        <v>1.6936499039716798E-3</v>
      </c>
    </row>
    <row r="68" spans="1:43" s="79" customFormat="1" x14ac:dyDescent="0.2">
      <c r="B68" s="147" t="s">
        <v>41</v>
      </c>
      <c r="C68" s="73"/>
      <c r="D68" s="73"/>
      <c r="E68" s="73"/>
      <c r="F68" s="148"/>
      <c r="G68" s="149"/>
      <c r="H68" s="140">
        <f>H66+H67</f>
        <v>2103.8973365000002</v>
      </c>
      <c r="I68" s="141"/>
      <c r="J68" s="141"/>
      <c r="K68" s="141"/>
      <c r="L68" s="144">
        <f>L66+L67</f>
        <v>2100.8112048000007</v>
      </c>
      <c r="M68" s="145"/>
      <c r="N68" s="146">
        <f t="shared" si="80"/>
        <v>-3.0861316999994415</v>
      </c>
      <c r="O68" s="108">
        <f t="shared" si="81"/>
        <v>-1.4668642078959357E-3</v>
      </c>
      <c r="Q68" s="141"/>
      <c r="R68" s="141"/>
      <c r="S68" s="144">
        <f>S66+S67</f>
        <v>2115.4560048000003</v>
      </c>
      <c r="T68" s="145"/>
      <c r="U68" s="146">
        <f t="shared" si="1"/>
        <v>14.644799999999577</v>
      </c>
      <c r="V68" s="108">
        <f t="shared" si="76"/>
        <v>6.9710214637748831E-3</v>
      </c>
      <c r="X68" s="141"/>
      <c r="Y68" s="141"/>
      <c r="Z68" s="144">
        <f>Z66+Z67</f>
        <v>2135.5926048000001</v>
      </c>
      <c r="AA68" s="145"/>
      <c r="AB68" s="146">
        <f t="shared" si="3"/>
        <v>20.136599999999817</v>
      </c>
      <c r="AC68" s="108">
        <f t="shared" si="77"/>
        <v>9.5187987622099342E-3</v>
      </c>
      <c r="AE68" s="141"/>
      <c r="AF68" s="141"/>
      <c r="AG68" s="144">
        <f>AG66+AG67</f>
        <v>2141.7059048000006</v>
      </c>
      <c r="AH68" s="145"/>
      <c r="AI68" s="146">
        <f t="shared" si="82"/>
        <v>6.1133000000004358</v>
      </c>
      <c r="AJ68" s="108">
        <f t="shared" si="78"/>
        <v>2.8625778092039008E-3</v>
      </c>
      <c r="AL68" s="141"/>
      <c r="AM68" s="141"/>
      <c r="AN68" s="144">
        <f>AN66+AN67</f>
        <v>2145.3332048000007</v>
      </c>
      <c r="AO68" s="145"/>
      <c r="AP68" s="146">
        <f t="shared" si="83"/>
        <v>3.6273000000001048</v>
      </c>
      <c r="AQ68" s="108">
        <f t="shared" si="79"/>
        <v>1.6936499039716818E-3</v>
      </c>
    </row>
    <row r="69" spans="1:43" s="79" customFormat="1" ht="15.75" customHeight="1" x14ac:dyDescent="0.2">
      <c r="B69" s="412" t="s">
        <v>127</v>
      </c>
      <c r="C69" s="412"/>
      <c r="D69" s="412"/>
      <c r="E69" s="73"/>
      <c r="F69" s="269">
        <f>F63</f>
        <v>0.318</v>
      </c>
      <c r="G69" s="149"/>
      <c r="H69" s="150">
        <f>F69*H66</f>
        <v>592.07022390000009</v>
      </c>
      <c r="I69" s="141"/>
      <c r="J69" s="268">
        <f>J63</f>
        <v>0.318</v>
      </c>
      <c r="K69" s="141"/>
      <c r="L69" s="151">
        <f>J69*L66</f>
        <v>591.2017372800002</v>
      </c>
      <c r="M69" s="145"/>
      <c r="N69" s="151">
        <f t="shared" si="80"/>
        <v>-0.86848661999988508</v>
      </c>
      <c r="O69" s="113">
        <f t="shared" si="81"/>
        <v>-1.4668642078960068E-3</v>
      </c>
      <c r="Q69" s="268">
        <f>Q63</f>
        <v>0.318</v>
      </c>
      <c r="R69" s="141"/>
      <c r="S69" s="151">
        <f>Q69*S66</f>
        <v>595.32301728000016</v>
      </c>
      <c r="T69" s="145"/>
      <c r="U69" s="151">
        <f t="shared" si="1"/>
        <v>4.1212799999999561</v>
      </c>
      <c r="V69" s="113">
        <f t="shared" si="76"/>
        <v>6.9710214637750106E-3</v>
      </c>
      <c r="X69" s="268">
        <f>X63</f>
        <v>0.318</v>
      </c>
      <c r="Y69" s="141"/>
      <c r="Z69" s="151">
        <f>X69*Z66</f>
        <v>600.98977728000011</v>
      </c>
      <c r="AA69" s="145"/>
      <c r="AB69" s="151">
        <f t="shared" si="3"/>
        <v>5.6667599999999538</v>
      </c>
      <c r="AC69" s="113">
        <f t="shared" si="77"/>
        <v>9.5187987622099429E-3</v>
      </c>
      <c r="AE69" s="268">
        <f>AE63</f>
        <v>0.318</v>
      </c>
      <c r="AF69" s="141"/>
      <c r="AG69" s="151">
        <f>AE69*AG66</f>
        <v>602.71015728000009</v>
      </c>
      <c r="AH69" s="145"/>
      <c r="AI69" s="151">
        <f t="shared" si="82"/>
        <v>1.7203799999999774</v>
      </c>
      <c r="AJ69" s="113">
        <f t="shared" si="78"/>
        <v>2.8625778092036583E-3</v>
      </c>
      <c r="AL69" s="268">
        <f>AL63</f>
        <v>0.318</v>
      </c>
      <c r="AM69" s="141"/>
      <c r="AN69" s="151">
        <f>AL69*AN66</f>
        <v>603.73093728000015</v>
      </c>
      <c r="AO69" s="145"/>
      <c r="AP69" s="151">
        <f t="shared" si="83"/>
        <v>1.0207800000000589</v>
      </c>
      <c r="AQ69" s="113">
        <f t="shared" si="79"/>
        <v>1.6936499039717308E-3</v>
      </c>
    </row>
    <row r="70" spans="1:43" s="79" customFormat="1" ht="13.5" customHeight="1" thickBot="1" x14ac:dyDescent="0.25">
      <c r="B70" s="407" t="s">
        <v>128</v>
      </c>
      <c r="C70" s="407"/>
      <c r="D70" s="407"/>
      <c r="E70" s="152"/>
      <c r="F70" s="153"/>
      <c r="G70" s="154"/>
      <c r="H70" s="155">
        <f>H68-H69</f>
        <v>1511.8271126</v>
      </c>
      <c r="I70" s="156"/>
      <c r="J70" s="156"/>
      <c r="K70" s="156"/>
      <c r="L70" s="157">
        <f>L68-L69</f>
        <v>1509.6094675200006</v>
      </c>
      <c r="M70" s="158"/>
      <c r="N70" s="159">
        <f t="shared" si="80"/>
        <v>-2.217645079999329</v>
      </c>
      <c r="O70" s="160">
        <f t="shared" si="81"/>
        <v>-1.4668642078957575E-3</v>
      </c>
      <c r="Q70" s="156"/>
      <c r="R70" s="156"/>
      <c r="S70" s="157">
        <f>S68-S69</f>
        <v>1520.1329875200001</v>
      </c>
      <c r="T70" s="158"/>
      <c r="U70" s="159">
        <f t="shared" si="1"/>
        <v>10.523519999999507</v>
      </c>
      <c r="V70" s="160">
        <f t="shared" si="76"/>
        <v>6.9710214637747582E-3</v>
      </c>
      <c r="X70" s="156"/>
      <c r="Y70" s="156"/>
      <c r="Z70" s="157">
        <f>Z68-Z69</f>
        <v>1534.6028275200001</v>
      </c>
      <c r="AA70" s="158"/>
      <c r="AB70" s="159">
        <f t="shared" si="3"/>
        <v>14.469839999999976</v>
      </c>
      <c r="AC70" s="160">
        <f t="shared" si="77"/>
        <v>9.5187987622100071E-3</v>
      </c>
      <c r="AE70" s="156"/>
      <c r="AF70" s="156"/>
      <c r="AG70" s="157">
        <f>AG68-AG69</f>
        <v>1538.9957475200004</v>
      </c>
      <c r="AH70" s="158"/>
      <c r="AI70" s="159">
        <f t="shared" si="82"/>
        <v>4.3929200000002311</v>
      </c>
      <c r="AJ70" s="160">
        <f t="shared" si="78"/>
        <v>2.862577809203847E-3</v>
      </c>
      <c r="AL70" s="156"/>
      <c r="AM70" s="156"/>
      <c r="AN70" s="157">
        <f>AN68-AN69</f>
        <v>1541.6022675200006</v>
      </c>
      <c r="AO70" s="158"/>
      <c r="AP70" s="159">
        <f t="shared" si="83"/>
        <v>2.6065200000002733</v>
      </c>
      <c r="AQ70" s="160">
        <f t="shared" si="79"/>
        <v>1.6936499039718106E-3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476250</xdr:colOff>
                    <xdr:row>16</xdr:row>
                    <xdr:rowOff>171450</xdr:rowOff>
                  </from>
                  <to>
                    <xdr:col>9</xdr:col>
                    <xdr:colOff>333375</xdr:colOff>
                    <xdr:row>18</xdr:row>
                    <xdr:rowOff>28575</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361950</xdr:colOff>
                    <xdr:row>16</xdr:row>
                    <xdr:rowOff>114300</xdr:rowOff>
                  </from>
                  <to>
                    <xdr:col>15</xdr:col>
                    <xdr:colOff>95250</xdr:colOff>
                    <xdr:row>18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6"/>
  <sheetViews>
    <sheetView tabSelected="1" view="pageBreakPreview" topLeftCell="A232" zoomScaleNormal="100" zoomScaleSheetLayoutView="100" workbookViewId="0">
      <selection activeCell="B13" sqref="B13"/>
    </sheetView>
  </sheetViews>
  <sheetFormatPr defaultColWidth="9.140625" defaultRowHeight="15" x14ac:dyDescent="0.25"/>
  <cols>
    <col min="1" max="1" width="54" style="346" customWidth="1"/>
    <col min="2" max="2" width="16.42578125" style="346" customWidth="1"/>
    <col min="3" max="3" width="10.28515625" style="346" customWidth="1"/>
    <col min="4" max="4" width="9.285156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397" t="s">
        <v>138</v>
      </c>
      <c r="B1" s="397"/>
      <c r="C1" s="397"/>
      <c r="D1" s="397"/>
    </row>
    <row r="2" spans="1:4" s="300" customFormat="1" ht="18" customHeight="1" x14ac:dyDescent="0.25">
      <c r="A2" s="398" t="s">
        <v>139</v>
      </c>
      <c r="B2" s="398"/>
      <c r="C2" s="398"/>
      <c r="D2" s="398"/>
    </row>
    <row r="3" spans="1:4" s="300" customFormat="1" ht="15.75" customHeight="1" x14ac:dyDescent="0.25">
      <c r="A3" s="399" t="s">
        <v>266</v>
      </c>
      <c r="B3" s="399"/>
      <c r="C3" s="399"/>
      <c r="D3" s="399"/>
    </row>
    <row r="4" spans="1:4" s="300" customFormat="1" ht="11.25" customHeight="1" x14ac:dyDescent="0.25">
      <c r="A4" s="400" t="s">
        <v>141</v>
      </c>
      <c r="B4" s="400"/>
      <c r="C4" s="400"/>
      <c r="D4" s="400"/>
    </row>
    <row r="5" spans="1:4" s="300" customFormat="1" ht="11.25" customHeight="1" x14ac:dyDescent="0.25">
      <c r="A5" s="400" t="s">
        <v>142</v>
      </c>
      <c r="B5" s="400"/>
      <c r="C5" s="400"/>
      <c r="D5" s="400"/>
    </row>
    <row r="6" spans="1:4" s="300" customFormat="1" ht="11.25" customHeight="1" x14ac:dyDescent="0.25">
      <c r="A6" s="401" t="s">
        <v>143</v>
      </c>
      <c r="B6" s="401"/>
      <c r="C6" s="401"/>
      <c r="D6" s="401"/>
    </row>
    <row r="7" spans="1:4" s="300" customFormat="1" ht="18.75" customHeight="1" x14ac:dyDescent="0.25">
      <c r="A7" s="403" t="s">
        <v>144</v>
      </c>
      <c r="B7" s="380"/>
      <c r="C7" s="380"/>
      <c r="D7" s="380"/>
    </row>
    <row r="8" spans="1:4" s="300" customFormat="1" ht="72" customHeight="1" x14ac:dyDescent="0.25">
      <c r="A8" s="379" t="s">
        <v>145</v>
      </c>
      <c r="B8" s="379"/>
      <c r="C8" s="379"/>
      <c r="D8" s="379"/>
    </row>
    <row r="9" spans="1:4" s="300" customFormat="1" ht="6.75" customHeight="1" x14ac:dyDescent="0.25">
      <c r="A9" s="301"/>
      <c r="B9" s="301"/>
      <c r="C9" s="301"/>
      <c r="D9" s="301"/>
    </row>
    <row r="10" spans="1:4" s="300" customFormat="1" ht="11.25" customHeight="1" x14ac:dyDescent="0.25">
      <c r="A10" s="383" t="s">
        <v>146</v>
      </c>
      <c r="B10" s="404"/>
      <c r="C10" s="404"/>
      <c r="D10" s="404"/>
    </row>
    <row r="11" spans="1:4" s="300" customFormat="1" ht="6.75" customHeight="1" x14ac:dyDescent="0.25">
      <c r="A11" s="302"/>
      <c r="B11" s="303"/>
      <c r="C11" s="303"/>
      <c r="D11" s="303"/>
    </row>
    <row r="12" spans="1:4" s="300" customFormat="1" ht="36" customHeight="1" x14ac:dyDescent="0.25">
      <c r="A12" s="379" t="s">
        <v>147</v>
      </c>
      <c r="B12" s="379"/>
      <c r="C12" s="379"/>
      <c r="D12" s="379"/>
    </row>
    <row r="13" spans="1:4" s="300" customFormat="1" ht="6.75" customHeight="1" x14ac:dyDescent="0.25">
      <c r="A13" s="301"/>
      <c r="B13" s="301"/>
      <c r="C13" s="301"/>
      <c r="D13" s="301"/>
    </row>
    <row r="14" spans="1:4" s="300" customFormat="1" ht="48" customHeight="1" x14ac:dyDescent="0.25">
      <c r="A14" s="379" t="s">
        <v>148</v>
      </c>
      <c r="B14" s="379"/>
      <c r="C14" s="379"/>
      <c r="D14" s="379"/>
    </row>
    <row r="15" spans="1:4" s="300" customFormat="1" ht="6.75" customHeight="1" x14ac:dyDescent="0.25">
      <c r="A15" s="301"/>
      <c r="B15" s="301"/>
      <c r="C15" s="301"/>
      <c r="D15" s="301"/>
    </row>
    <row r="16" spans="1:4" s="300" customFormat="1" ht="48" customHeight="1" x14ac:dyDescent="0.25">
      <c r="A16" s="379" t="s">
        <v>149</v>
      </c>
      <c r="B16" s="379"/>
      <c r="C16" s="379"/>
      <c r="D16" s="379"/>
    </row>
    <row r="17" spans="1:4" s="300" customFormat="1" ht="6.75" customHeight="1" x14ac:dyDescent="0.25">
      <c r="A17" s="301"/>
      <c r="B17" s="301"/>
      <c r="C17" s="301"/>
      <c r="D17" s="301"/>
    </row>
    <row r="18" spans="1:4" s="300" customFormat="1" ht="36" customHeight="1" x14ac:dyDescent="0.25">
      <c r="A18" s="379" t="s">
        <v>150</v>
      </c>
      <c r="B18" s="379"/>
      <c r="C18" s="379"/>
      <c r="D18" s="379"/>
    </row>
    <row r="19" spans="1:4" s="300" customFormat="1" ht="6.75" customHeight="1" x14ac:dyDescent="0.25">
      <c r="A19" s="301"/>
      <c r="B19" s="301"/>
      <c r="C19" s="301"/>
      <c r="D19" s="301"/>
    </row>
    <row r="20" spans="1:4" s="300" customFormat="1" ht="15" customHeight="1" x14ac:dyDescent="0.25">
      <c r="A20" s="391" t="s">
        <v>151</v>
      </c>
      <c r="B20" s="402"/>
      <c r="C20" s="402"/>
      <c r="D20" s="402"/>
    </row>
    <row r="21" spans="1:4" s="300" customFormat="1" ht="6.75" customHeight="1" x14ac:dyDescent="0.25">
      <c r="A21" s="304"/>
      <c r="B21" s="305"/>
      <c r="C21" s="305"/>
      <c r="D21" s="305"/>
    </row>
    <row r="22" spans="1:4" s="300" customFormat="1" ht="11.25" customHeight="1" x14ac:dyDescent="0.25">
      <c r="A22" s="376" t="s">
        <v>152</v>
      </c>
      <c r="B22" s="381"/>
      <c r="C22" s="306" t="s">
        <v>153</v>
      </c>
      <c r="D22" s="356">
        <f>'Proposed Rates'!E7</f>
        <v>29.62</v>
      </c>
    </row>
    <row r="23" spans="1:4" s="300" customFormat="1" ht="22.5" customHeight="1" x14ac:dyDescent="0.25">
      <c r="A23" s="377" t="s">
        <v>275</v>
      </c>
      <c r="B23" s="378"/>
      <c r="C23" s="306" t="s">
        <v>153</v>
      </c>
      <c r="D23" s="357">
        <f>'Proposed Rates'!E67</f>
        <v>0.24</v>
      </c>
    </row>
    <row r="24" spans="1:4" s="300" customFormat="1" ht="11.25" customHeight="1" x14ac:dyDescent="0.25">
      <c r="A24" s="376" t="s">
        <v>276</v>
      </c>
      <c r="B24" s="376"/>
      <c r="C24" s="306" t="s">
        <v>153</v>
      </c>
      <c r="D24" s="358">
        <f>'Proposed Rates'!E52</f>
        <v>-0.5</v>
      </c>
    </row>
    <row r="25" spans="1:4" s="300" customFormat="1" ht="11.25" customHeight="1" x14ac:dyDescent="0.25">
      <c r="A25" s="376" t="s">
        <v>155</v>
      </c>
      <c r="B25" s="381"/>
      <c r="C25" s="306" t="s">
        <v>153</v>
      </c>
      <c r="D25" s="356">
        <f>'Proposed Rates'!E247</f>
        <v>0.56999999999999995</v>
      </c>
    </row>
    <row r="26" spans="1:4" s="300" customFormat="1" ht="11.25" customHeight="1" x14ac:dyDescent="0.25">
      <c r="A26" s="376" t="s">
        <v>156</v>
      </c>
      <c r="B26" s="381"/>
      <c r="C26" s="306" t="s">
        <v>91</v>
      </c>
      <c r="D26" s="356">
        <f>'Proposed Rates'!E233</f>
        <v>5.0000000000000002E-5</v>
      </c>
    </row>
    <row r="27" spans="1:4" s="300" customFormat="1" ht="11.25" customHeight="1" x14ac:dyDescent="0.25">
      <c r="A27" s="377" t="s">
        <v>273</v>
      </c>
      <c r="B27" s="378"/>
      <c r="C27" s="350" t="s">
        <v>91</v>
      </c>
      <c r="D27" s="359">
        <f>'Proposed Rates'!E38</f>
        <v>-5.9999999999999995E-4</v>
      </c>
    </row>
    <row r="28" spans="1:4" s="300" customFormat="1" ht="11.25" customHeight="1" x14ac:dyDescent="0.25">
      <c r="A28" s="377" t="s">
        <v>274</v>
      </c>
      <c r="B28" s="378"/>
      <c r="C28" s="350" t="s">
        <v>91</v>
      </c>
      <c r="D28" s="359">
        <f>'Proposed Rates'!E123</f>
        <v>2.5999999999999999E-3</v>
      </c>
    </row>
    <row r="29" spans="1:4" s="300" customFormat="1" ht="11.25" customHeight="1" x14ac:dyDescent="0.25">
      <c r="A29" s="376" t="s">
        <v>157</v>
      </c>
      <c r="B29" s="381"/>
      <c r="C29" s="306" t="s">
        <v>91</v>
      </c>
      <c r="D29" s="356">
        <f>'Proposed Rates'!E153</f>
        <v>8.0999999999999996E-3</v>
      </c>
    </row>
    <row r="30" spans="1:4" s="300" customFormat="1" ht="10.5" customHeight="1" x14ac:dyDescent="0.25">
      <c r="A30" s="376" t="s">
        <v>158</v>
      </c>
      <c r="B30" s="381"/>
      <c r="C30" s="306" t="s">
        <v>91</v>
      </c>
      <c r="D30" s="360">
        <f>'Proposed Rates'!E167</f>
        <v>5.0000000000000001E-3</v>
      </c>
    </row>
    <row r="31" spans="1:4" s="300" customFormat="1" ht="6.75" customHeight="1" x14ac:dyDescent="0.25">
      <c r="A31" s="308"/>
      <c r="B31" s="309"/>
      <c r="C31" s="306"/>
      <c r="D31" s="307"/>
    </row>
    <row r="32" spans="1:4" s="300" customFormat="1" ht="15" customHeight="1" x14ac:dyDescent="0.25">
      <c r="A32" s="393" t="s">
        <v>159</v>
      </c>
      <c r="B32" s="381"/>
      <c r="C32" s="306"/>
      <c r="D32" s="310"/>
    </row>
    <row r="33" spans="1:4" s="300" customFormat="1" ht="6.75" customHeight="1" x14ac:dyDescent="0.25">
      <c r="A33" s="311"/>
      <c r="B33" s="309"/>
      <c r="C33" s="306"/>
      <c r="D33" s="310"/>
    </row>
    <row r="34" spans="1:4" s="300" customFormat="1" ht="11.25" customHeight="1" x14ac:dyDescent="0.25">
      <c r="A34" s="376" t="s">
        <v>160</v>
      </c>
      <c r="B34" s="376"/>
      <c r="C34" s="312" t="s">
        <v>91</v>
      </c>
      <c r="D34" s="313">
        <v>3.0000000000000001E-3</v>
      </c>
    </row>
    <row r="35" spans="1:4" s="300" customFormat="1" ht="11.25" customHeight="1" x14ac:dyDescent="0.25">
      <c r="A35" s="381" t="s">
        <v>161</v>
      </c>
      <c r="B35" s="381"/>
      <c r="C35" s="312" t="s">
        <v>91</v>
      </c>
      <c r="D35" s="314">
        <v>4.0000000000000002E-4</v>
      </c>
    </row>
    <row r="36" spans="1:4" s="300" customFormat="1" ht="11.25" customHeight="1" x14ac:dyDescent="0.25">
      <c r="A36" s="376" t="s">
        <v>162</v>
      </c>
      <c r="B36" s="376"/>
      <c r="C36" s="312" t="s">
        <v>91</v>
      </c>
      <c r="D36" s="314">
        <v>5.0000000000000001E-4</v>
      </c>
    </row>
    <row r="37" spans="1:4" s="300" customFormat="1" ht="11.25" customHeight="1" x14ac:dyDescent="0.25">
      <c r="A37" s="376" t="s">
        <v>163</v>
      </c>
      <c r="B37" s="376"/>
      <c r="C37" s="306" t="s">
        <v>153</v>
      </c>
      <c r="D37" s="347">
        <f>'Proposed Rates'!E209</f>
        <v>0.25</v>
      </c>
    </row>
    <row r="38" spans="1:4" s="315" customFormat="1" ht="18.75" customHeight="1" x14ac:dyDescent="0.3">
      <c r="A38" s="382" t="s">
        <v>164</v>
      </c>
      <c r="B38" s="382"/>
      <c r="C38" s="382"/>
      <c r="D38" s="382"/>
    </row>
    <row r="39" spans="1:4" s="300" customFormat="1" ht="48" customHeight="1" x14ac:dyDescent="0.25">
      <c r="A39" s="379" t="s">
        <v>165</v>
      </c>
      <c r="B39" s="379"/>
      <c r="C39" s="379"/>
      <c r="D39" s="379"/>
    </row>
    <row r="40" spans="1:4" s="300" customFormat="1" ht="6.75" customHeight="1" x14ac:dyDescent="0.25">
      <c r="A40" s="301"/>
      <c r="B40" s="301"/>
      <c r="C40" s="301"/>
      <c r="D40" s="316"/>
    </row>
    <row r="41" spans="1:4" s="300" customFormat="1" ht="11.25" customHeight="1" x14ac:dyDescent="0.25">
      <c r="A41" s="383" t="s">
        <v>146</v>
      </c>
      <c r="B41" s="383"/>
      <c r="C41" s="383"/>
      <c r="D41" s="383"/>
    </row>
    <row r="42" spans="1:4" s="300" customFormat="1" ht="6.75" customHeight="1" x14ac:dyDescent="0.25">
      <c r="A42" s="302"/>
      <c r="B42" s="303"/>
      <c r="C42" s="303"/>
      <c r="D42" s="303"/>
    </row>
    <row r="43" spans="1:4" s="300" customFormat="1" ht="36" customHeight="1" x14ac:dyDescent="0.25">
      <c r="A43" s="379" t="s">
        <v>147</v>
      </c>
      <c r="B43" s="379"/>
      <c r="C43" s="379"/>
      <c r="D43" s="379"/>
    </row>
    <row r="44" spans="1:4" s="300" customFormat="1" ht="6.75" customHeight="1" x14ac:dyDescent="0.25">
      <c r="A44" s="301"/>
      <c r="B44" s="301"/>
      <c r="C44" s="301"/>
      <c r="D44" s="316"/>
    </row>
    <row r="45" spans="1:4" s="300" customFormat="1" ht="48" customHeight="1" x14ac:dyDescent="0.25">
      <c r="A45" s="379" t="s">
        <v>148</v>
      </c>
      <c r="B45" s="379"/>
      <c r="C45" s="379"/>
      <c r="D45" s="379"/>
    </row>
    <row r="46" spans="1:4" s="300" customFormat="1" ht="6.75" customHeight="1" x14ac:dyDescent="0.25">
      <c r="A46" s="301"/>
      <c r="B46" s="301"/>
      <c r="C46" s="301"/>
      <c r="D46" s="316"/>
    </row>
    <row r="47" spans="1:4" s="300" customFormat="1" ht="48" customHeight="1" x14ac:dyDescent="0.25">
      <c r="A47" s="379" t="s">
        <v>149</v>
      </c>
      <c r="B47" s="379"/>
      <c r="C47" s="379"/>
      <c r="D47" s="379"/>
    </row>
    <row r="48" spans="1:4" s="300" customFormat="1" ht="6.75" customHeight="1" x14ac:dyDescent="0.25">
      <c r="A48" s="301"/>
      <c r="B48" s="301"/>
      <c r="C48" s="301"/>
      <c r="D48" s="316"/>
    </row>
    <row r="49" spans="1:4" s="300" customFormat="1" ht="36" customHeight="1" x14ac:dyDescent="0.25">
      <c r="A49" s="379" t="s">
        <v>166</v>
      </c>
      <c r="B49" s="379"/>
      <c r="C49" s="379"/>
      <c r="D49" s="379"/>
    </row>
    <row r="50" spans="1:4" s="300" customFormat="1" ht="6.75" customHeight="1" x14ac:dyDescent="0.25">
      <c r="A50" s="301"/>
      <c r="B50" s="301"/>
      <c r="C50" s="301"/>
      <c r="D50" s="316"/>
    </row>
    <row r="51" spans="1:4" s="300" customFormat="1" ht="15" customHeight="1" x14ac:dyDescent="0.25">
      <c r="A51" s="391" t="s">
        <v>151</v>
      </c>
      <c r="B51" s="391"/>
      <c r="C51" s="391"/>
      <c r="D51" s="391"/>
    </row>
    <row r="52" spans="1:4" s="300" customFormat="1" ht="6.75" customHeight="1" x14ac:dyDescent="0.25">
      <c r="A52" s="304"/>
      <c r="B52" s="305"/>
      <c r="C52" s="305"/>
      <c r="D52" s="305"/>
    </row>
    <row r="53" spans="1:4" s="300" customFormat="1" ht="11.25" customHeight="1" x14ac:dyDescent="0.25">
      <c r="A53" s="376" t="s">
        <v>152</v>
      </c>
      <c r="B53" s="376"/>
      <c r="C53" s="306" t="s">
        <v>153</v>
      </c>
      <c r="D53" s="356">
        <f>'Proposed Rates'!E8</f>
        <v>20.16</v>
      </c>
    </row>
    <row r="54" spans="1:4" s="300" customFormat="1" ht="11.25" customHeight="1" x14ac:dyDescent="0.25">
      <c r="A54" s="376" t="s">
        <v>155</v>
      </c>
      <c r="B54" s="381"/>
      <c r="C54" s="306" t="s">
        <v>153</v>
      </c>
      <c r="D54" s="356">
        <f>'Proposed Rates'!E247</f>
        <v>0.56999999999999995</v>
      </c>
    </row>
    <row r="55" spans="1:4" s="300" customFormat="1" ht="11.25" customHeight="1" x14ac:dyDescent="0.25">
      <c r="A55" s="376" t="s">
        <v>19</v>
      </c>
      <c r="B55" s="376"/>
      <c r="C55" s="306" t="s">
        <v>91</v>
      </c>
      <c r="D55" s="356">
        <f>'Proposed Rates'!E21</f>
        <v>2.58E-2</v>
      </c>
    </row>
    <row r="56" spans="1:4" s="300" customFormat="1" ht="11.25" customHeight="1" x14ac:dyDescent="0.25">
      <c r="A56" s="376" t="s">
        <v>156</v>
      </c>
      <c r="B56" s="376"/>
      <c r="C56" s="306" t="s">
        <v>91</v>
      </c>
      <c r="D56" s="356">
        <f>'Proposed Rates'!E234</f>
        <v>5.0000000000000002E-5</v>
      </c>
    </row>
    <row r="57" spans="1:4" s="300" customFormat="1" ht="11.25" customHeight="1" x14ac:dyDescent="0.25">
      <c r="A57" s="377" t="s">
        <v>273</v>
      </c>
      <c r="B57" s="378"/>
      <c r="C57" s="350" t="s">
        <v>91</v>
      </c>
      <c r="D57" s="359">
        <f>'Proposed Rates'!E39</f>
        <v>-5.9999999999999995E-4</v>
      </c>
    </row>
    <row r="58" spans="1:4" s="300" customFormat="1" ht="11.25" customHeight="1" x14ac:dyDescent="0.25">
      <c r="A58" s="377" t="s">
        <v>276</v>
      </c>
      <c r="B58" s="378"/>
      <c r="C58" s="350" t="s">
        <v>91</v>
      </c>
      <c r="D58" s="359">
        <f>'Proposed Rates'!E53</f>
        <v>-6.9999999999999999E-4</v>
      </c>
    </row>
    <row r="59" spans="1:4" s="300" customFormat="1" ht="21" customHeight="1" x14ac:dyDescent="0.25">
      <c r="A59" s="377" t="s">
        <v>275</v>
      </c>
      <c r="B59" s="378"/>
      <c r="C59" s="350" t="s">
        <v>91</v>
      </c>
      <c r="D59" s="359">
        <f>'Proposed Rates'!E68</f>
        <v>5.9999999999999995E-4</v>
      </c>
    </row>
    <row r="60" spans="1:4" s="300" customFormat="1" x14ac:dyDescent="0.25">
      <c r="A60" s="377" t="s">
        <v>274</v>
      </c>
      <c r="B60" s="378"/>
      <c r="C60" s="350" t="s">
        <v>91</v>
      </c>
      <c r="D60" s="359">
        <f>'Proposed Rates'!E124</f>
        <v>2.5999999999999999E-3</v>
      </c>
    </row>
    <row r="61" spans="1:4" s="300" customFormat="1" ht="12" customHeight="1" x14ac:dyDescent="0.25">
      <c r="A61" s="376" t="s">
        <v>157</v>
      </c>
      <c r="B61" s="376"/>
      <c r="C61" s="306" t="s">
        <v>91</v>
      </c>
      <c r="D61" s="307">
        <f>'Proposed Rates'!E154</f>
        <v>7.6E-3</v>
      </c>
    </row>
    <row r="62" spans="1:4" s="300" customFormat="1" ht="12.75" customHeight="1" x14ac:dyDescent="0.25">
      <c r="A62" s="376" t="s">
        <v>158</v>
      </c>
      <c r="B62" s="376"/>
      <c r="C62" s="306" t="s">
        <v>91</v>
      </c>
      <c r="D62" s="318">
        <f>'Proposed Rates'!E168</f>
        <v>4.7999999999999996E-3</v>
      </c>
    </row>
    <row r="63" spans="1:4" s="300" customFormat="1" ht="6.75" customHeight="1" x14ac:dyDescent="0.25">
      <c r="A63" s="308"/>
      <c r="B63" s="308"/>
      <c r="C63" s="306"/>
      <c r="D63" s="307"/>
    </row>
    <row r="64" spans="1:4" s="300" customFormat="1" ht="15" customHeight="1" x14ac:dyDescent="0.25">
      <c r="A64" s="393" t="s">
        <v>159</v>
      </c>
      <c r="B64" s="381"/>
      <c r="C64" s="306"/>
      <c r="D64" s="310"/>
    </row>
    <row r="65" spans="1:4" s="300" customFormat="1" ht="6.75" customHeight="1" x14ac:dyDescent="0.25">
      <c r="A65" s="311"/>
      <c r="B65" s="309"/>
      <c r="C65" s="306"/>
      <c r="D65" s="310"/>
    </row>
    <row r="66" spans="1:4" s="300" customFormat="1" ht="11.25" customHeight="1" x14ac:dyDescent="0.25">
      <c r="A66" s="376" t="s">
        <v>160</v>
      </c>
      <c r="B66" s="376"/>
      <c r="C66" s="312" t="s">
        <v>91</v>
      </c>
      <c r="D66" s="313">
        <v>3.0000000000000001E-3</v>
      </c>
    </row>
    <row r="67" spans="1:4" s="300" customFormat="1" ht="11.25" customHeight="1" x14ac:dyDescent="0.25">
      <c r="A67" s="381" t="s">
        <v>161</v>
      </c>
      <c r="B67" s="381"/>
      <c r="C67" s="312" t="s">
        <v>91</v>
      </c>
      <c r="D67" s="314">
        <v>4.0000000000000002E-4</v>
      </c>
    </row>
    <row r="68" spans="1:4" s="300" customFormat="1" ht="11.25" customHeight="1" x14ac:dyDescent="0.25">
      <c r="A68" s="376" t="s">
        <v>162</v>
      </c>
      <c r="B68" s="376"/>
      <c r="C68" s="312" t="s">
        <v>91</v>
      </c>
      <c r="D68" s="314">
        <v>5.0000000000000001E-4</v>
      </c>
    </row>
    <row r="69" spans="1:4" s="300" customFormat="1" ht="11.25" customHeight="1" x14ac:dyDescent="0.25">
      <c r="A69" s="376" t="s">
        <v>163</v>
      </c>
      <c r="B69" s="376"/>
      <c r="C69" s="306" t="s">
        <v>153</v>
      </c>
      <c r="D69" s="347">
        <f>'Proposed Rates'!E210</f>
        <v>0.25</v>
      </c>
    </row>
    <row r="70" spans="1:4" s="315" customFormat="1" ht="18.75" customHeight="1" x14ac:dyDescent="0.3">
      <c r="A70" s="382" t="s">
        <v>167</v>
      </c>
      <c r="B70" s="382"/>
      <c r="C70" s="382"/>
      <c r="D70" s="382"/>
    </row>
    <row r="71" spans="1:4" s="300" customFormat="1" ht="48" customHeight="1" x14ac:dyDescent="0.25">
      <c r="A71" s="379" t="s">
        <v>168</v>
      </c>
      <c r="B71" s="379"/>
      <c r="C71" s="379"/>
      <c r="D71" s="379"/>
    </row>
    <row r="72" spans="1:4" s="300" customFormat="1" ht="6.75" customHeight="1" x14ac:dyDescent="0.25">
      <c r="A72" s="301"/>
      <c r="B72" s="301"/>
      <c r="C72" s="301"/>
      <c r="D72" s="316"/>
    </row>
    <row r="73" spans="1:4" s="300" customFormat="1" ht="11.25" customHeight="1" x14ac:dyDescent="0.25">
      <c r="A73" s="383" t="s">
        <v>146</v>
      </c>
      <c r="B73" s="383"/>
      <c r="C73" s="383"/>
      <c r="D73" s="383"/>
    </row>
    <row r="74" spans="1:4" s="300" customFormat="1" ht="6.75" customHeight="1" x14ac:dyDescent="0.25">
      <c r="A74" s="302"/>
      <c r="B74" s="303"/>
      <c r="C74" s="303"/>
      <c r="D74" s="303"/>
    </row>
    <row r="75" spans="1:4" s="300" customFormat="1" ht="36" customHeight="1" x14ac:dyDescent="0.25">
      <c r="A75" s="379" t="s">
        <v>147</v>
      </c>
      <c r="B75" s="379"/>
      <c r="C75" s="379"/>
      <c r="D75" s="379"/>
    </row>
    <row r="76" spans="1:4" s="300" customFormat="1" ht="6.75" customHeight="1" x14ac:dyDescent="0.25">
      <c r="A76" s="301"/>
      <c r="B76" s="301"/>
      <c r="C76" s="301"/>
      <c r="D76" s="316"/>
    </row>
    <row r="77" spans="1:4" s="300" customFormat="1" ht="48" customHeight="1" x14ac:dyDescent="0.25">
      <c r="A77" s="379" t="s">
        <v>148</v>
      </c>
      <c r="B77" s="379"/>
      <c r="C77" s="379"/>
      <c r="D77" s="379"/>
    </row>
    <row r="78" spans="1:4" s="300" customFormat="1" ht="6.75" customHeight="1" x14ac:dyDescent="0.25">
      <c r="A78" s="301"/>
      <c r="B78" s="301"/>
      <c r="C78" s="301"/>
      <c r="D78" s="316"/>
    </row>
    <row r="79" spans="1:4" s="300" customFormat="1" ht="48" customHeight="1" x14ac:dyDescent="0.25">
      <c r="A79" s="379" t="s">
        <v>149</v>
      </c>
      <c r="B79" s="379"/>
      <c r="C79" s="379"/>
      <c r="D79" s="379"/>
    </row>
    <row r="80" spans="1:4" s="300" customFormat="1" ht="6.75" customHeight="1" x14ac:dyDescent="0.25">
      <c r="A80" s="301"/>
      <c r="B80" s="301"/>
      <c r="C80" s="301"/>
      <c r="D80" s="316"/>
    </row>
    <row r="81" spans="1:4" s="300" customFormat="1" ht="96" customHeight="1" x14ac:dyDescent="0.25">
      <c r="A81" s="380" t="s">
        <v>169</v>
      </c>
      <c r="B81" s="380"/>
      <c r="C81" s="380"/>
      <c r="D81" s="380"/>
    </row>
    <row r="82" spans="1:4" s="300" customFormat="1" ht="96" customHeight="1" x14ac:dyDescent="0.25">
      <c r="A82" s="380" t="s">
        <v>170</v>
      </c>
      <c r="B82" s="380"/>
      <c r="C82" s="380"/>
      <c r="D82" s="380"/>
    </row>
    <row r="83" spans="1:4" s="300" customFormat="1" ht="36" customHeight="1" x14ac:dyDescent="0.25">
      <c r="A83" s="379" t="s">
        <v>150</v>
      </c>
      <c r="B83" s="379"/>
      <c r="C83" s="379"/>
      <c r="D83" s="379"/>
    </row>
    <row r="84" spans="1:4" s="300" customFormat="1" ht="24" customHeight="1" x14ac:dyDescent="0.25">
      <c r="A84" s="396" t="s">
        <v>171</v>
      </c>
      <c r="B84" s="396"/>
      <c r="C84" s="396"/>
      <c r="D84" s="396"/>
    </row>
    <row r="85" spans="1:4" s="300" customFormat="1" ht="6.75" customHeight="1" x14ac:dyDescent="0.25">
      <c r="A85" s="317"/>
      <c r="B85" s="317"/>
      <c r="C85" s="317"/>
      <c r="D85" s="317"/>
    </row>
    <row r="86" spans="1:4" s="300" customFormat="1" ht="15" customHeight="1" x14ac:dyDescent="0.25">
      <c r="A86" s="391" t="s">
        <v>151</v>
      </c>
      <c r="B86" s="391"/>
      <c r="C86" s="391"/>
      <c r="D86" s="391"/>
    </row>
    <row r="87" spans="1:4" s="300" customFormat="1" ht="6.75" customHeight="1" x14ac:dyDescent="0.25">
      <c r="A87" s="304"/>
      <c r="B87" s="305"/>
      <c r="C87" s="305"/>
      <c r="D87" s="305"/>
    </row>
    <row r="88" spans="1:4" s="300" customFormat="1" ht="11.25" customHeight="1" x14ac:dyDescent="0.25">
      <c r="A88" s="376" t="s">
        <v>152</v>
      </c>
      <c r="B88" s="376"/>
      <c r="C88" s="306" t="s">
        <v>153</v>
      </c>
      <c r="D88" s="358">
        <f>'Proposed Rates'!E9</f>
        <v>200</v>
      </c>
    </row>
    <row r="89" spans="1:4" s="300" customFormat="1" ht="11.25" customHeight="1" x14ac:dyDescent="0.25">
      <c r="A89" s="376" t="s">
        <v>19</v>
      </c>
      <c r="B89" s="376"/>
      <c r="C89" s="306" t="s">
        <v>92</v>
      </c>
      <c r="D89" s="356">
        <f>'Proposed Rates'!E22</f>
        <v>5.3505000000000003</v>
      </c>
    </row>
    <row r="90" spans="1:4" s="300" customFormat="1" ht="11.25" customHeight="1" x14ac:dyDescent="0.25">
      <c r="A90" s="376" t="s">
        <v>156</v>
      </c>
      <c r="B90" s="376"/>
      <c r="C90" s="306" t="s">
        <v>92</v>
      </c>
      <c r="D90" s="356">
        <f>'Proposed Rates'!E235</f>
        <v>1.9640000000000001E-2</v>
      </c>
    </row>
    <row r="91" spans="1:4" s="300" customFormat="1" ht="11.25" customHeight="1" x14ac:dyDescent="0.25">
      <c r="A91" s="377" t="s">
        <v>273</v>
      </c>
      <c r="B91" s="378"/>
      <c r="C91" s="350" t="s">
        <v>92</v>
      </c>
      <c r="D91" s="359">
        <f>'Proposed Rates'!E40</f>
        <v>-0.18090000000000001</v>
      </c>
    </row>
    <row r="92" spans="1:4" s="300" customFormat="1" ht="11.25" customHeight="1" x14ac:dyDescent="0.25">
      <c r="A92" s="377" t="s">
        <v>276</v>
      </c>
      <c r="B92" s="378"/>
      <c r="C92" s="350" t="s">
        <v>92</v>
      </c>
      <c r="D92" s="359">
        <f>'Proposed Rates'!E54</f>
        <v>-0.19719999999999999</v>
      </c>
    </row>
    <row r="93" spans="1:4" s="300" customFormat="1" ht="11.25" customHeight="1" x14ac:dyDescent="0.25">
      <c r="A93" s="377" t="s">
        <v>275</v>
      </c>
      <c r="B93" s="378"/>
      <c r="C93" s="350" t="s">
        <v>92</v>
      </c>
      <c r="D93" s="359">
        <f>'Proposed Rates'!E69</f>
        <v>-1.44E-2</v>
      </c>
    </row>
    <row r="94" spans="1:4" s="300" customFormat="1" ht="11.25" customHeight="1" x14ac:dyDescent="0.25">
      <c r="A94" s="377" t="s">
        <v>274</v>
      </c>
      <c r="B94" s="378"/>
      <c r="C94" s="350" t="s">
        <v>91</v>
      </c>
      <c r="D94" s="359">
        <f>'Proposed Rates'!E126</f>
        <v>2.5999999999999999E-3</v>
      </c>
    </row>
    <row r="95" spans="1:4" s="300" customFormat="1" ht="23.25" customHeight="1" x14ac:dyDescent="0.25">
      <c r="A95" s="377" t="s">
        <v>278</v>
      </c>
      <c r="B95" s="378"/>
      <c r="C95" s="350" t="s">
        <v>91</v>
      </c>
      <c r="D95" s="359">
        <f>'Proposed Rates'!E141</f>
        <v>-0.1046</v>
      </c>
    </row>
    <row r="96" spans="1:4" s="300" customFormat="1" ht="12" customHeight="1" x14ac:dyDescent="0.25">
      <c r="A96" s="376" t="s">
        <v>157</v>
      </c>
      <c r="B96" s="376"/>
      <c r="C96" s="306" t="s">
        <v>92</v>
      </c>
      <c r="D96" s="307">
        <f>'Proposed Rates'!E155</f>
        <v>3.1059000000000001</v>
      </c>
    </row>
    <row r="97" spans="1:4" s="300" customFormat="1" ht="12" customHeight="1" x14ac:dyDescent="0.25">
      <c r="A97" s="376" t="s">
        <v>158</v>
      </c>
      <c r="B97" s="376"/>
      <c r="C97" s="306" t="s">
        <v>92</v>
      </c>
      <c r="D97" s="307">
        <f>'Proposed Rates'!E169</f>
        <v>1.9643999999999999</v>
      </c>
    </row>
    <row r="98" spans="1:4" s="300" customFormat="1" ht="6.75" customHeight="1" x14ac:dyDescent="0.25">
      <c r="A98" s="308"/>
      <c r="B98" s="308"/>
      <c r="C98" s="306"/>
      <c r="D98" s="307"/>
    </row>
    <row r="99" spans="1:4" s="300" customFormat="1" ht="15" customHeight="1" x14ac:dyDescent="0.25">
      <c r="A99" s="393" t="s">
        <v>159</v>
      </c>
      <c r="B99" s="381"/>
      <c r="C99" s="306"/>
      <c r="D99" s="310"/>
    </row>
    <row r="100" spans="1:4" s="300" customFormat="1" ht="6.75" customHeight="1" x14ac:dyDescent="0.25">
      <c r="A100" s="311"/>
      <c r="B100" s="309"/>
      <c r="C100" s="306"/>
      <c r="D100" s="310"/>
    </row>
    <row r="101" spans="1:4" s="300" customFormat="1" ht="11.25" customHeight="1" x14ac:dyDescent="0.25">
      <c r="A101" s="376" t="s">
        <v>160</v>
      </c>
      <c r="B101" s="376"/>
      <c r="C101" s="312" t="s">
        <v>91</v>
      </c>
      <c r="D101" s="313">
        <v>3.0000000000000001E-3</v>
      </c>
    </row>
    <row r="102" spans="1:4" s="300" customFormat="1" ht="11.25" customHeight="1" x14ac:dyDescent="0.25">
      <c r="A102" s="381" t="s">
        <v>161</v>
      </c>
      <c r="B102" s="381"/>
      <c r="C102" s="312" t="s">
        <v>91</v>
      </c>
      <c r="D102" s="314">
        <v>4.0000000000000002E-4</v>
      </c>
    </row>
    <row r="103" spans="1:4" s="300" customFormat="1" ht="11.25" customHeight="1" x14ac:dyDescent="0.25">
      <c r="A103" s="376" t="s">
        <v>162</v>
      </c>
      <c r="B103" s="376"/>
      <c r="C103" s="312" t="s">
        <v>91</v>
      </c>
      <c r="D103" s="314">
        <v>5.0000000000000001E-4</v>
      </c>
    </row>
    <row r="104" spans="1:4" s="300" customFormat="1" ht="11.25" customHeight="1" x14ac:dyDescent="0.25">
      <c r="A104" s="376" t="s">
        <v>163</v>
      </c>
      <c r="B104" s="376"/>
      <c r="C104" s="306" t="s">
        <v>153</v>
      </c>
      <c r="D104" s="347">
        <f>'Proposed Rates'!E211</f>
        <v>0.25</v>
      </c>
    </row>
    <row r="105" spans="1:4" s="315" customFormat="1" ht="18.75" customHeight="1" x14ac:dyDescent="0.3">
      <c r="A105" s="382" t="s">
        <v>172</v>
      </c>
      <c r="B105" s="382"/>
      <c r="C105" s="382"/>
      <c r="D105" s="382"/>
    </row>
    <row r="106" spans="1:4" s="300" customFormat="1" ht="48" customHeight="1" x14ac:dyDescent="0.25">
      <c r="A106" s="379" t="s">
        <v>173</v>
      </c>
      <c r="B106" s="379"/>
      <c r="C106" s="379"/>
      <c r="D106" s="379"/>
    </row>
    <row r="107" spans="1:4" s="300" customFormat="1" ht="6.75" customHeight="1" x14ac:dyDescent="0.25">
      <c r="A107" s="301"/>
      <c r="B107" s="301"/>
      <c r="C107" s="301"/>
      <c r="D107" s="316"/>
    </row>
    <row r="108" spans="1:4" s="300" customFormat="1" ht="11.25" customHeight="1" x14ac:dyDescent="0.25">
      <c r="A108" s="383" t="s">
        <v>146</v>
      </c>
      <c r="B108" s="383"/>
      <c r="C108" s="383"/>
      <c r="D108" s="383"/>
    </row>
    <row r="109" spans="1:4" s="300" customFormat="1" ht="6.75" customHeight="1" x14ac:dyDescent="0.25">
      <c r="A109" s="302"/>
      <c r="B109" s="303"/>
      <c r="C109" s="303"/>
      <c r="D109" s="303"/>
    </row>
    <row r="110" spans="1:4" s="300" customFormat="1" ht="36" customHeight="1" x14ac:dyDescent="0.25">
      <c r="A110" s="379" t="s">
        <v>147</v>
      </c>
      <c r="B110" s="379"/>
      <c r="C110" s="379"/>
      <c r="D110" s="379"/>
    </row>
    <row r="111" spans="1:4" s="300" customFormat="1" ht="6.75" customHeight="1" x14ac:dyDescent="0.25">
      <c r="A111" s="301"/>
      <c r="B111" s="301"/>
      <c r="C111" s="301"/>
      <c r="D111" s="316"/>
    </row>
    <row r="112" spans="1:4" s="300" customFormat="1" ht="48" customHeight="1" x14ac:dyDescent="0.25">
      <c r="A112" s="379" t="s">
        <v>174</v>
      </c>
      <c r="B112" s="379"/>
      <c r="C112" s="379"/>
      <c r="D112" s="379"/>
    </row>
    <row r="113" spans="1:4" s="300" customFormat="1" ht="6.75" customHeight="1" x14ac:dyDescent="0.25">
      <c r="A113" s="301"/>
      <c r="B113" s="301"/>
      <c r="C113" s="301"/>
      <c r="D113" s="316"/>
    </row>
    <row r="114" spans="1:4" s="300" customFormat="1" ht="48" customHeight="1" x14ac:dyDescent="0.25">
      <c r="A114" s="379" t="s">
        <v>149</v>
      </c>
      <c r="B114" s="379"/>
      <c r="C114" s="379"/>
      <c r="D114" s="379"/>
    </row>
    <row r="115" spans="1:4" s="300" customFormat="1" ht="6.75" customHeight="1" x14ac:dyDescent="0.25">
      <c r="A115" s="301"/>
      <c r="B115" s="301"/>
      <c r="C115" s="301"/>
      <c r="D115" s="316"/>
    </row>
    <row r="116" spans="1:4" s="300" customFormat="1" ht="96" customHeight="1" x14ac:dyDescent="0.25">
      <c r="A116" s="380" t="s">
        <v>169</v>
      </c>
      <c r="B116" s="380"/>
      <c r="C116" s="380"/>
      <c r="D116" s="380"/>
    </row>
    <row r="117" spans="1:4" s="300" customFormat="1" ht="96" customHeight="1" x14ac:dyDescent="0.25">
      <c r="A117" s="380" t="s">
        <v>170</v>
      </c>
      <c r="B117" s="380"/>
      <c r="C117" s="380"/>
      <c r="D117" s="380"/>
    </row>
    <row r="118" spans="1:4" s="300" customFormat="1" ht="36" customHeight="1" x14ac:dyDescent="0.25">
      <c r="A118" s="379" t="s">
        <v>150</v>
      </c>
      <c r="B118" s="379"/>
      <c r="C118" s="379"/>
      <c r="D118" s="379"/>
    </row>
    <row r="119" spans="1:4" s="300" customFormat="1" ht="24" customHeight="1" x14ac:dyDescent="0.25">
      <c r="A119" s="396" t="s">
        <v>171</v>
      </c>
      <c r="B119" s="396"/>
      <c r="C119" s="396"/>
      <c r="D119" s="396"/>
    </row>
    <row r="120" spans="1:4" s="300" customFormat="1" ht="6.75" customHeight="1" x14ac:dyDescent="0.25">
      <c r="A120" s="317"/>
      <c r="B120" s="317"/>
      <c r="C120" s="317"/>
      <c r="D120" s="317"/>
    </row>
    <row r="121" spans="1:4" s="300" customFormat="1" ht="15" customHeight="1" x14ac:dyDescent="0.25">
      <c r="A121" s="391" t="s">
        <v>151</v>
      </c>
      <c r="B121" s="391"/>
      <c r="C121" s="391"/>
      <c r="D121" s="391"/>
    </row>
    <row r="122" spans="1:4" s="300" customFormat="1" ht="6.75" customHeight="1" x14ac:dyDescent="0.25">
      <c r="A122" s="304"/>
      <c r="B122" s="305"/>
      <c r="C122" s="305"/>
      <c r="D122" s="305"/>
    </row>
    <row r="123" spans="1:4" s="300" customFormat="1" ht="11.25" customHeight="1" x14ac:dyDescent="0.25">
      <c r="A123" s="376" t="s">
        <v>152</v>
      </c>
      <c r="B123" s="376"/>
      <c r="C123" s="306" t="s">
        <v>153</v>
      </c>
      <c r="D123" s="361">
        <f>'Proposed Rates'!E10</f>
        <v>4193.93</v>
      </c>
    </row>
    <row r="124" spans="1:4" s="300" customFormat="1" ht="11.25" customHeight="1" x14ac:dyDescent="0.25">
      <c r="A124" s="376" t="s">
        <v>19</v>
      </c>
      <c r="B124" s="376"/>
      <c r="C124" s="306" t="s">
        <v>92</v>
      </c>
      <c r="D124" s="360">
        <f>'Proposed Rates'!E23</f>
        <v>4.8800999999999997</v>
      </c>
    </row>
    <row r="125" spans="1:4" s="300" customFormat="1" ht="11.25" customHeight="1" x14ac:dyDescent="0.25">
      <c r="A125" s="376" t="s">
        <v>156</v>
      </c>
      <c r="B125" s="376"/>
      <c r="C125" s="306" t="s">
        <v>92</v>
      </c>
      <c r="D125" s="356">
        <f>'Proposed Rates'!E236</f>
        <v>2.0990000000000002E-2</v>
      </c>
    </row>
    <row r="126" spans="1:4" s="300" customFormat="1" ht="11.25" customHeight="1" x14ac:dyDescent="0.25">
      <c r="A126" s="377" t="s">
        <v>273</v>
      </c>
      <c r="B126" s="378"/>
      <c r="C126" s="350" t="s">
        <v>92</v>
      </c>
      <c r="D126" s="359">
        <f>'Proposed Rates'!E41</f>
        <v>-0.19719999999999999</v>
      </c>
    </row>
    <row r="127" spans="1:4" s="300" customFormat="1" ht="11.25" customHeight="1" x14ac:dyDescent="0.25">
      <c r="A127" s="377" t="s">
        <v>276</v>
      </c>
      <c r="B127" s="378"/>
      <c r="C127" s="350" t="s">
        <v>92</v>
      </c>
      <c r="D127" s="359">
        <f>'Proposed Rates'!E55</f>
        <v>-0.21590000000000001</v>
      </c>
    </row>
    <row r="128" spans="1:4" s="300" customFormat="1" ht="11.25" customHeight="1" x14ac:dyDescent="0.25">
      <c r="A128" s="377" t="s">
        <v>275</v>
      </c>
      <c r="B128" s="378"/>
      <c r="C128" s="350" t="s">
        <v>92</v>
      </c>
      <c r="D128" s="359">
        <f>'Proposed Rates'!E70</f>
        <v>4.8000000000000001E-2</v>
      </c>
    </row>
    <row r="129" spans="1:4" s="300" customFormat="1" ht="11.25" customHeight="1" x14ac:dyDescent="0.25">
      <c r="A129" s="377" t="s">
        <v>274</v>
      </c>
      <c r="B129" s="378"/>
      <c r="C129" s="350" t="s">
        <v>91</v>
      </c>
      <c r="D129" s="359">
        <f>'Proposed Rates'!E126</f>
        <v>2.5999999999999999E-3</v>
      </c>
    </row>
    <row r="130" spans="1:4" s="300" customFormat="1" ht="24" customHeight="1" x14ac:dyDescent="0.25">
      <c r="A130" s="377" t="s">
        <v>278</v>
      </c>
      <c r="B130" s="378"/>
      <c r="C130" s="350" t="s">
        <v>91</v>
      </c>
      <c r="D130" s="359">
        <f>'Proposed Rates'!E142</f>
        <v>-0.11700000000000001</v>
      </c>
    </row>
    <row r="131" spans="1:4" s="300" customFormat="1" ht="12.75" customHeight="1" x14ac:dyDescent="0.25">
      <c r="A131" s="376" t="s">
        <v>157</v>
      </c>
      <c r="B131" s="376"/>
      <c r="C131" s="306" t="s">
        <v>92</v>
      </c>
      <c r="D131" s="307">
        <f>'Proposed Rates'!E156</f>
        <v>3.2248000000000001</v>
      </c>
    </row>
    <row r="132" spans="1:4" s="300" customFormat="1" ht="14.25" customHeight="1" x14ac:dyDescent="0.25">
      <c r="A132" s="376" t="s">
        <v>158</v>
      </c>
      <c r="B132" s="376"/>
      <c r="C132" s="306" t="s">
        <v>92</v>
      </c>
      <c r="D132" s="307">
        <f>'Proposed Rates'!E170</f>
        <v>2.0994999999999999</v>
      </c>
    </row>
    <row r="133" spans="1:4" s="300" customFormat="1" ht="6.75" customHeight="1" x14ac:dyDescent="0.25">
      <c r="A133" s="308"/>
      <c r="B133" s="308"/>
      <c r="C133" s="306"/>
      <c r="D133" s="307"/>
    </row>
    <row r="134" spans="1:4" s="300" customFormat="1" ht="15" customHeight="1" x14ac:dyDescent="0.25">
      <c r="A134" s="393" t="s">
        <v>159</v>
      </c>
      <c r="B134" s="381"/>
      <c r="C134" s="306"/>
      <c r="D134" s="310"/>
    </row>
    <row r="135" spans="1:4" s="300" customFormat="1" ht="6.75" customHeight="1" x14ac:dyDescent="0.25">
      <c r="A135" s="311"/>
      <c r="B135" s="309"/>
      <c r="C135" s="306"/>
      <c r="D135" s="310"/>
    </row>
    <row r="136" spans="1:4" s="300" customFormat="1" ht="11.25" customHeight="1" x14ac:dyDescent="0.25">
      <c r="A136" s="376" t="s">
        <v>160</v>
      </c>
      <c r="B136" s="376"/>
      <c r="C136" s="312" t="s">
        <v>91</v>
      </c>
      <c r="D136" s="313">
        <v>3.0000000000000001E-3</v>
      </c>
    </row>
    <row r="137" spans="1:4" s="300" customFormat="1" ht="11.25" customHeight="1" x14ac:dyDescent="0.25">
      <c r="A137" s="381" t="s">
        <v>161</v>
      </c>
      <c r="B137" s="381"/>
      <c r="C137" s="312" t="s">
        <v>91</v>
      </c>
      <c r="D137" s="314">
        <v>4.0000000000000002E-4</v>
      </c>
    </row>
    <row r="138" spans="1:4" s="300" customFormat="1" ht="11.25" customHeight="1" x14ac:dyDescent="0.25">
      <c r="A138" s="376" t="s">
        <v>162</v>
      </c>
      <c r="B138" s="376"/>
      <c r="C138" s="312" t="s">
        <v>91</v>
      </c>
      <c r="D138" s="314">
        <v>5.0000000000000001E-4</v>
      </c>
    </row>
    <row r="139" spans="1:4" s="300" customFormat="1" ht="11.25" customHeight="1" x14ac:dyDescent="0.25">
      <c r="A139" s="376" t="s">
        <v>163</v>
      </c>
      <c r="B139" s="376"/>
      <c r="C139" s="306" t="s">
        <v>153</v>
      </c>
      <c r="D139" s="347">
        <f>'Proposed Rates'!E212</f>
        <v>0.25</v>
      </c>
    </row>
    <row r="140" spans="1:4" s="315" customFormat="1" ht="18.75" customHeight="1" x14ac:dyDescent="0.3">
      <c r="A140" s="382" t="s">
        <v>175</v>
      </c>
      <c r="B140" s="382"/>
      <c r="C140" s="382"/>
      <c r="D140" s="382"/>
    </row>
    <row r="141" spans="1:4" s="300" customFormat="1" ht="48" customHeight="1" x14ac:dyDescent="0.25">
      <c r="A141" s="379" t="s">
        <v>176</v>
      </c>
      <c r="B141" s="379"/>
      <c r="C141" s="379"/>
      <c r="D141" s="379"/>
    </row>
    <row r="142" spans="1:4" s="300" customFormat="1" ht="6.75" customHeight="1" x14ac:dyDescent="0.25">
      <c r="A142" s="301"/>
      <c r="B142" s="301"/>
      <c r="C142" s="301"/>
      <c r="D142" s="316"/>
    </row>
    <row r="143" spans="1:4" s="300" customFormat="1" ht="11.25" customHeight="1" x14ac:dyDescent="0.25">
      <c r="A143" s="383" t="s">
        <v>146</v>
      </c>
      <c r="B143" s="383"/>
      <c r="C143" s="383"/>
      <c r="D143" s="383"/>
    </row>
    <row r="144" spans="1:4" s="300" customFormat="1" ht="6.75" customHeight="1" x14ac:dyDescent="0.25">
      <c r="A144" s="302"/>
      <c r="B144" s="303"/>
      <c r="C144" s="303"/>
      <c r="D144" s="303"/>
    </row>
    <row r="145" spans="1:4" s="300" customFormat="1" ht="36" customHeight="1" x14ac:dyDescent="0.25">
      <c r="A145" s="379" t="s">
        <v>147</v>
      </c>
      <c r="B145" s="379"/>
      <c r="C145" s="379"/>
      <c r="D145" s="379"/>
    </row>
    <row r="146" spans="1:4" s="300" customFormat="1" ht="6.75" customHeight="1" x14ac:dyDescent="0.25">
      <c r="A146" s="301"/>
      <c r="B146" s="301"/>
      <c r="C146" s="301"/>
      <c r="D146" s="316"/>
    </row>
    <row r="147" spans="1:4" s="300" customFormat="1" ht="48" customHeight="1" x14ac:dyDescent="0.25">
      <c r="A147" s="379" t="s">
        <v>177</v>
      </c>
      <c r="B147" s="379"/>
      <c r="C147" s="379"/>
      <c r="D147" s="379"/>
    </row>
    <row r="148" spans="1:4" s="300" customFormat="1" ht="6.75" customHeight="1" x14ac:dyDescent="0.25">
      <c r="A148" s="301"/>
      <c r="B148" s="301"/>
      <c r="C148" s="301"/>
      <c r="D148" s="316"/>
    </row>
    <row r="149" spans="1:4" s="300" customFormat="1" ht="48" customHeight="1" x14ac:dyDescent="0.25">
      <c r="A149" s="379" t="s">
        <v>149</v>
      </c>
      <c r="B149" s="379"/>
      <c r="C149" s="379"/>
      <c r="D149" s="379"/>
    </row>
    <row r="150" spans="1:4" s="300" customFormat="1" ht="6.75" customHeight="1" x14ac:dyDescent="0.25">
      <c r="A150" s="301"/>
      <c r="B150" s="301"/>
      <c r="C150" s="301"/>
      <c r="D150" s="316"/>
    </row>
    <row r="151" spans="1:4" s="300" customFormat="1" ht="96" customHeight="1" x14ac:dyDescent="0.25">
      <c r="A151" s="380" t="s">
        <v>169</v>
      </c>
      <c r="B151" s="380"/>
      <c r="C151" s="380"/>
      <c r="D151" s="380"/>
    </row>
    <row r="152" spans="1:4" s="300" customFormat="1" ht="96" customHeight="1" x14ac:dyDescent="0.25">
      <c r="A152" s="380" t="s">
        <v>170</v>
      </c>
      <c r="B152" s="380"/>
      <c r="C152" s="380"/>
      <c r="D152" s="380"/>
    </row>
    <row r="153" spans="1:4" s="300" customFormat="1" ht="36" customHeight="1" x14ac:dyDescent="0.25">
      <c r="A153" s="379" t="s">
        <v>150</v>
      </c>
      <c r="B153" s="379"/>
      <c r="C153" s="379"/>
      <c r="D153" s="379"/>
    </row>
    <row r="154" spans="1:4" s="300" customFormat="1" ht="24" customHeight="1" x14ac:dyDescent="0.25">
      <c r="A154" s="396" t="s">
        <v>171</v>
      </c>
      <c r="B154" s="396"/>
      <c r="C154" s="396"/>
      <c r="D154" s="396"/>
    </row>
    <row r="155" spans="1:4" s="300" customFormat="1" ht="6.75" customHeight="1" x14ac:dyDescent="0.25">
      <c r="A155" s="317"/>
      <c r="B155" s="317"/>
      <c r="C155" s="317"/>
      <c r="D155" s="317"/>
    </row>
    <row r="156" spans="1:4" s="300" customFormat="1" ht="15" customHeight="1" x14ac:dyDescent="0.25">
      <c r="A156" s="391" t="s">
        <v>151</v>
      </c>
      <c r="B156" s="391"/>
      <c r="C156" s="391"/>
      <c r="D156" s="391"/>
    </row>
    <row r="157" spans="1:4" s="300" customFormat="1" ht="6.75" customHeight="1" x14ac:dyDescent="0.25">
      <c r="A157" s="304"/>
      <c r="B157" s="305"/>
      <c r="C157" s="305"/>
      <c r="D157" s="305"/>
    </row>
    <row r="158" spans="1:4" s="300" customFormat="1" ht="11.25" customHeight="1" x14ac:dyDescent="0.25">
      <c r="A158" s="376" t="s">
        <v>152</v>
      </c>
      <c r="B158" s="376"/>
      <c r="C158" s="306" t="s">
        <v>153</v>
      </c>
      <c r="D158" s="362">
        <f>'Proposed Rates'!E11</f>
        <v>15231.32</v>
      </c>
    </row>
    <row r="159" spans="1:4" s="300" customFormat="1" ht="11.25" customHeight="1" x14ac:dyDescent="0.25">
      <c r="A159" s="376" t="s">
        <v>19</v>
      </c>
      <c r="B159" s="376"/>
      <c r="C159" s="306" t="s">
        <v>92</v>
      </c>
      <c r="D159" s="360">
        <f>'Proposed Rates'!E24</f>
        <v>4.7850000000000001</v>
      </c>
    </row>
    <row r="160" spans="1:4" s="300" customFormat="1" ht="11.25" customHeight="1" x14ac:dyDescent="0.25">
      <c r="A160" s="376" t="s">
        <v>156</v>
      </c>
      <c r="B160" s="376"/>
      <c r="C160" s="306" t="s">
        <v>92</v>
      </c>
      <c r="D160" s="356">
        <f>'Proposed Rates'!E237</f>
        <v>2.3640000000000001E-2</v>
      </c>
    </row>
    <row r="161" spans="1:4" s="300" customFormat="1" ht="11.25" customHeight="1" x14ac:dyDescent="0.25">
      <c r="A161" s="377" t="s">
        <v>273</v>
      </c>
      <c r="B161" s="378"/>
      <c r="C161" s="350" t="s">
        <v>92</v>
      </c>
      <c r="D161" s="359">
        <f>'Proposed Rates'!E42</f>
        <v>-0.30759999999999998</v>
      </c>
    </row>
    <row r="162" spans="1:4" s="300" customFormat="1" ht="11.25" customHeight="1" x14ac:dyDescent="0.25">
      <c r="A162" s="377" t="s">
        <v>276</v>
      </c>
      <c r="B162" s="378"/>
      <c r="C162" s="350" t="s">
        <v>92</v>
      </c>
      <c r="D162" s="359">
        <f>'Proposed Rates'!E56</f>
        <v>-0.2409</v>
      </c>
    </row>
    <row r="163" spans="1:4" s="300" customFormat="1" ht="11.25" customHeight="1" x14ac:dyDescent="0.25">
      <c r="A163" s="377" t="s">
        <v>275</v>
      </c>
      <c r="B163" s="378"/>
      <c r="C163" s="350" t="s">
        <v>92</v>
      </c>
      <c r="D163" s="359">
        <f>'Proposed Rates'!E71</f>
        <v>4.1000000000000002E-2</v>
      </c>
    </row>
    <row r="164" spans="1:4" s="300" customFormat="1" ht="11.25" customHeight="1" x14ac:dyDescent="0.25">
      <c r="A164" s="377" t="s">
        <v>274</v>
      </c>
      <c r="B164" s="378"/>
      <c r="C164" s="350" t="s">
        <v>91</v>
      </c>
      <c r="D164" s="359">
        <f>'Proposed Rates'!E127</f>
        <v>2.5999999999999999E-3</v>
      </c>
    </row>
    <row r="165" spans="1:4" s="300" customFormat="1" ht="11.25" customHeight="1" x14ac:dyDescent="0.25">
      <c r="A165" s="376" t="s">
        <v>157</v>
      </c>
      <c r="B165" s="376"/>
      <c r="C165" s="306" t="s">
        <v>92</v>
      </c>
      <c r="D165" s="356">
        <f>'Proposed Rates'!E157</f>
        <v>3.5749</v>
      </c>
    </row>
    <row r="166" spans="1:4" s="300" customFormat="1" ht="12.75" customHeight="1" x14ac:dyDescent="0.25">
      <c r="A166" s="376" t="s">
        <v>158</v>
      </c>
      <c r="B166" s="376"/>
      <c r="C166" s="306" t="s">
        <v>92</v>
      </c>
      <c r="D166" s="356">
        <f>'Proposed Rates'!E171</f>
        <v>2.3643000000000001</v>
      </c>
    </row>
    <row r="167" spans="1:4" s="300" customFormat="1" ht="6.75" customHeight="1" x14ac:dyDescent="0.25">
      <c r="A167" s="308"/>
      <c r="B167" s="308"/>
      <c r="C167" s="306"/>
      <c r="D167" s="307"/>
    </row>
    <row r="168" spans="1:4" s="300" customFormat="1" ht="15" customHeight="1" x14ac:dyDescent="0.25">
      <c r="A168" s="393" t="s">
        <v>159</v>
      </c>
      <c r="B168" s="381"/>
      <c r="C168" s="306"/>
      <c r="D168" s="310"/>
    </row>
    <row r="169" spans="1:4" s="300" customFormat="1" ht="6.75" customHeight="1" x14ac:dyDescent="0.25">
      <c r="A169" s="311"/>
      <c r="B169" s="309"/>
      <c r="C169" s="306"/>
      <c r="D169" s="310"/>
    </row>
    <row r="170" spans="1:4" s="300" customFormat="1" ht="11.25" customHeight="1" x14ac:dyDescent="0.25">
      <c r="A170" s="376" t="s">
        <v>160</v>
      </c>
      <c r="B170" s="376"/>
      <c r="C170" s="312" t="s">
        <v>91</v>
      </c>
      <c r="D170" s="313">
        <v>3.0000000000000001E-3</v>
      </c>
    </row>
    <row r="171" spans="1:4" s="300" customFormat="1" ht="11.25" customHeight="1" x14ac:dyDescent="0.25">
      <c r="A171" s="381" t="s">
        <v>161</v>
      </c>
      <c r="B171" s="381"/>
      <c r="C171" s="312" t="s">
        <v>91</v>
      </c>
      <c r="D171" s="314">
        <v>4.0000000000000002E-4</v>
      </c>
    </row>
    <row r="172" spans="1:4" s="300" customFormat="1" ht="11.25" customHeight="1" x14ac:dyDescent="0.25">
      <c r="A172" s="376" t="s">
        <v>162</v>
      </c>
      <c r="B172" s="376"/>
      <c r="C172" s="312" t="s">
        <v>91</v>
      </c>
      <c r="D172" s="314">
        <v>5.0000000000000001E-4</v>
      </c>
    </row>
    <row r="173" spans="1:4" s="300" customFormat="1" ht="11.25" customHeight="1" x14ac:dyDescent="0.25">
      <c r="A173" s="376" t="s">
        <v>163</v>
      </c>
      <c r="B173" s="376"/>
      <c r="C173" s="306" t="s">
        <v>153</v>
      </c>
      <c r="D173" s="347">
        <f>'Proposed Rates'!E213</f>
        <v>0.25</v>
      </c>
    </row>
    <row r="174" spans="1:4" s="315" customFormat="1" ht="18.75" customHeight="1" x14ac:dyDescent="0.3">
      <c r="A174" s="382" t="s">
        <v>178</v>
      </c>
      <c r="B174" s="382"/>
      <c r="C174" s="382"/>
      <c r="D174" s="382"/>
    </row>
    <row r="175" spans="1:4" s="300" customFormat="1" ht="84" customHeight="1" x14ac:dyDescent="0.25">
      <c r="A175" s="379" t="s">
        <v>179</v>
      </c>
      <c r="B175" s="379"/>
      <c r="C175" s="379"/>
      <c r="D175" s="379"/>
    </row>
    <row r="176" spans="1:4" s="300" customFormat="1" ht="6.75" customHeight="1" x14ac:dyDescent="0.25">
      <c r="A176" s="301"/>
      <c r="B176" s="301"/>
      <c r="C176" s="301"/>
      <c r="D176" s="316"/>
    </row>
    <row r="177" spans="1:4" s="300" customFormat="1" ht="11.25" customHeight="1" x14ac:dyDescent="0.25">
      <c r="A177" s="383" t="s">
        <v>146</v>
      </c>
      <c r="B177" s="383"/>
      <c r="C177" s="383"/>
      <c r="D177" s="383"/>
    </row>
    <row r="178" spans="1:4" s="300" customFormat="1" ht="6.75" customHeight="1" x14ac:dyDescent="0.25">
      <c r="A178" s="302"/>
      <c r="B178" s="303"/>
      <c r="C178" s="303"/>
      <c r="D178" s="303"/>
    </row>
    <row r="179" spans="1:4" s="300" customFormat="1" ht="36" customHeight="1" x14ac:dyDescent="0.25">
      <c r="A179" s="379" t="s">
        <v>147</v>
      </c>
      <c r="B179" s="379"/>
      <c r="C179" s="379"/>
      <c r="D179" s="379"/>
    </row>
    <row r="180" spans="1:4" s="300" customFormat="1" ht="6.75" customHeight="1" x14ac:dyDescent="0.25">
      <c r="A180" s="301"/>
      <c r="B180" s="301"/>
      <c r="C180" s="301"/>
      <c r="D180" s="316"/>
    </row>
    <row r="181" spans="1:4" s="300" customFormat="1" ht="48" customHeight="1" x14ac:dyDescent="0.25">
      <c r="A181" s="379" t="s">
        <v>148</v>
      </c>
      <c r="B181" s="379"/>
      <c r="C181" s="379"/>
      <c r="D181" s="379"/>
    </row>
    <row r="182" spans="1:4" s="300" customFormat="1" ht="6.75" customHeight="1" x14ac:dyDescent="0.25">
      <c r="A182" s="301"/>
      <c r="B182" s="301"/>
      <c r="C182" s="301"/>
      <c r="D182" s="316"/>
    </row>
    <row r="183" spans="1:4" s="300" customFormat="1" ht="48" customHeight="1" x14ac:dyDescent="0.25">
      <c r="A183" s="379" t="s">
        <v>149</v>
      </c>
      <c r="B183" s="379"/>
      <c r="C183" s="379"/>
      <c r="D183" s="379"/>
    </row>
    <row r="184" spans="1:4" s="300" customFormat="1" ht="6.75" customHeight="1" x14ac:dyDescent="0.25">
      <c r="A184" s="301"/>
      <c r="B184" s="301"/>
      <c r="C184" s="301"/>
      <c r="D184" s="316"/>
    </row>
    <row r="185" spans="1:4" s="300" customFormat="1" ht="36" customHeight="1" x14ac:dyDescent="0.25">
      <c r="A185" s="379" t="s">
        <v>150</v>
      </c>
      <c r="B185" s="379"/>
      <c r="C185" s="379"/>
      <c r="D185" s="379"/>
    </row>
    <row r="186" spans="1:4" s="300" customFormat="1" ht="6.75" customHeight="1" x14ac:dyDescent="0.25">
      <c r="A186" s="301"/>
      <c r="B186" s="301"/>
      <c r="C186" s="301"/>
      <c r="D186" s="316"/>
    </row>
    <row r="187" spans="1:4" s="300" customFormat="1" ht="15" customHeight="1" x14ac:dyDescent="0.25">
      <c r="A187" s="391" t="s">
        <v>151</v>
      </c>
      <c r="B187" s="391"/>
      <c r="C187" s="391"/>
      <c r="D187" s="391"/>
    </row>
    <row r="188" spans="1:4" s="300" customFormat="1" ht="6.75" customHeight="1" x14ac:dyDescent="0.25">
      <c r="A188" s="304"/>
      <c r="B188" s="305"/>
      <c r="C188" s="305"/>
      <c r="D188" s="363"/>
    </row>
    <row r="189" spans="1:4" s="300" customFormat="1" ht="11.25" customHeight="1" x14ac:dyDescent="0.25">
      <c r="A189" s="376" t="s">
        <v>180</v>
      </c>
      <c r="B189" s="376"/>
      <c r="C189" s="306" t="s">
        <v>153</v>
      </c>
      <c r="D189" s="358">
        <f>'Proposed Rates'!E14</f>
        <v>5.44</v>
      </c>
    </row>
    <row r="190" spans="1:4" s="300" customFormat="1" ht="11.25" customHeight="1" x14ac:dyDescent="0.25">
      <c r="A190" s="376" t="s">
        <v>19</v>
      </c>
      <c r="B190" s="376"/>
      <c r="C190" s="306" t="s">
        <v>91</v>
      </c>
      <c r="D190" s="364">
        <f>'Proposed Rates'!E27</f>
        <v>2.58E-2</v>
      </c>
    </row>
    <row r="191" spans="1:4" s="300" customFormat="1" ht="11.25" customHeight="1" x14ac:dyDescent="0.25">
      <c r="A191" s="376" t="s">
        <v>156</v>
      </c>
      <c r="B191" s="376"/>
      <c r="C191" s="306" t="s">
        <v>91</v>
      </c>
      <c r="D191" s="356">
        <f>'Proposed Rates'!E240</f>
        <v>5.0000000000000002E-5</v>
      </c>
    </row>
    <row r="192" spans="1:4" s="300" customFormat="1" ht="11.25" customHeight="1" x14ac:dyDescent="0.25">
      <c r="A192" s="377" t="s">
        <v>273</v>
      </c>
      <c r="B192" s="378"/>
      <c r="C192" s="350" t="s">
        <v>91</v>
      </c>
      <c r="D192" s="359">
        <f>'Proposed Rates'!E45</f>
        <v>-5.9999999999999995E-4</v>
      </c>
    </row>
    <row r="193" spans="1:4" s="300" customFormat="1" ht="11.25" customHeight="1" x14ac:dyDescent="0.25">
      <c r="A193" s="377" t="s">
        <v>276</v>
      </c>
      <c r="B193" s="378"/>
      <c r="C193" s="350" t="s">
        <v>91</v>
      </c>
      <c r="D193" s="359">
        <f>'Proposed Rates'!E59</f>
        <v>-8.0000000000000004E-4</v>
      </c>
    </row>
    <row r="194" spans="1:4" s="300" customFormat="1" ht="11.25" customHeight="1" x14ac:dyDescent="0.25">
      <c r="A194" s="377" t="s">
        <v>275</v>
      </c>
      <c r="B194" s="378"/>
      <c r="C194" s="350" t="s">
        <v>91</v>
      </c>
      <c r="D194" s="359">
        <f>'Proposed Rates'!E74</f>
        <v>-1E-4</v>
      </c>
    </row>
    <row r="195" spans="1:4" s="300" customFormat="1" ht="13.5" customHeight="1" x14ac:dyDescent="0.25">
      <c r="A195" s="376" t="s">
        <v>157</v>
      </c>
      <c r="B195" s="376"/>
      <c r="C195" s="306" t="s">
        <v>91</v>
      </c>
      <c r="D195" s="356">
        <f>'Proposed Rates'!E160</f>
        <v>7.6E-3</v>
      </c>
    </row>
    <row r="196" spans="1:4" s="300" customFormat="1" ht="13.5" customHeight="1" x14ac:dyDescent="0.25">
      <c r="A196" s="376" t="s">
        <v>158</v>
      </c>
      <c r="B196" s="376"/>
      <c r="C196" s="306" t="s">
        <v>91</v>
      </c>
      <c r="D196" s="360">
        <f>'Proposed Rates'!E174</f>
        <v>4.7999999999999996E-3</v>
      </c>
    </row>
    <row r="197" spans="1:4" s="300" customFormat="1" ht="6.75" customHeight="1" x14ac:dyDescent="0.25">
      <c r="A197" s="308"/>
      <c r="B197" s="308"/>
      <c r="C197" s="306"/>
      <c r="D197" s="356"/>
    </row>
    <row r="198" spans="1:4" s="300" customFormat="1" ht="15" customHeight="1" x14ac:dyDescent="0.25">
      <c r="A198" s="393" t="s">
        <v>159</v>
      </c>
      <c r="B198" s="381"/>
      <c r="C198" s="306"/>
      <c r="D198" s="365"/>
    </row>
    <row r="199" spans="1:4" s="300" customFormat="1" ht="6.75" customHeight="1" x14ac:dyDescent="0.25">
      <c r="A199" s="311"/>
      <c r="B199" s="309"/>
      <c r="C199" s="306"/>
      <c r="D199" s="310"/>
    </row>
    <row r="200" spans="1:4" s="300" customFormat="1" ht="11.25" customHeight="1" x14ac:dyDescent="0.25">
      <c r="A200" s="376" t="s">
        <v>160</v>
      </c>
      <c r="B200" s="376"/>
      <c r="C200" s="312" t="s">
        <v>91</v>
      </c>
      <c r="D200" s="313">
        <v>3.0000000000000001E-3</v>
      </c>
    </row>
    <row r="201" spans="1:4" s="300" customFormat="1" ht="11.25" customHeight="1" x14ac:dyDescent="0.25">
      <c r="A201" s="381" t="s">
        <v>161</v>
      </c>
      <c r="B201" s="381"/>
      <c r="C201" s="312" t="s">
        <v>91</v>
      </c>
      <c r="D201" s="314">
        <v>4.0000000000000002E-4</v>
      </c>
    </row>
    <row r="202" spans="1:4" s="300" customFormat="1" ht="11.25" customHeight="1" x14ac:dyDescent="0.25">
      <c r="A202" s="376" t="s">
        <v>162</v>
      </c>
      <c r="B202" s="376"/>
      <c r="C202" s="312" t="s">
        <v>91</v>
      </c>
      <c r="D202" s="314">
        <v>5.0000000000000001E-4</v>
      </c>
    </row>
    <row r="203" spans="1:4" s="300" customFormat="1" ht="11.25" customHeight="1" x14ac:dyDescent="0.25">
      <c r="A203" s="376" t="s">
        <v>163</v>
      </c>
      <c r="B203" s="376"/>
      <c r="C203" s="306" t="s">
        <v>153</v>
      </c>
      <c r="D203" s="347">
        <f>'Proposed Rates'!E216</f>
        <v>0.25</v>
      </c>
    </row>
    <row r="204" spans="1:4" s="315" customFormat="1" ht="18.75" customHeight="1" x14ac:dyDescent="0.3">
      <c r="A204" s="382" t="s">
        <v>181</v>
      </c>
      <c r="B204" s="382"/>
      <c r="C204" s="382"/>
      <c r="D204" s="382"/>
    </row>
    <row r="205" spans="1:4" s="300" customFormat="1" ht="36" customHeight="1" x14ac:dyDescent="0.25">
      <c r="A205" s="379" t="s">
        <v>182</v>
      </c>
      <c r="B205" s="379"/>
      <c r="C205" s="379"/>
      <c r="D205" s="379"/>
    </row>
    <row r="206" spans="1:4" s="300" customFormat="1" ht="6.75" customHeight="1" x14ac:dyDescent="0.25">
      <c r="A206" s="301"/>
      <c r="B206" s="301"/>
      <c r="C206" s="301"/>
      <c r="D206" s="316"/>
    </row>
    <row r="207" spans="1:4" s="300" customFormat="1" ht="11.25" customHeight="1" x14ac:dyDescent="0.25">
      <c r="A207" s="383" t="s">
        <v>146</v>
      </c>
      <c r="B207" s="383"/>
      <c r="C207" s="383"/>
      <c r="D207" s="383"/>
    </row>
    <row r="208" spans="1:4" s="300" customFormat="1" ht="6.75" customHeight="1" x14ac:dyDescent="0.25">
      <c r="A208" s="302"/>
      <c r="B208" s="303"/>
      <c r="C208" s="303"/>
      <c r="D208" s="303"/>
    </row>
    <row r="209" spans="1:4" s="300" customFormat="1" ht="36" customHeight="1" x14ac:dyDescent="0.25">
      <c r="A209" s="379" t="s">
        <v>147</v>
      </c>
      <c r="B209" s="379"/>
      <c r="C209" s="379"/>
      <c r="D209" s="379"/>
    </row>
    <row r="210" spans="1:4" s="300" customFormat="1" ht="6.75" customHeight="1" x14ac:dyDescent="0.25">
      <c r="A210" s="301"/>
      <c r="B210" s="301"/>
      <c r="C210" s="301"/>
      <c r="D210" s="316"/>
    </row>
    <row r="211" spans="1:4" s="300" customFormat="1" ht="48" customHeight="1" x14ac:dyDescent="0.25">
      <c r="A211" s="379" t="s">
        <v>148</v>
      </c>
      <c r="B211" s="379"/>
      <c r="C211" s="379"/>
      <c r="D211" s="379"/>
    </row>
    <row r="212" spans="1:4" s="300" customFormat="1" ht="6.75" customHeight="1" x14ac:dyDescent="0.25">
      <c r="A212" s="301"/>
      <c r="B212" s="301"/>
      <c r="C212" s="301"/>
      <c r="D212" s="316"/>
    </row>
    <row r="213" spans="1:4" s="300" customFormat="1" ht="24" customHeight="1" x14ac:dyDescent="0.25">
      <c r="A213" s="379" t="s">
        <v>183</v>
      </c>
      <c r="B213" s="379"/>
      <c r="C213" s="379"/>
      <c r="D213" s="379"/>
    </row>
    <row r="214" spans="1:4" s="300" customFormat="1" ht="6.75" customHeight="1" x14ac:dyDescent="0.25">
      <c r="A214" s="301"/>
      <c r="B214" s="301"/>
      <c r="C214" s="301"/>
      <c r="D214" s="316"/>
    </row>
    <row r="215" spans="1:4" s="300" customFormat="1" ht="36" customHeight="1" x14ac:dyDescent="0.25">
      <c r="A215" s="379" t="s">
        <v>184</v>
      </c>
      <c r="B215" s="379"/>
      <c r="C215" s="379"/>
      <c r="D215" s="379"/>
    </row>
    <row r="216" spans="1:4" s="300" customFormat="1" ht="6.75" customHeight="1" x14ac:dyDescent="0.25">
      <c r="A216" s="301"/>
      <c r="B216" s="301"/>
      <c r="C216" s="301"/>
      <c r="D216" s="316"/>
    </row>
    <row r="217" spans="1:4" s="300" customFormat="1" ht="15" customHeight="1" x14ac:dyDescent="0.25">
      <c r="A217" s="395" t="s">
        <v>185</v>
      </c>
      <c r="B217" s="395"/>
      <c r="C217" s="395"/>
      <c r="D217" s="395"/>
    </row>
    <row r="218" spans="1:4" s="300" customFormat="1" ht="6.75" customHeight="1" x14ac:dyDescent="0.25">
      <c r="A218" s="319"/>
      <c r="B218" s="305"/>
      <c r="C218" s="305"/>
      <c r="D218" s="363"/>
    </row>
    <row r="219" spans="1:4" s="300" customFormat="1" ht="11.25" customHeight="1" x14ac:dyDescent="0.25">
      <c r="A219" s="376" t="s">
        <v>152</v>
      </c>
      <c r="B219" s="376"/>
      <c r="C219" s="306" t="s">
        <v>153</v>
      </c>
      <c r="D219" s="356">
        <f>'Proposed Rates'!E15</f>
        <v>154.71</v>
      </c>
    </row>
    <row r="220" spans="1:4" s="300" customFormat="1" ht="11.25" customHeight="1" x14ac:dyDescent="0.25">
      <c r="A220" s="376" t="s">
        <v>186</v>
      </c>
      <c r="B220" s="376"/>
      <c r="C220" s="306" t="s">
        <v>92</v>
      </c>
      <c r="D220" s="366">
        <f>'Proposed Rates'!E28</f>
        <v>2.0648</v>
      </c>
    </row>
    <row r="221" spans="1:4" s="300" customFormat="1" ht="11.25" customHeight="1" x14ac:dyDescent="0.25">
      <c r="A221" s="376" t="s">
        <v>187</v>
      </c>
      <c r="B221" s="376"/>
      <c r="C221" s="306" t="s">
        <v>92</v>
      </c>
      <c r="D221" s="356">
        <f>'Proposed Rates'!E29</f>
        <v>1.8938999999999999</v>
      </c>
    </row>
    <row r="222" spans="1:4" s="300" customFormat="1" ht="11.25" customHeight="1" x14ac:dyDescent="0.25">
      <c r="A222" s="376" t="s">
        <v>188</v>
      </c>
      <c r="B222" s="376"/>
      <c r="C222" s="306" t="s">
        <v>92</v>
      </c>
      <c r="D222" s="356">
        <f>'Proposed Rates'!E30</f>
        <v>2.1017000000000001</v>
      </c>
    </row>
    <row r="223" spans="1:4" s="315" customFormat="1" ht="18.75" customHeight="1" x14ac:dyDescent="0.3">
      <c r="A223" s="382" t="s">
        <v>189</v>
      </c>
      <c r="B223" s="382"/>
      <c r="C223" s="382"/>
      <c r="D223" s="382"/>
    </row>
    <row r="224" spans="1:4" s="300" customFormat="1" ht="36" customHeight="1" x14ac:dyDescent="0.25">
      <c r="A224" s="379" t="s">
        <v>190</v>
      </c>
      <c r="B224" s="379"/>
      <c r="C224" s="379"/>
      <c r="D224" s="379"/>
    </row>
    <row r="225" spans="1:4" s="300" customFormat="1" ht="6.75" customHeight="1" x14ac:dyDescent="0.25">
      <c r="A225" s="301"/>
      <c r="B225" s="301"/>
      <c r="C225" s="301"/>
      <c r="D225" s="316"/>
    </row>
    <row r="226" spans="1:4" s="300" customFormat="1" ht="11.25" customHeight="1" x14ac:dyDescent="0.25">
      <c r="A226" s="383" t="s">
        <v>146</v>
      </c>
      <c r="B226" s="383"/>
      <c r="C226" s="383"/>
      <c r="D226" s="383"/>
    </row>
    <row r="227" spans="1:4" s="300" customFormat="1" ht="6.75" customHeight="1" x14ac:dyDescent="0.25">
      <c r="A227" s="302"/>
      <c r="B227" s="303"/>
      <c r="C227" s="303"/>
      <c r="D227" s="303"/>
    </row>
    <row r="228" spans="1:4" s="300" customFormat="1" ht="36" customHeight="1" x14ac:dyDescent="0.25">
      <c r="A228" s="379" t="s">
        <v>147</v>
      </c>
      <c r="B228" s="379"/>
      <c r="C228" s="379"/>
      <c r="D228" s="379"/>
    </row>
    <row r="229" spans="1:4" s="300" customFormat="1" ht="6.75" customHeight="1" x14ac:dyDescent="0.25">
      <c r="A229" s="301"/>
      <c r="B229" s="301"/>
      <c r="C229" s="301"/>
      <c r="D229" s="316"/>
    </row>
    <row r="230" spans="1:4" s="300" customFormat="1" ht="48" customHeight="1" x14ac:dyDescent="0.25">
      <c r="A230" s="379" t="s">
        <v>148</v>
      </c>
      <c r="B230" s="379"/>
      <c r="C230" s="379"/>
      <c r="D230" s="379"/>
    </row>
    <row r="231" spans="1:4" s="300" customFormat="1" ht="6.75" customHeight="1" x14ac:dyDescent="0.25">
      <c r="A231" s="301"/>
      <c r="B231" s="301"/>
      <c r="C231" s="301"/>
      <c r="D231" s="316"/>
    </row>
    <row r="232" spans="1:4" s="300" customFormat="1" ht="48" customHeight="1" x14ac:dyDescent="0.25">
      <c r="A232" s="379" t="s">
        <v>149</v>
      </c>
      <c r="B232" s="379"/>
      <c r="C232" s="379"/>
      <c r="D232" s="379"/>
    </row>
    <row r="233" spans="1:4" s="300" customFormat="1" ht="6.75" customHeight="1" x14ac:dyDescent="0.25">
      <c r="A233" s="301"/>
      <c r="B233" s="301"/>
      <c r="C233" s="301"/>
      <c r="D233" s="316"/>
    </row>
    <row r="234" spans="1:4" s="300" customFormat="1" ht="36" customHeight="1" x14ac:dyDescent="0.25">
      <c r="A234" s="379" t="s">
        <v>150</v>
      </c>
      <c r="B234" s="379"/>
      <c r="C234" s="379"/>
      <c r="D234" s="379"/>
    </row>
    <row r="235" spans="1:4" s="300" customFormat="1" ht="6.75" customHeight="1" x14ac:dyDescent="0.25">
      <c r="A235" s="301"/>
      <c r="B235" s="301"/>
      <c r="C235" s="301"/>
      <c r="D235" s="316"/>
    </row>
    <row r="236" spans="1:4" s="300" customFormat="1" ht="15" customHeight="1" x14ac:dyDescent="0.25">
      <c r="A236" s="391" t="s">
        <v>151</v>
      </c>
      <c r="B236" s="391"/>
      <c r="C236" s="391"/>
      <c r="D236" s="391"/>
    </row>
    <row r="237" spans="1:4" s="300" customFormat="1" ht="6.75" customHeight="1" x14ac:dyDescent="0.25">
      <c r="A237" s="304"/>
      <c r="B237" s="305"/>
      <c r="C237" s="305"/>
      <c r="D237" s="305"/>
    </row>
    <row r="238" spans="1:4" s="300" customFormat="1" ht="11.25" customHeight="1" x14ac:dyDescent="0.25">
      <c r="A238" s="376" t="s">
        <v>180</v>
      </c>
      <c r="B238" s="376"/>
      <c r="C238" s="306" t="s">
        <v>153</v>
      </c>
      <c r="D238" s="356">
        <f>'Proposed Rates'!E13</f>
        <v>3.92</v>
      </c>
    </row>
    <row r="239" spans="1:4" s="300" customFormat="1" ht="11.25" customHeight="1" x14ac:dyDescent="0.25">
      <c r="A239" s="376" t="s">
        <v>19</v>
      </c>
      <c r="B239" s="376"/>
      <c r="C239" s="306" t="s">
        <v>92</v>
      </c>
      <c r="D239" s="360">
        <f>'Proposed Rates'!E26</f>
        <v>18.361999999999998</v>
      </c>
    </row>
    <row r="240" spans="1:4" s="300" customFormat="1" ht="11.25" customHeight="1" x14ac:dyDescent="0.25">
      <c r="A240" s="376" t="s">
        <v>156</v>
      </c>
      <c r="B240" s="376"/>
      <c r="C240" s="306" t="s">
        <v>92</v>
      </c>
      <c r="D240" s="356">
        <f>'Proposed Rates'!E239</f>
        <v>1.4590000000000001E-2</v>
      </c>
    </row>
    <row r="241" spans="1:4" s="300" customFormat="1" ht="11.25" customHeight="1" x14ac:dyDescent="0.25">
      <c r="A241" s="377" t="s">
        <v>277</v>
      </c>
      <c r="B241" s="378"/>
      <c r="C241" s="350" t="s">
        <v>92</v>
      </c>
      <c r="D241" s="359">
        <f>'Proposed Rates'!E44</f>
        <v>-0.20069999999999999</v>
      </c>
    </row>
    <row r="242" spans="1:4" s="300" customFormat="1" ht="11.25" customHeight="1" x14ac:dyDescent="0.25">
      <c r="A242" s="377" t="s">
        <v>154</v>
      </c>
      <c r="B242" s="378"/>
      <c r="C242" s="350" t="s">
        <v>92</v>
      </c>
      <c r="D242" s="359">
        <f>'Proposed Rates'!E58</f>
        <v>-0.51390000000000002</v>
      </c>
    </row>
    <row r="243" spans="1:4" s="300" customFormat="1" ht="11.25" customHeight="1" x14ac:dyDescent="0.25">
      <c r="A243" s="376" t="s">
        <v>274</v>
      </c>
      <c r="B243" s="376"/>
      <c r="C243" s="306" t="s">
        <v>91</v>
      </c>
      <c r="D243" s="356">
        <f>'Proposed Rates'!E129</f>
        <v>2.5999999999999999E-3</v>
      </c>
    </row>
    <row r="244" spans="1:4" s="300" customFormat="1" ht="12" customHeight="1" x14ac:dyDescent="0.25">
      <c r="A244" s="376" t="s">
        <v>157</v>
      </c>
      <c r="B244" s="376"/>
      <c r="C244" s="306" t="s">
        <v>92</v>
      </c>
      <c r="D244" s="360">
        <f>'Proposed Rates'!E159</f>
        <v>2.2927</v>
      </c>
    </row>
    <row r="245" spans="1:4" s="300" customFormat="1" ht="21" customHeight="1" x14ac:dyDescent="0.25">
      <c r="A245" s="394" t="s">
        <v>158</v>
      </c>
      <c r="B245" s="394"/>
      <c r="C245" s="334" t="s">
        <v>92</v>
      </c>
      <c r="D245" s="351">
        <f>'Proposed Rates'!E173</f>
        <v>1.4594</v>
      </c>
    </row>
    <row r="246" spans="1:4" s="300" customFormat="1" ht="15" customHeight="1" x14ac:dyDescent="0.25">
      <c r="A246" s="393" t="s">
        <v>159</v>
      </c>
      <c r="B246" s="381"/>
      <c r="C246" s="306"/>
      <c r="D246" s="310"/>
    </row>
    <row r="247" spans="1:4" s="300" customFormat="1" ht="6.75" customHeight="1" x14ac:dyDescent="0.25">
      <c r="A247" s="311"/>
      <c r="B247" s="309"/>
      <c r="C247" s="306"/>
      <c r="D247" s="310"/>
    </row>
    <row r="248" spans="1:4" s="300" customFormat="1" ht="11.25" customHeight="1" x14ac:dyDescent="0.25">
      <c r="A248" s="376" t="s">
        <v>160</v>
      </c>
      <c r="B248" s="376"/>
      <c r="C248" s="312" t="s">
        <v>91</v>
      </c>
      <c r="D248" s="313">
        <v>3.0000000000000001E-3</v>
      </c>
    </row>
    <row r="249" spans="1:4" s="300" customFormat="1" ht="11.25" customHeight="1" x14ac:dyDescent="0.25">
      <c r="A249" s="381" t="s">
        <v>161</v>
      </c>
      <c r="B249" s="381"/>
      <c r="C249" s="312" t="s">
        <v>91</v>
      </c>
      <c r="D249" s="314">
        <v>4.0000000000000002E-4</v>
      </c>
    </row>
    <row r="250" spans="1:4" s="300" customFormat="1" ht="11.25" customHeight="1" x14ac:dyDescent="0.25">
      <c r="A250" s="376" t="s">
        <v>162</v>
      </c>
      <c r="B250" s="376"/>
      <c r="C250" s="312" t="s">
        <v>91</v>
      </c>
      <c r="D250" s="314">
        <v>5.0000000000000001E-4</v>
      </c>
    </row>
    <row r="251" spans="1:4" s="300" customFormat="1" ht="11.25" customHeight="1" x14ac:dyDescent="0.25">
      <c r="A251" s="376" t="s">
        <v>163</v>
      </c>
      <c r="B251" s="376"/>
      <c r="C251" s="306" t="s">
        <v>153</v>
      </c>
      <c r="D251" s="347">
        <f>'Proposed Rates'!E215</f>
        <v>0.25</v>
      </c>
    </row>
    <row r="252" spans="1:4" s="315" customFormat="1" ht="18.75" customHeight="1" x14ac:dyDescent="0.3">
      <c r="A252" s="382" t="s">
        <v>191</v>
      </c>
      <c r="B252" s="382"/>
      <c r="C252" s="382"/>
      <c r="D252" s="382"/>
    </row>
    <row r="253" spans="1:4" s="300" customFormat="1" ht="60" customHeight="1" x14ac:dyDescent="0.25">
      <c r="A253" s="379" t="s">
        <v>192</v>
      </c>
      <c r="B253" s="379"/>
      <c r="C253" s="379"/>
      <c r="D253" s="379"/>
    </row>
    <row r="254" spans="1:4" s="300" customFormat="1" ht="6.75" customHeight="1" x14ac:dyDescent="0.25">
      <c r="A254" s="301"/>
      <c r="B254" s="301"/>
      <c r="C254" s="301"/>
      <c r="D254" s="316"/>
    </row>
    <row r="255" spans="1:4" s="300" customFormat="1" ht="11.25" customHeight="1" x14ac:dyDescent="0.25">
      <c r="A255" s="383" t="s">
        <v>146</v>
      </c>
      <c r="B255" s="383"/>
      <c r="C255" s="383"/>
      <c r="D255" s="383"/>
    </row>
    <row r="256" spans="1:4" s="300" customFormat="1" ht="6.75" customHeight="1" x14ac:dyDescent="0.25">
      <c r="A256" s="302"/>
      <c r="B256" s="303"/>
      <c r="C256" s="303"/>
      <c r="D256" s="303"/>
    </row>
    <row r="257" spans="1:4" s="300" customFormat="1" ht="36" customHeight="1" x14ac:dyDescent="0.25">
      <c r="A257" s="379" t="s">
        <v>147</v>
      </c>
      <c r="B257" s="379"/>
      <c r="C257" s="379"/>
      <c r="D257" s="379"/>
    </row>
    <row r="258" spans="1:4" s="300" customFormat="1" ht="6.75" customHeight="1" x14ac:dyDescent="0.25">
      <c r="A258" s="301"/>
      <c r="B258" s="301"/>
      <c r="C258" s="301"/>
      <c r="D258" s="316"/>
    </row>
    <row r="259" spans="1:4" s="300" customFormat="1" ht="48" customHeight="1" x14ac:dyDescent="0.25">
      <c r="A259" s="379" t="s">
        <v>148</v>
      </c>
      <c r="B259" s="379"/>
      <c r="C259" s="379"/>
      <c r="D259" s="379"/>
    </row>
    <row r="260" spans="1:4" s="300" customFormat="1" ht="6.75" customHeight="1" x14ac:dyDescent="0.25">
      <c r="A260" s="301"/>
      <c r="B260" s="301"/>
      <c r="C260" s="301"/>
      <c r="D260" s="316"/>
    </row>
    <row r="261" spans="1:4" s="300" customFormat="1" ht="48" customHeight="1" x14ac:dyDescent="0.25">
      <c r="A261" s="379" t="s">
        <v>149</v>
      </c>
      <c r="B261" s="379"/>
      <c r="C261" s="379"/>
      <c r="D261" s="379"/>
    </row>
    <row r="262" spans="1:4" s="300" customFormat="1" ht="6.75" customHeight="1" x14ac:dyDescent="0.25">
      <c r="A262" s="301"/>
      <c r="B262" s="301"/>
      <c r="C262" s="301"/>
      <c r="D262" s="316"/>
    </row>
    <row r="263" spans="1:4" s="300" customFormat="1" ht="36" customHeight="1" x14ac:dyDescent="0.25">
      <c r="A263" s="379" t="s">
        <v>193</v>
      </c>
      <c r="B263" s="379"/>
      <c r="C263" s="379"/>
      <c r="D263" s="379"/>
    </row>
    <row r="264" spans="1:4" s="300" customFormat="1" ht="6.75" customHeight="1" x14ac:dyDescent="0.25">
      <c r="A264" s="301"/>
      <c r="B264" s="301"/>
      <c r="C264" s="301"/>
      <c r="D264" s="316"/>
    </row>
    <row r="265" spans="1:4" s="300" customFormat="1" ht="15" customHeight="1" x14ac:dyDescent="0.25">
      <c r="A265" s="391" t="s">
        <v>151</v>
      </c>
      <c r="B265" s="391"/>
      <c r="C265" s="391"/>
      <c r="D265" s="391"/>
    </row>
    <row r="266" spans="1:4" s="300" customFormat="1" ht="6.75" customHeight="1" x14ac:dyDescent="0.25">
      <c r="A266" s="304"/>
      <c r="B266" s="305"/>
      <c r="C266" s="305"/>
      <c r="D266" s="305"/>
    </row>
    <row r="267" spans="1:4" s="300" customFormat="1" ht="11.25" customHeight="1" x14ac:dyDescent="0.25">
      <c r="A267" s="376" t="s">
        <v>180</v>
      </c>
      <c r="B267" s="376"/>
      <c r="C267" s="306" t="s">
        <v>153</v>
      </c>
      <c r="D267" s="361">
        <f>'Proposed Rates'!E12</f>
        <v>1</v>
      </c>
    </row>
    <row r="268" spans="1:4" s="300" customFormat="1" ht="11.25" customHeight="1" x14ac:dyDescent="0.25">
      <c r="A268" s="376" t="s">
        <v>19</v>
      </c>
      <c r="B268" s="376"/>
      <c r="C268" s="306" t="s">
        <v>92</v>
      </c>
      <c r="D268" s="356">
        <f>'Proposed Rates'!E25</f>
        <v>6.4179000000000004</v>
      </c>
    </row>
    <row r="269" spans="1:4" s="300" customFormat="1" ht="11.25" customHeight="1" x14ac:dyDescent="0.25">
      <c r="A269" s="376" t="s">
        <v>156</v>
      </c>
      <c r="B269" s="376"/>
      <c r="C269" s="306" t="s">
        <v>92</v>
      </c>
      <c r="D269" s="364">
        <f>'Proposed Rates'!E238</f>
        <v>1.49E-2</v>
      </c>
    </row>
    <row r="270" spans="1:4" s="300" customFormat="1" ht="11.25" customHeight="1" x14ac:dyDescent="0.25">
      <c r="A270" s="377" t="s">
        <v>273</v>
      </c>
      <c r="B270" s="378"/>
      <c r="C270" s="350" t="s">
        <v>92</v>
      </c>
      <c r="D270" s="359">
        <f>'Proposed Rates'!E43</f>
        <v>-0.2029</v>
      </c>
    </row>
    <row r="271" spans="1:4" s="300" customFormat="1" ht="11.25" customHeight="1" x14ac:dyDescent="0.25">
      <c r="A271" s="377" t="s">
        <v>276</v>
      </c>
      <c r="B271" s="378"/>
      <c r="C271" s="350" t="s">
        <v>92</v>
      </c>
      <c r="D271" s="359">
        <f>'Proposed Rates'!E57</f>
        <v>-0.3004</v>
      </c>
    </row>
    <row r="272" spans="1:4" s="300" customFormat="1" ht="11.25" customHeight="1" x14ac:dyDescent="0.25">
      <c r="A272" s="377" t="s">
        <v>275</v>
      </c>
      <c r="B272" s="378"/>
      <c r="C272" s="350" t="s">
        <v>92</v>
      </c>
      <c r="D272" s="359">
        <f>'Proposed Rates'!E72</f>
        <v>-3.8100000000000002E-2</v>
      </c>
    </row>
    <row r="273" spans="1:4" s="300" customFormat="1" ht="11.25" customHeight="1" x14ac:dyDescent="0.25">
      <c r="A273" s="377" t="s">
        <v>274</v>
      </c>
      <c r="B273" s="378"/>
      <c r="C273" s="350" t="s">
        <v>91</v>
      </c>
      <c r="D273" s="359">
        <f>'Proposed Rates'!E128</f>
        <v>2.5999999999999999E-3</v>
      </c>
    </row>
    <row r="274" spans="1:4" s="300" customFormat="1" ht="12.75" customHeight="1" x14ac:dyDescent="0.25">
      <c r="A274" s="376" t="s">
        <v>157</v>
      </c>
      <c r="B274" s="376"/>
      <c r="C274" s="306" t="s">
        <v>92</v>
      </c>
      <c r="D274" s="356">
        <f>'Proposed Rates'!E158</f>
        <v>2.3043999999999998</v>
      </c>
    </row>
    <row r="275" spans="1:4" s="300" customFormat="1" ht="12.75" customHeight="1" x14ac:dyDescent="0.25">
      <c r="A275" s="376" t="s">
        <v>158</v>
      </c>
      <c r="B275" s="376"/>
      <c r="C275" s="306" t="s">
        <v>92</v>
      </c>
      <c r="D275" s="356">
        <f>'Proposed Rates'!E172</f>
        <v>1.4898</v>
      </c>
    </row>
    <row r="276" spans="1:4" s="300" customFormat="1" ht="6.75" customHeight="1" x14ac:dyDescent="0.25">
      <c r="A276" s="308"/>
      <c r="B276" s="308"/>
      <c r="C276" s="306"/>
      <c r="D276" s="356"/>
    </row>
    <row r="277" spans="1:4" s="300" customFormat="1" ht="15" customHeight="1" x14ac:dyDescent="0.25">
      <c r="A277" s="393" t="s">
        <v>159</v>
      </c>
      <c r="B277" s="381"/>
      <c r="C277" s="306"/>
      <c r="D277" s="365"/>
    </row>
    <row r="278" spans="1:4" s="300" customFormat="1" ht="6.75" customHeight="1" x14ac:dyDescent="0.25">
      <c r="A278" s="311"/>
      <c r="B278" s="309"/>
      <c r="C278" s="306"/>
      <c r="D278" s="310"/>
    </row>
    <row r="279" spans="1:4" s="300" customFormat="1" ht="11.25" customHeight="1" x14ac:dyDescent="0.25">
      <c r="A279" s="376" t="s">
        <v>160</v>
      </c>
      <c r="B279" s="376"/>
      <c r="C279" s="312" t="s">
        <v>91</v>
      </c>
      <c r="D279" s="313">
        <v>3.0000000000000001E-3</v>
      </c>
    </row>
    <row r="280" spans="1:4" s="300" customFormat="1" ht="11.25" customHeight="1" x14ac:dyDescent="0.25">
      <c r="A280" s="381" t="s">
        <v>161</v>
      </c>
      <c r="B280" s="381"/>
      <c r="C280" s="312" t="s">
        <v>91</v>
      </c>
      <c r="D280" s="314">
        <v>4.0000000000000002E-4</v>
      </c>
    </row>
    <row r="281" spans="1:4" s="300" customFormat="1" ht="11.25" customHeight="1" x14ac:dyDescent="0.25">
      <c r="A281" s="376" t="s">
        <v>162</v>
      </c>
      <c r="B281" s="376"/>
      <c r="C281" s="312" t="s">
        <v>91</v>
      </c>
      <c r="D281" s="314">
        <v>5.0000000000000001E-4</v>
      </c>
    </row>
    <row r="282" spans="1:4" s="300" customFormat="1" ht="11.25" customHeight="1" x14ac:dyDescent="0.25">
      <c r="A282" s="376" t="s">
        <v>163</v>
      </c>
      <c r="B282" s="376"/>
      <c r="C282" s="306" t="s">
        <v>153</v>
      </c>
      <c r="D282" s="347">
        <f>'Proposed Rates'!E214</f>
        <v>0.25</v>
      </c>
    </row>
    <row r="283" spans="1:4" s="315" customFormat="1" ht="18.75" customHeight="1" x14ac:dyDescent="0.3">
      <c r="A283" s="382" t="s">
        <v>194</v>
      </c>
      <c r="B283" s="382"/>
      <c r="C283" s="382"/>
      <c r="D283" s="382"/>
    </row>
    <row r="284" spans="1:4" s="300" customFormat="1" ht="36" customHeight="1" x14ac:dyDescent="0.25">
      <c r="A284" s="379" t="s">
        <v>195</v>
      </c>
      <c r="B284" s="379"/>
      <c r="C284" s="379"/>
      <c r="D284" s="392"/>
    </row>
    <row r="285" spans="1:4" s="300" customFormat="1" ht="6.75" customHeight="1" x14ac:dyDescent="0.25">
      <c r="A285" s="301"/>
      <c r="B285" s="301"/>
      <c r="C285" s="301"/>
      <c r="D285" s="316"/>
    </row>
    <row r="286" spans="1:4" s="300" customFormat="1" ht="11.25" customHeight="1" x14ac:dyDescent="0.25">
      <c r="A286" s="383" t="s">
        <v>146</v>
      </c>
      <c r="B286" s="383"/>
      <c r="C286" s="383"/>
      <c r="D286" s="383"/>
    </row>
    <row r="287" spans="1:4" s="300" customFormat="1" ht="6.75" customHeight="1" x14ac:dyDescent="0.25">
      <c r="A287" s="302"/>
      <c r="B287" s="303"/>
      <c r="C287" s="303"/>
      <c r="D287" s="303"/>
    </row>
    <row r="288" spans="1:4" s="300" customFormat="1" ht="36" customHeight="1" x14ac:dyDescent="0.25">
      <c r="A288" s="379" t="s">
        <v>147</v>
      </c>
      <c r="B288" s="379"/>
      <c r="C288" s="379"/>
      <c r="D288" s="379"/>
    </row>
    <row r="289" spans="1:4" s="300" customFormat="1" ht="6.75" customHeight="1" x14ac:dyDescent="0.25">
      <c r="A289" s="301"/>
      <c r="B289" s="301"/>
      <c r="C289" s="301"/>
      <c r="D289" s="316"/>
    </row>
    <row r="290" spans="1:4" s="300" customFormat="1" ht="48" customHeight="1" x14ac:dyDescent="0.25">
      <c r="A290" s="379" t="s">
        <v>148</v>
      </c>
      <c r="B290" s="379"/>
      <c r="C290" s="379"/>
      <c r="D290" s="379"/>
    </row>
    <row r="291" spans="1:4" s="300" customFormat="1" ht="6.75" customHeight="1" x14ac:dyDescent="0.25">
      <c r="A291" s="301"/>
      <c r="B291" s="301"/>
      <c r="C291" s="301"/>
      <c r="D291" s="316"/>
    </row>
    <row r="292" spans="1:4" s="300" customFormat="1" ht="24" customHeight="1" x14ac:dyDescent="0.25">
      <c r="A292" s="379" t="s">
        <v>196</v>
      </c>
      <c r="B292" s="379"/>
      <c r="C292" s="379"/>
      <c r="D292" s="379"/>
    </row>
    <row r="293" spans="1:4" s="300" customFormat="1" ht="6.75" customHeight="1" x14ac:dyDescent="0.25">
      <c r="A293" s="301"/>
      <c r="B293" s="301"/>
      <c r="C293" s="301"/>
      <c r="D293" s="316"/>
    </row>
    <row r="294" spans="1:4" s="300" customFormat="1" ht="36" customHeight="1" x14ac:dyDescent="0.25">
      <c r="A294" s="379" t="s">
        <v>193</v>
      </c>
      <c r="B294" s="379"/>
      <c r="C294" s="379"/>
      <c r="D294" s="379"/>
    </row>
    <row r="295" spans="1:4" s="300" customFormat="1" ht="6.75" customHeight="1" x14ac:dyDescent="0.25">
      <c r="A295" s="301"/>
      <c r="B295" s="301"/>
      <c r="C295" s="301"/>
      <c r="D295" s="316"/>
    </row>
    <row r="296" spans="1:4" s="300" customFormat="1" ht="15" customHeight="1" x14ac:dyDescent="0.25">
      <c r="A296" s="391" t="s">
        <v>151</v>
      </c>
      <c r="B296" s="391"/>
      <c r="C296" s="391"/>
      <c r="D296" s="391"/>
    </row>
    <row r="297" spans="1:4" s="300" customFormat="1" ht="6.75" customHeight="1" x14ac:dyDescent="0.25">
      <c r="A297" s="304"/>
      <c r="B297" s="305"/>
      <c r="C297" s="305"/>
      <c r="D297" s="305"/>
    </row>
    <row r="298" spans="1:4" s="300" customFormat="1" ht="11.25" customHeight="1" x14ac:dyDescent="0.25">
      <c r="A298" s="376" t="s">
        <v>152</v>
      </c>
      <c r="B298" s="376"/>
      <c r="C298" s="306" t="s">
        <v>153</v>
      </c>
      <c r="D298" s="320">
        <f>'Proposed Rates'!E352</f>
        <v>14</v>
      </c>
    </row>
    <row r="299" spans="1:4" s="315" customFormat="1" ht="18.75" customHeight="1" x14ac:dyDescent="0.3">
      <c r="A299" s="382" t="s">
        <v>197</v>
      </c>
      <c r="B299" s="382"/>
      <c r="C299" s="382"/>
      <c r="D299" s="382"/>
    </row>
    <row r="300" spans="1:4" s="300" customFormat="1" ht="36" customHeight="1" x14ac:dyDescent="0.25">
      <c r="A300" s="379" t="s">
        <v>198</v>
      </c>
      <c r="B300" s="379"/>
      <c r="C300" s="379"/>
      <c r="D300" s="379"/>
    </row>
    <row r="301" spans="1:4" s="300" customFormat="1" ht="6.75" customHeight="1" x14ac:dyDescent="0.25">
      <c r="A301" s="301"/>
      <c r="B301" s="301"/>
      <c r="C301" s="301"/>
      <c r="D301" s="316"/>
    </row>
    <row r="302" spans="1:4" s="300" customFormat="1" ht="11.25" customHeight="1" x14ac:dyDescent="0.25">
      <c r="A302" s="383" t="s">
        <v>146</v>
      </c>
      <c r="B302" s="383"/>
      <c r="C302" s="383"/>
      <c r="D302" s="383"/>
    </row>
    <row r="303" spans="1:4" s="300" customFormat="1" ht="6.75" customHeight="1" x14ac:dyDescent="0.25">
      <c r="A303" s="302"/>
      <c r="B303" s="303"/>
      <c r="C303" s="303"/>
      <c r="D303" s="303"/>
    </row>
    <row r="304" spans="1:4" s="300" customFormat="1" ht="36" customHeight="1" x14ac:dyDescent="0.25">
      <c r="A304" s="379" t="s">
        <v>147</v>
      </c>
      <c r="B304" s="379"/>
      <c r="C304" s="379"/>
      <c r="D304" s="379"/>
    </row>
    <row r="305" spans="1:4" s="300" customFormat="1" ht="6.75" customHeight="1" x14ac:dyDescent="0.25">
      <c r="A305" s="301"/>
      <c r="B305" s="301"/>
      <c r="C305" s="301"/>
      <c r="D305" s="316"/>
    </row>
    <row r="306" spans="1:4" s="300" customFormat="1" ht="48" customHeight="1" x14ac:dyDescent="0.25">
      <c r="A306" s="379" t="s">
        <v>148</v>
      </c>
      <c r="B306" s="379"/>
      <c r="C306" s="379"/>
      <c r="D306" s="379"/>
    </row>
    <row r="307" spans="1:4" s="300" customFormat="1" ht="6.75" customHeight="1" x14ac:dyDescent="0.25">
      <c r="A307" s="301"/>
      <c r="B307" s="301"/>
      <c r="C307" s="301"/>
      <c r="D307" s="316"/>
    </row>
    <row r="308" spans="1:4" s="300" customFormat="1" ht="24" customHeight="1" x14ac:dyDescent="0.25">
      <c r="A308" s="379" t="s">
        <v>196</v>
      </c>
      <c r="B308" s="379"/>
      <c r="C308" s="379"/>
      <c r="D308" s="379"/>
    </row>
    <row r="309" spans="1:4" s="300" customFormat="1" ht="6.75" customHeight="1" x14ac:dyDescent="0.25">
      <c r="A309" s="301"/>
      <c r="B309" s="301"/>
      <c r="C309" s="301"/>
      <c r="D309" s="316"/>
    </row>
    <row r="310" spans="1:4" s="300" customFormat="1" ht="36" customHeight="1" x14ac:dyDescent="0.25">
      <c r="A310" s="379" t="s">
        <v>193</v>
      </c>
      <c r="B310" s="379"/>
      <c r="C310" s="379"/>
      <c r="D310" s="379"/>
    </row>
    <row r="311" spans="1:4" s="300" customFormat="1" ht="6.75" customHeight="1" x14ac:dyDescent="0.25">
      <c r="A311" s="301"/>
      <c r="B311" s="301"/>
      <c r="C311" s="301"/>
      <c r="D311" s="316"/>
    </row>
    <row r="312" spans="1:4" s="300" customFormat="1" ht="15" customHeight="1" x14ac:dyDescent="0.25">
      <c r="A312" s="391" t="s">
        <v>151</v>
      </c>
      <c r="B312" s="391"/>
      <c r="C312" s="391"/>
      <c r="D312" s="391"/>
    </row>
    <row r="313" spans="1:4" s="300" customFormat="1" ht="6.75" customHeight="1" x14ac:dyDescent="0.25">
      <c r="A313" s="304"/>
      <c r="B313" s="305"/>
      <c r="C313" s="305"/>
      <c r="D313" s="305"/>
    </row>
    <row r="314" spans="1:4" s="300" customFormat="1" ht="11.25" customHeight="1" x14ac:dyDescent="0.25">
      <c r="A314" s="376" t="s">
        <v>152</v>
      </c>
      <c r="B314" s="376"/>
      <c r="C314" s="306" t="s">
        <v>153</v>
      </c>
      <c r="D314" s="320">
        <f>'Proposed Rates'!E353</f>
        <v>14</v>
      </c>
    </row>
    <row r="315" spans="1:4" s="315" customFormat="1" ht="18.75" customHeight="1" x14ac:dyDescent="0.3">
      <c r="A315" s="382" t="s">
        <v>199</v>
      </c>
      <c r="B315" s="382"/>
      <c r="C315" s="382"/>
      <c r="D315" s="382"/>
    </row>
    <row r="316" spans="1:4" s="300" customFormat="1" ht="36" customHeight="1" x14ac:dyDescent="0.25">
      <c r="A316" s="379" t="s">
        <v>200</v>
      </c>
      <c r="B316" s="379"/>
      <c r="C316" s="379"/>
      <c r="D316" s="379"/>
    </row>
    <row r="317" spans="1:4" s="300" customFormat="1" ht="6.75" customHeight="1" x14ac:dyDescent="0.25">
      <c r="A317" s="301"/>
      <c r="B317" s="301"/>
      <c r="C317" s="301"/>
      <c r="D317" s="316"/>
    </row>
    <row r="318" spans="1:4" s="300" customFormat="1" ht="11.25" customHeight="1" x14ac:dyDescent="0.25">
      <c r="A318" s="383" t="s">
        <v>146</v>
      </c>
      <c r="B318" s="383"/>
      <c r="C318" s="383"/>
      <c r="D318" s="383"/>
    </row>
    <row r="319" spans="1:4" s="300" customFormat="1" ht="6.75" customHeight="1" x14ac:dyDescent="0.25">
      <c r="A319" s="302"/>
      <c r="B319" s="303"/>
      <c r="C319" s="303"/>
      <c r="D319" s="303"/>
    </row>
    <row r="320" spans="1:4" s="300" customFormat="1" ht="36" customHeight="1" x14ac:dyDescent="0.25">
      <c r="A320" s="379" t="s">
        <v>147</v>
      </c>
      <c r="B320" s="379"/>
      <c r="C320" s="379"/>
      <c r="D320" s="379"/>
    </row>
    <row r="321" spans="1:4" s="300" customFormat="1" ht="6.75" customHeight="1" x14ac:dyDescent="0.25">
      <c r="A321" s="301"/>
      <c r="B321" s="301"/>
      <c r="C321" s="301"/>
      <c r="D321" s="316"/>
    </row>
    <row r="322" spans="1:4" s="300" customFormat="1" ht="48" customHeight="1" x14ac:dyDescent="0.25">
      <c r="A322" s="379" t="s">
        <v>148</v>
      </c>
      <c r="B322" s="379"/>
      <c r="C322" s="379"/>
      <c r="D322" s="379"/>
    </row>
    <row r="323" spans="1:4" s="300" customFormat="1" ht="6.75" customHeight="1" x14ac:dyDescent="0.25">
      <c r="A323" s="301"/>
      <c r="B323" s="301"/>
      <c r="C323" s="301"/>
      <c r="D323" s="316"/>
    </row>
    <row r="324" spans="1:4" s="300" customFormat="1" ht="24" customHeight="1" x14ac:dyDescent="0.25">
      <c r="A324" s="379" t="s">
        <v>196</v>
      </c>
      <c r="B324" s="379"/>
      <c r="C324" s="379"/>
      <c r="D324" s="379"/>
    </row>
    <row r="325" spans="1:4" s="300" customFormat="1" ht="6.75" customHeight="1" x14ac:dyDescent="0.25">
      <c r="A325" s="301"/>
      <c r="B325" s="301"/>
      <c r="C325" s="301"/>
      <c r="D325" s="316"/>
    </row>
    <row r="326" spans="1:4" s="300" customFormat="1" ht="36" customHeight="1" x14ac:dyDescent="0.25">
      <c r="A326" s="379" t="s">
        <v>193</v>
      </c>
      <c r="B326" s="379"/>
      <c r="C326" s="379"/>
      <c r="D326" s="379"/>
    </row>
    <row r="327" spans="1:4" s="300" customFormat="1" ht="6.75" customHeight="1" x14ac:dyDescent="0.25">
      <c r="A327" s="301"/>
      <c r="B327" s="301"/>
      <c r="C327" s="301"/>
      <c r="D327" s="316"/>
    </row>
    <row r="328" spans="1:4" s="300" customFormat="1" ht="15" customHeight="1" x14ac:dyDescent="0.25">
      <c r="A328" s="391" t="s">
        <v>151</v>
      </c>
      <c r="B328" s="391"/>
      <c r="C328" s="391"/>
      <c r="D328" s="391"/>
    </row>
    <row r="329" spans="1:4" s="300" customFormat="1" ht="6.75" customHeight="1" x14ac:dyDescent="0.25">
      <c r="A329" s="304"/>
      <c r="B329" s="305"/>
      <c r="C329" s="305"/>
      <c r="D329" s="305"/>
    </row>
    <row r="330" spans="1:4" s="300" customFormat="1" ht="11.25" customHeight="1" x14ac:dyDescent="0.25">
      <c r="A330" s="376" t="s">
        <v>152</v>
      </c>
      <c r="B330" s="376"/>
      <c r="C330" s="306" t="s">
        <v>153</v>
      </c>
      <c r="D330" s="320">
        <f>'Proposed Rates'!E354</f>
        <v>76</v>
      </c>
    </row>
    <row r="331" spans="1:4" s="315" customFormat="1" ht="18.75" customHeight="1" x14ac:dyDescent="0.3">
      <c r="A331" s="382" t="s">
        <v>201</v>
      </c>
      <c r="B331" s="382"/>
      <c r="C331" s="382"/>
      <c r="D331" s="382"/>
    </row>
    <row r="332" spans="1:4" s="300" customFormat="1" ht="36" customHeight="1" x14ac:dyDescent="0.25">
      <c r="A332" s="379" t="s">
        <v>202</v>
      </c>
      <c r="B332" s="379"/>
      <c r="C332" s="379"/>
      <c r="D332" s="379"/>
    </row>
    <row r="333" spans="1:4" s="300" customFormat="1" ht="6.75" customHeight="1" x14ac:dyDescent="0.25">
      <c r="A333" s="301"/>
      <c r="B333" s="301"/>
      <c r="C333" s="301"/>
      <c r="D333" s="316"/>
    </row>
    <row r="334" spans="1:4" s="300" customFormat="1" ht="11.25" customHeight="1" x14ac:dyDescent="0.25">
      <c r="A334" s="383" t="s">
        <v>146</v>
      </c>
      <c r="B334" s="383"/>
      <c r="C334" s="383"/>
      <c r="D334" s="383"/>
    </row>
    <row r="335" spans="1:4" s="300" customFormat="1" ht="6.75" customHeight="1" x14ac:dyDescent="0.25">
      <c r="A335" s="302"/>
      <c r="B335" s="303"/>
      <c r="C335" s="303"/>
      <c r="D335" s="303"/>
    </row>
    <row r="336" spans="1:4" s="300" customFormat="1" ht="36" customHeight="1" x14ac:dyDescent="0.25">
      <c r="A336" s="379" t="s">
        <v>147</v>
      </c>
      <c r="B336" s="379"/>
      <c r="C336" s="379"/>
      <c r="D336" s="379"/>
    </row>
    <row r="337" spans="1:4" s="300" customFormat="1" ht="6.75" customHeight="1" x14ac:dyDescent="0.25">
      <c r="A337" s="301"/>
      <c r="B337" s="301"/>
      <c r="C337" s="301"/>
      <c r="D337" s="316"/>
    </row>
    <row r="338" spans="1:4" s="300" customFormat="1" ht="48" customHeight="1" x14ac:dyDescent="0.25">
      <c r="A338" s="379" t="s">
        <v>148</v>
      </c>
      <c r="B338" s="379"/>
      <c r="C338" s="379"/>
      <c r="D338" s="379"/>
    </row>
    <row r="339" spans="1:4" s="300" customFormat="1" ht="6.75" customHeight="1" x14ac:dyDescent="0.25">
      <c r="A339" s="301"/>
      <c r="B339" s="301"/>
      <c r="C339" s="301"/>
      <c r="D339" s="316"/>
    </row>
    <row r="340" spans="1:4" s="300" customFormat="1" ht="24" customHeight="1" x14ac:dyDescent="0.25">
      <c r="A340" s="379" t="s">
        <v>196</v>
      </c>
      <c r="B340" s="379"/>
      <c r="C340" s="379"/>
      <c r="D340" s="379"/>
    </row>
    <row r="341" spans="1:4" s="300" customFormat="1" ht="6.75" customHeight="1" x14ac:dyDescent="0.25">
      <c r="A341" s="301"/>
      <c r="B341" s="301"/>
      <c r="C341" s="301"/>
      <c r="D341" s="316"/>
    </row>
    <row r="342" spans="1:4" s="300" customFormat="1" ht="36" customHeight="1" x14ac:dyDescent="0.25">
      <c r="A342" s="379" t="s">
        <v>193</v>
      </c>
      <c r="B342" s="379"/>
      <c r="C342" s="379"/>
      <c r="D342" s="379"/>
    </row>
    <row r="343" spans="1:4" s="300" customFormat="1" ht="6.75" customHeight="1" x14ac:dyDescent="0.25">
      <c r="A343" s="301"/>
      <c r="B343" s="301"/>
      <c r="C343" s="301"/>
      <c r="D343" s="316"/>
    </row>
    <row r="344" spans="1:4" s="300" customFormat="1" ht="15" customHeight="1" x14ac:dyDescent="0.25">
      <c r="A344" s="391" t="s">
        <v>151</v>
      </c>
      <c r="B344" s="391"/>
      <c r="C344" s="391"/>
      <c r="D344" s="391"/>
    </row>
    <row r="345" spans="1:4" s="300" customFormat="1" ht="6.75" customHeight="1" x14ac:dyDescent="0.25">
      <c r="A345" s="304"/>
      <c r="B345" s="305"/>
      <c r="C345" s="305"/>
      <c r="D345" s="305"/>
    </row>
    <row r="346" spans="1:4" s="300" customFormat="1" ht="11.25" customHeight="1" x14ac:dyDescent="0.25">
      <c r="A346" s="376" t="s">
        <v>152</v>
      </c>
      <c r="B346" s="376"/>
      <c r="C346" s="306" t="s">
        <v>153</v>
      </c>
      <c r="D346" s="320">
        <f>'Proposed Rates'!E355</f>
        <v>314</v>
      </c>
    </row>
    <row r="347" spans="1:4" s="300" customFormat="1" ht="6.75" customHeight="1" x14ac:dyDescent="0.25">
      <c r="A347" s="321"/>
      <c r="B347" s="308"/>
      <c r="C347" s="306"/>
      <c r="D347" s="320"/>
    </row>
    <row r="348" spans="1:4" s="300" customFormat="1" ht="18" customHeight="1" x14ac:dyDescent="0.25">
      <c r="A348" s="322" t="s">
        <v>203</v>
      </c>
      <c r="B348" s="323"/>
      <c r="C348" s="323"/>
      <c r="D348" s="324"/>
    </row>
    <row r="349" spans="1:4" s="300" customFormat="1" ht="11.25" customHeight="1" x14ac:dyDescent="0.25">
      <c r="A349" s="381" t="s">
        <v>204</v>
      </c>
      <c r="B349" s="381"/>
      <c r="C349" s="325" t="s">
        <v>92</v>
      </c>
      <c r="D349" s="326">
        <f>'Proposed Rates'!E356</f>
        <v>-0.45</v>
      </c>
    </row>
    <row r="350" spans="1:4" s="300" customFormat="1" ht="11.25" customHeight="1" x14ac:dyDescent="0.25">
      <c r="A350" s="376" t="s">
        <v>205</v>
      </c>
      <c r="B350" s="376"/>
      <c r="C350" s="325" t="s">
        <v>206</v>
      </c>
      <c r="D350" s="326">
        <f>'Proposed Rates'!E357</f>
        <v>-1</v>
      </c>
    </row>
    <row r="351" spans="1:4" s="300" customFormat="1" ht="18" customHeight="1" x14ac:dyDescent="0.25">
      <c r="A351" s="322" t="s">
        <v>207</v>
      </c>
      <c r="B351" s="323"/>
      <c r="C351" s="323"/>
      <c r="D351" s="327"/>
    </row>
    <row r="352" spans="1:4" s="300" customFormat="1" ht="6.75" customHeight="1" x14ac:dyDescent="0.25">
      <c r="A352" s="322"/>
      <c r="B352" s="323"/>
      <c r="C352" s="323"/>
      <c r="D352" s="327"/>
    </row>
    <row r="353" spans="1:4" s="300" customFormat="1" ht="11.25" customHeight="1" x14ac:dyDescent="0.25">
      <c r="A353" s="390" t="s">
        <v>146</v>
      </c>
      <c r="B353" s="390"/>
      <c r="C353" s="390"/>
      <c r="D353" s="390"/>
    </row>
    <row r="354" spans="1:4" s="300" customFormat="1" ht="6.75" customHeight="1" x14ac:dyDescent="0.25">
      <c r="A354" s="328"/>
      <c r="B354" s="329"/>
      <c r="C354" s="329"/>
      <c r="D354" s="329"/>
    </row>
    <row r="355" spans="1:4" s="300" customFormat="1" ht="36" customHeight="1" x14ac:dyDescent="0.25">
      <c r="A355" s="388" t="s">
        <v>147</v>
      </c>
      <c r="B355" s="388"/>
      <c r="C355" s="388"/>
      <c r="D355" s="388"/>
    </row>
    <row r="356" spans="1:4" s="300" customFormat="1" ht="6.75" customHeight="1" x14ac:dyDescent="0.25">
      <c r="A356" s="330"/>
      <c r="B356" s="330"/>
      <c r="C356" s="330"/>
      <c r="D356" s="331"/>
    </row>
    <row r="357" spans="1:4" s="300" customFormat="1" ht="48" customHeight="1" x14ac:dyDescent="0.25">
      <c r="A357" s="388" t="s">
        <v>208</v>
      </c>
      <c r="B357" s="388"/>
      <c r="C357" s="388"/>
      <c r="D357" s="388"/>
    </row>
    <row r="358" spans="1:4" s="300" customFormat="1" ht="6.75" customHeight="1" x14ac:dyDescent="0.25">
      <c r="A358" s="330"/>
      <c r="B358" s="330"/>
      <c r="C358" s="330"/>
      <c r="D358" s="331"/>
    </row>
    <row r="359" spans="1:4" s="300" customFormat="1" ht="36" customHeight="1" x14ac:dyDescent="0.25">
      <c r="A359" s="388" t="s">
        <v>150</v>
      </c>
      <c r="B359" s="388"/>
      <c r="C359" s="388"/>
      <c r="D359" s="388"/>
    </row>
    <row r="360" spans="1:4" s="300" customFormat="1" ht="6.75" customHeight="1" x14ac:dyDescent="0.25">
      <c r="A360" s="330"/>
      <c r="B360" s="330"/>
      <c r="C360" s="330"/>
      <c r="D360" s="331"/>
    </row>
    <row r="361" spans="1:4" s="300" customFormat="1" ht="15" customHeight="1" x14ac:dyDescent="0.25">
      <c r="A361" s="332" t="s">
        <v>209</v>
      </c>
      <c r="B361" s="323"/>
      <c r="C361" s="323"/>
      <c r="D361" s="327"/>
    </row>
    <row r="362" spans="1:4" s="300" customFormat="1" ht="11.25" customHeight="1" x14ac:dyDescent="0.25">
      <c r="A362" s="389" t="s">
        <v>210</v>
      </c>
      <c r="B362" s="389"/>
      <c r="C362" s="306" t="s">
        <v>153</v>
      </c>
      <c r="D362" s="320">
        <f>'Proposed Rates'!E296</f>
        <v>16</v>
      </c>
    </row>
    <row r="363" spans="1:4" s="300" customFormat="1" ht="11.25" customHeight="1" x14ac:dyDescent="0.25">
      <c r="A363" s="333" t="s">
        <v>211</v>
      </c>
      <c r="B363" s="333"/>
      <c r="C363" s="306" t="s">
        <v>153</v>
      </c>
      <c r="D363" s="320">
        <f>'Proposed Rates'!E297</f>
        <v>25</v>
      </c>
    </row>
    <row r="364" spans="1:4" s="300" customFormat="1" ht="11.25" customHeight="1" x14ac:dyDescent="0.25">
      <c r="A364" s="389" t="s">
        <v>212</v>
      </c>
      <c r="B364" s="389"/>
      <c r="C364" s="306" t="s">
        <v>153</v>
      </c>
      <c r="D364" s="320">
        <f>'Proposed Rates'!E298</f>
        <v>5</v>
      </c>
    </row>
    <row r="365" spans="1:4" s="300" customFormat="1" ht="11.25" customHeight="1" x14ac:dyDescent="0.25">
      <c r="A365" s="389" t="s">
        <v>213</v>
      </c>
      <c r="B365" s="389"/>
      <c r="C365" s="306" t="s">
        <v>153</v>
      </c>
      <c r="D365" s="320">
        <f>'Proposed Rates'!E299</f>
        <v>122</v>
      </c>
    </row>
    <row r="366" spans="1:4" s="300" customFormat="1" ht="11.25" customHeight="1" x14ac:dyDescent="0.25">
      <c r="A366" s="389" t="s">
        <v>214</v>
      </c>
      <c r="B366" s="389"/>
      <c r="C366" s="306" t="s">
        <v>153</v>
      </c>
      <c r="D366" s="320">
        <f>'Proposed Rates'!E300</f>
        <v>16</v>
      </c>
    </row>
    <row r="367" spans="1:4" s="300" customFormat="1" ht="11.25" customHeight="1" x14ac:dyDescent="0.25">
      <c r="A367" s="389" t="s">
        <v>215</v>
      </c>
      <c r="B367" s="389"/>
      <c r="C367" s="306" t="s">
        <v>153</v>
      </c>
      <c r="D367" s="320">
        <f>'Proposed Rates'!E301</f>
        <v>25</v>
      </c>
    </row>
    <row r="368" spans="1:4" s="300" customFormat="1" ht="11.25" customHeight="1" x14ac:dyDescent="0.25">
      <c r="A368" s="389" t="s">
        <v>216</v>
      </c>
      <c r="B368" s="389"/>
      <c r="C368" s="306" t="s">
        <v>153</v>
      </c>
      <c r="D368" s="320">
        <f>'Proposed Rates'!E302</f>
        <v>25</v>
      </c>
    </row>
    <row r="369" spans="1:4" s="300" customFormat="1" ht="11.25" customHeight="1" x14ac:dyDescent="0.25">
      <c r="A369" s="389" t="s">
        <v>219</v>
      </c>
      <c r="B369" s="389"/>
      <c r="C369" s="306" t="s">
        <v>153</v>
      </c>
      <c r="D369" s="320">
        <f>'Proposed Rates'!E305</f>
        <v>314</v>
      </c>
    </row>
    <row r="370" spans="1:4" s="300" customFormat="1" ht="11.25" customHeight="1" x14ac:dyDescent="0.25">
      <c r="A370" s="389" t="s">
        <v>220</v>
      </c>
      <c r="B370" s="389"/>
      <c r="C370" s="306" t="s">
        <v>153</v>
      </c>
      <c r="D370" s="320">
        <f>'Proposed Rates'!E306</f>
        <v>236</v>
      </c>
    </row>
    <row r="371" spans="1:4" s="300" customFormat="1" ht="6.75" customHeight="1" x14ac:dyDescent="0.25">
      <c r="A371" s="333"/>
      <c r="B371" s="333"/>
      <c r="C371" s="306"/>
      <c r="D371" s="320"/>
    </row>
    <row r="372" spans="1:4" s="300" customFormat="1" ht="15" customHeight="1" x14ac:dyDescent="0.25">
      <c r="A372" s="332" t="s">
        <v>221</v>
      </c>
      <c r="B372" s="323"/>
      <c r="C372" s="334"/>
      <c r="D372" s="335"/>
    </row>
    <row r="373" spans="1:4" s="300" customFormat="1" ht="22.5" customHeight="1" x14ac:dyDescent="0.25">
      <c r="A373" s="389" t="s">
        <v>222</v>
      </c>
      <c r="B373" s="389"/>
      <c r="C373" s="306" t="s">
        <v>206</v>
      </c>
      <c r="D373" s="320">
        <f>'Proposed Rates'!E310</f>
        <v>1.5</v>
      </c>
    </row>
    <row r="374" spans="1:4" s="300" customFormat="1" ht="11.25" customHeight="1" x14ac:dyDescent="0.25">
      <c r="A374" s="389" t="s">
        <v>223</v>
      </c>
      <c r="B374" s="389"/>
      <c r="C374" s="306" t="s">
        <v>153</v>
      </c>
      <c r="D374" s="320">
        <f>'Proposed Rates'!E311</f>
        <v>67</v>
      </c>
    </row>
    <row r="375" spans="1:4" s="300" customFormat="1" ht="11.25" customHeight="1" x14ac:dyDescent="0.25">
      <c r="A375" s="389" t="s">
        <v>224</v>
      </c>
      <c r="B375" s="389"/>
      <c r="C375" s="306" t="s">
        <v>153</v>
      </c>
      <c r="D375" s="320">
        <f>'Proposed Rates'!E312</f>
        <v>100</v>
      </c>
    </row>
    <row r="376" spans="1:4" s="300" customFormat="1" ht="11.25" customHeight="1" x14ac:dyDescent="0.25">
      <c r="A376" s="389" t="s">
        <v>225</v>
      </c>
      <c r="B376" s="389"/>
      <c r="C376" s="306" t="s">
        <v>153</v>
      </c>
      <c r="D376" s="320">
        <f>'Proposed Rates'!E313</f>
        <v>250</v>
      </c>
    </row>
    <row r="377" spans="1:4" s="300" customFormat="1" ht="11.25" customHeight="1" x14ac:dyDescent="0.25">
      <c r="A377" s="389" t="s">
        <v>226</v>
      </c>
      <c r="B377" s="389"/>
      <c r="C377" s="306" t="s">
        <v>153</v>
      </c>
      <c r="D377" s="320">
        <f>'Proposed Rates'!E314</f>
        <v>422</v>
      </c>
    </row>
    <row r="378" spans="1:4" s="300" customFormat="1" ht="6.75" customHeight="1" x14ac:dyDescent="0.25">
      <c r="A378" s="333"/>
      <c r="B378" s="333"/>
      <c r="C378" s="306"/>
      <c r="D378" s="320"/>
    </row>
    <row r="379" spans="1:4" s="300" customFormat="1" ht="15" customHeight="1" x14ac:dyDescent="0.25">
      <c r="A379" s="336" t="s">
        <v>227</v>
      </c>
      <c r="B379" s="323"/>
      <c r="C379" s="334"/>
      <c r="D379" s="320"/>
    </row>
    <row r="380" spans="1:4" s="300" customFormat="1" ht="11.25" customHeight="1" x14ac:dyDescent="0.25">
      <c r="A380" s="389" t="s">
        <v>228</v>
      </c>
      <c r="B380" s="389"/>
      <c r="C380" s="306" t="s">
        <v>153</v>
      </c>
      <c r="D380" s="320">
        <f>'Proposed Rates'!E317</f>
        <v>879</v>
      </c>
    </row>
    <row r="381" spans="1:4" s="300" customFormat="1" ht="11.25" customHeight="1" x14ac:dyDescent="0.25">
      <c r="A381" s="389" t="s">
        <v>229</v>
      </c>
      <c r="B381" s="389"/>
      <c r="C381" s="306" t="s">
        <v>153</v>
      </c>
      <c r="D381" s="320">
        <f>'Proposed Rates'!E318</f>
        <v>1275</v>
      </c>
    </row>
    <row r="382" spans="1:4" s="300" customFormat="1" ht="11.25" customHeight="1" x14ac:dyDescent="0.25">
      <c r="A382" s="389" t="s">
        <v>230</v>
      </c>
      <c r="B382" s="389"/>
      <c r="C382" s="306" t="s">
        <v>153</v>
      </c>
      <c r="D382" s="320">
        <f>'Proposed Rates'!E319</f>
        <v>3135</v>
      </c>
    </row>
    <row r="383" spans="1:4" s="300" customFormat="1" ht="22.5" customHeight="1" x14ac:dyDescent="0.25">
      <c r="A383" s="389" t="s">
        <v>231</v>
      </c>
      <c r="B383" s="389"/>
      <c r="C383" s="306" t="s">
        <v>153</v>
      </c>
      <c r="D383" s="320">
        <f>'Proposed Rates'!E320</f>
        <v>45.39</v>
      </c>
    </row>
    <row r="384" spans="1:4" s="300" customFormat="1" ht="11.25" customHeight="1" x14ac:dyDescent="0.25">
      <c r="A384" s="389" t="s">
        <v>232</v>
      </c>
      <c r="B384" s="389"/>
      <c r="C384" s="306"/>
      <c r="D384" s="320" t="str">
        <f>'Proposed Rates'!E321</f>
        <v>Per Attached Table</v>
      </c>
    </row>
    <row r="385" spans="1:4" s="300" customFormat="1" ht="11.25" customHeight="1" x14ac:dyDescent="0.25">
      <c r="A385" s="389" t="s">
        <v>234</v>
      </c>
      <c r="B385" s="389"/>
      <c r="C385" s="306" t="s">
        <v>153</v>
      </c>
      <c r="D385" s="320">
        <f>'Proposed Rates'!E322</f>
        <v>142</v>
      </c>
    </row>
    <row r="386" spans="1:4" s="300" customFormat="1" ht="11.25" customHeight="1" x14ac:dyDescent="0.25">
      <c r="A386" s="389"/>
      <c r="B386" s="389"/>
      <c r="C386" s="306"/>
      <c r="D386" s="320"/>
    </row>
    <row r="387" spans="1:4" s="300" customFormat="1" ht="18" customHeight="1" x14ac:dyDescent="0.25">
      <c r="A387" s="322" t="s">
        <v>235</v>
      </c>
      <c r="B387" s="323"/>
      <c r="C387" s="323"/>
      <c r="D387" s="327"/>
    </row>
    <row r="388" spans="1:4" s="300" customFormat="1" ht="6.75" customHeight="1" x14ac:dyDescent="0.25">
      <c r="A388" s="322"/>
      <c r="B388" s="323"/>
      <c r="C388" s="323"/>
      <c r="D388" s="327"/>
    </row>
    <row r="389" spans="1:4" s="300" customFormat="1" ht="36" customHeight="1" x14ac:dyDescent="0.25">
      <c r="A389" s="388" t="s">
        <v>236</v>
      </c>
      <c r="B389" s="388"/>
      <c r="C389" s="388"/>
      <c r="D389" s="388"/>
    </row>
    <row r="390" spans="1:4" s="300" customFormat="1" ht="6.75" customHeight="1" x14ac:dyDescent="0.25">
      <c r="A390" s="330"/>
      <c r="B390" s="330"/>
      <c r="C390" s="330"/>
      <c r="D390" s="331"/>
    </row>
    <row r="391" spans="1:4" s="300" customFormat="1" ht="48" customHeight="1" x14ac:dyDescent="0.25">
      <c r="A391" s="388" t="s">
        <v>148</v>
      </c>
      <c r="B391" s="388"/>
      <c r="C391" s="388"/>
      <c r="D391" s="388"/>
    </row>
    <row r="392" spans="1:4" s="300" customFormat="1" ht="6.75" customHeight="1" x14ac:dyDescent="0.25">
      <c r="A392" s="330"/>
      <c r="B392" s="330"/>
      <c r="C392" s="330"/>
      <c r="D392" s="331"/>
    </row>
    <row r="393" spans="1:4" s="300" customFormat="1" ht="24" customHeight="1" x14ac:dyDescent="0.25">
      <c r="A393" s="388" t="s">
        <v>183</v>
      </c>
      <c r="B393" s="388"/>
      <c r="C393" s="388"/>
      <c r="D393" s="388"/>
    </row>
    <row r="394" spans="1:4" s="300" customFormat="1" ht="6.75" customHeight="1" x14ac:dyDescent="0.25">
      <c r="A394" s="330"/>
      <c r="B394" s="330"/>
      <c r="C394" s="330"/>
      <c r="D394" s="331"/>
    </row>
    <row r="395" spans="1:4" s="300" customFormat="1" ht="36" customHeight="1" x14ac:dyDescent="0.25">
      <c r="A395" s="388" t="s">
        <v>150</v>
      </c>
      <c r="B395" s="388"/>
      <c r="C395" s="388"/>
      <c r="D395" s="388"/>
    </row>
    <row r="396" spans="1:4" s="300" customFormat="1" ht="6.75" customHeight="1" x14ac:dyDescent="0.25">
      <c r="A396" s="330"/>
      <c r="B396" s="330"/>
      <c r="C396" s="330"/>
      <c r="D396" s="331"/>
    </row>
    <row r="397" spans="1:4" s="300" customFormat="1" ht="24" customHeight="1" x14ac:dyDescent="0.25">
      <c r="A397" s="388" t="s">
        <v>237</v>
      </c>
      <c r="B397" s="388"/>
      <c r="C397" s="388"/>
      <c r="D397" s="388"/>
    </row>
    <row r="398" spans="1:4" s="300" customFormat="1" ht="22.5" customHeight="1" x14ac:dyDescent="0.25">
      <c r="A398" s="376" t="s">
        <v>238</v>
      </c>
      <c r="B398" s="376"/>
      <c r="C398" s="337" t="s">
        <v>153</v>
      </c>
      <c r="D398" s="338">
        <f>'Proposed Rates'!E326</f>
        <v>104.04</v>
      </c>
    </row>
    <row r="399" spans="1:4" s="300" customFormat="1" ht="11.25" customHeight="1" x14ac:dyDescent="0.25">
      <c r="A399" s="376" t="s">
        <v>239</v>
      </c>
      <c r="B399" s="376"/>
      <c r="C399" s="337" t="s">
        <v>153</v>
      </c>
      <c r="D399" s="338">
        <f>'Proposed Rates'!E327</f>
        <v>41.62</v>
      </c>
    </row>
    <row r="400" spans="1:4" s="300" customFormat="1" ht="11.25" customHeight="1" x14ac:dyDescent="0.25">
      <c r="A400" s="376" t="s">
        <v>240</v>
      </c>
      <c r="B400" s="376"/>
      <c r="C400" s="337" t="s">
        <v>241</v>
      </c>
      <c r="D400" s="338">
        <f>'Proposed Rates'!E328</f>
        <v>1.04</v>
      </c>
    </row>
    <row r="401" spans="1:4" s="300" customFormat="1" ht="11.25" customHeight="1" x14ac:dyDescent="0.25">
      <c r="A401" s="376" t="s">
        <v>242</v>
      </c>
      <c r="B401" s="376"/>
      <c r="C401" s="337" t="s">
        <v>241</v>
      </c>
      <c r="D401" s="338">
        <f>'Proposed Rates'!E329</f>
        <v>0.62</v>
      </c>
    </row>
    <row r="402" spans="1:4" s="300" customFormat="1" ht="11.25" customHeight="1" x14ac:dyDescent="0.25">
      <c r="A402" s="376" t="s">
        <v>243</v>
      </c>
      <c r="B402" s="376"/>
      <c r="C402" s="337" t="s">
        <v>241</v>
      </c>
      <c r="D402" s="338">
        <f>'Proposed Rates'!E330</f>
        <v>-0.62</v>
      </c>
    </row>
    <row r="403" spans="1:4" s="300" customFormat="1" ht="11.25" customHeight="1" x14ac:dyDescent="0.25">
      <c r="A403" s="376" t="s">
        <v>244</v>
      </c>
      <c r="B403" s="376"/>
      <c r="C403" s="339"/>
      <c r="D403" s="338"/>
    </row>
    <row r="404" spans="1:4" s="300" customFormat="1" ht="11.25" customHeight="1" x14ac:dyDescent="0.25">
      <c r="A404" s="386" t="s">
        <v>245</v>
      </c>
      <c r="B404" s="386"/>
      <c r="C404" s="337" t="s">
        <v>153</v>
      </c>
      <c r="D404" s="338">
        <f>'Proposed Rates'!E332</f>
        <v>0.52</v>
      </c>
    </row>
    <row r="405" spans="1:4" s="300" customFormat="1" ht="11.25" customHeight="1" x14ac:dyDescent="0.25">
      <c r="A405" s="386" t="s">
        <v>246</v>
      </c>
      <c r="B405" s="386"/>
      <c r="C405" s="337" t="s">
        <v>153</v>
      </c>
      <c r="D405" s="338">
        <f>'Proposed Rates'!E333</f>
        <v>1.04</v>
      </c>
    </row>
    <row r="406" spans="1:4" s="300" customFormat="1" ht="11.25" customHeight="1" x14ac:dyDescent="0.25">
      <c r="A406" s="376" t="s">
        <v>247</v>
      </c>
      <c r="B406" s="376"/>
      <c r="C406" s="340"/>
      <c r="D406" s="338"/>
    </row>
    <row r="407" spans="1:4" s="300" customFormat="1" ht="11.25" customHeight="1" x14ac:dyDescent="0.25">
      <c r="A407" s="376" t="s">
        <v>248</v>
      </c>
      <c r="B407" s="376"/>
      <c r="C407" s="340"/>
      <c r="D407" s="338"/>
    </row>
    <row r="408" spans="1:4" s="300" customFormat="1" ht="11.25" customHeight="1" x14ac:dyDescent="0.25">
      <c r="A408" s="376" t="s">
        <v>249</v>
      </c>
      <c r="B408" s="376"/>
      <c r="C408" s="340"/>
      <c r="D408" s="338"/>
    </row>
    <row r="409" spans="1:4" s="300" customFormat="1" ht="11.25" customHeight="1" x14ac:dyDescent="0.25">
      <c r="A409" s="386" t="s">
        <v>250</v>
      </c>
      <c r="B409" s="386"/>
      <c r="C409" s="337" t="s">
        <v>153</v>
      </c>
      <c r="D409" s="338" t="str">
        <f>'Proposed Rates'!E337</f>
        <v>no charge</v>
      </c>
    </row>
    <row r="410" spans="1:4" s="300" customFormat="1" ht="11.25" customHeight="1" x14ac:dyDescent="0.25">
      <c r="A410" s="386" t="s">
        <v>252</v>
      </c>
      <c r="B410" s="386"/>
      <c r="C410" s="337" t="s">
        <v>153</v>
      </c>
      <c r="D410" s="338">
        <f>'Proposed Rates'!E338</f>
        <v>4.16</v>
      </c>
    </row>
    <row r="411" spans="1:4" s="300" customFormat="1" ht="22.5" customHeight="1" x14ac:dyDescent="0.25">
      <c r="A411" s="376" t="s">
        <v>253</v>
      </c>
      <c r="B411" s="376"/>
      <c r="C411" s="340"/>
      <c r="D411" s="338"/>
    </row>
    <row r="412" spans="1:4" s="300" customFormat="1" ht="11.25" customHeight="1" x14ac:dyDescent="0.25">
      <c r="A412" s="387" t="s">
        <v>254</v>
      </c>
      <c r="B412" s="387"/>
      <c r="C412" s="337" t="s">
        <v>153</v>
      </c>
      <c r="D412" s="338">
        <f>'Proposed Rates'!E340</f>
        <v>2.04</v>
      </c>
    </row>
    <row r="413" spans="1:4" s="300" customFormat="1" ht="6.75" customHeight="1" x14ac:dyDescent="0.25">
      <c r="A413" s="342"/>
      <c r="B413" s="342"/>
      <c r="C413" s="337"/>
      <c r="D413" s="341"/>
    </row>
    <row r="414" spans="1:4" s="300" customFormat="1" ht="15" customHeight="1" x14ac:dyDescent="0.3">
      <c r="A414" s="343" t="s">
        <v>255</v>
      </c>
      <c r="B414" s="343"/>
      <c r="C414" s="344"/>
      <c r="D414" s="345"/>
    </row>
    <row r="415" spans="1:4" s="300" customFormat="1" ht="6.75" customHeight="1" x14ac:dyDescent="0.3">
      <c r="A415" s="343"/>
      <c r="B415" s="343"/>
      <c r="C415" s="344"/>
      <c r="D415" s="345"/>
    </row>
    <row r="416" spans="1:4" s="300" customFormat="1" ht="22.5" customHeight="1" x14ac:dyDescent="0.25">
      <c r="A416" s="384" t="s">
        <v>256</v>
      </c>
      <c r="B416" s="384"/>
      <c r="C416" s="384"/>
      <c r="D416" s="384"/>
    </row>
    <row r="417" spans="1:4" s="300" customFormat="1" ht="11.25" customHeight="1" x14ac:dyDescent="0.25">
      <c r="A417" s="385" t="s">
        <v>257</v>
      </c>
      <c r="B417" s="385"/>
      <c r="C417" s="385"/>
      <c r="D417" s="356">
        <f>'Proposed Rates'!E288</f>
        <v>1.0338000000000001</v>
      </c>
    </row>
    <row r="418" spans="1:4" s="300" customFormat="1" ht="11.25" customHeight="1" x14ac:dyDescent="0.25">
      <c r="A418" s="385" t="s">
        <v>258</v>
      </c>
      <c r="B418" s="385"/>
      <c r="C418" s="385"/>
      <c r="D418" s="356">
        <f>'Proposed Rates'!E289</f>
        <v>1.0152000000000001</v>
      </c>
    </row>
    <row r="419" spans="1:4" s="300" customFormat="1" ht="11.25" customHeight="1" x14ac:dyDescent="0.25">
      <c r="A419" s="385" t="s">
        <v>259</v>
      </c>
      <c r="B419" s="385"/>
      <c r="C419" s="385"/>
      <c r="D419" s="356">
        <f>'Proposed Rates'!E290</f>
        <v>1.0234000000000001</v>
      </c>
    </row>
    <row r="420" spans="1:4" s="300" customFormat="1" ht="11.25" customHeight="1" x14ac:dyDescent="0.25">
      <c r="A420" s="385" t="s">
        <v>260</v>
      </c>
      <c r="B420" s="385"/>
      <c r="C420" s="385"/>
      <c r="D420" s="356">
        <f>'Proposed Rates'!E291</f>
        <v>1.0051000000000001</v>
      </c>
    </row>
    <row r="421" spans="1:4" ht="127.5" customHeight="1" x14ac:dyDescent="0.25"/>
    <row r="422" spans="1:4" ht="127.5" customHeight="1" x14ac:dyDescent="0.25"/>
    <row r="423" spans="1:4" ht="127.5" customHeight="1" x14ac:dyDescent="0.25"/>
    <row r="424" spans="1:4" ht="127.5" customHeight="1" x14ac:dyDescent="0.25"/>
    <row r="425" spans="1:4" ht="127.5" customHeight="1" x14ac:dyDescent="0.25"/>
    <row r="426" spans="1:4" ht="127.5" customHeight="1" x14ac:dyDescent="0.25"/>
    <row r="427" spans="1:4" ht="127.5" customHeight="1" x14ac:dyDescent="0.25"/>
    <row r="428" spans="1:4" ht="127.5" customHeight="1" x14ac:dyDescent="0.25"/>
    <row r="429" spans="1:4" ht="127.5" customHeight="1" x14ac:dyDescent="0.25"/>
    <row r="430" spans="1:4" ht="127.5" customHeight="1" x14ac:dyDescent="0.25"/>
    <row r="431" spans="1:4" ht="127.5" customHeight="1" x14ac:dyDescent="0.25"/>
    <row r="432" spans="1:4"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sheetData>
  <mergeCells count="291">
    <mergeCell ref="A1:D1"/>
    <mergeCell ref="A2:D2"/>
    <mergeCell ref="A3:D3"/>
    <mergeCell ref="A4:D4"/>
    <mergeCell ref="A5:D5"/>
    <mergeCell ref="A6:D6"/>
    <mergeCell ref="A29:B29"/>
    <mergeCell ref="A30:B30"/>
    <mergeCell ref="A32:B32"/>
    <mergeCell ref="A23:B23"/>
    <mergeCell ref="A18:D18"/>
    <mergeCell ref="A20:D20"/>
    <mergeCell ref="A22:B22"/>
    <mergeCell ref="A7:D7"/>
    <mergeCell ref="A8:D8"/>
    <mergeCell ref="A10:D10"/>
    <mergeCell ref="A12:D12"/>
    <mergeCell ref="A14:D14"/>
    <mergeCell ref="A16:D16"/>
    <mergeCell ref="A34:B34"/>
    <mergeCell ref="A35:B35"/>
    <mergeCell ref="A36:B36"/>
    <mergeCell ref="A24:B24"/>
    <mergeCell ref="A25:B25"/>
    <mergeCell ref="A26:B26"/>
    <mergeCell ref="A62:B62"/>
    <mergeCell ref="A64:B64"/>
    <mergeCell ref="A66:B66"/>
    <mergeCell ref="A47:D47"/>
    <mergeCell ref="A49:D49"/>
    <mergeCell ref="A51:D51"/>
    <mergeCell ref="A53:B53"/>
    <mergeCell ref="A54:B54"/>
    <mergeCell ref="A37:B37"/>
    <mergeCell ref="A38:D38"/>
    <mergeCell ref="A39:D39"/>
    <mergeCell ref="A41:D41"/>
    <mergeCell ref="A43:D43"/>
    <mergeCell ref="A45:D45"/>
    <mergeCell ref="A27:B27"/>
    <mergeCell ref="A28:B28"/>
    <mergeCell ref="A57:B57"/>
    <mergeCell ref="A60:B60"/>
    <mergeCell ref="A96:B96"/>
    <mergeCell ref="A97:B97"/>
    <mergeCell ref="A99:B99"/>
    <mergeCell ref="A101:B101"/>
    <mergeCell ref="A102:B102"/>
    <mergeCell ref="A103:B103"/>
    <mergeCell ref="A84:D84"/>
    <mergeCell ref="A86:D86"/>
    <mergeCell ref="A88:B88"/>
    <mergeCell ref="A89:B89"/>
    <mergeCell ref="A90:B90"/>
    <mergeCell ref="A93:B93"/>
    <mergeCell ref="A94:B94"/>
    <mergeCell ref="A95:B95"/>
    <mergeCell ref="A114:D114"/>
    <mergeCell ref="A116:D116"/>
    <mergeCell ref="A117:D117"/>
    <mergeCell ref="A118:D118"/>
    <mergeCell ref="A119:D119"/>
    <mergeCell ref="A121:D121"/>
    <mergeCell ref="A104:B104"/>
    <mergeCell ref="A105:D105"/>
    <mergeCell ref="A106:D106"/>
    <mergeCell ref="A108:D108"/>
    <mergeCell ref="A110:D110"/>
    <mergeCell ref="A112:D112"/>
    <mergeCell ref="A134:B134"/>
    <mergeCell ref="A136:B136"/>
    <mergeCell ref="A137:B137"/>
    <mergeCell ref="A138:B138"/>
    <mergeCell ref="A139:B139"/>
    <mergeCell ref="A140:D140"/>
    <mergeCell ref="A123:B123"/>
    <mergeCell ref="A124:B124"/>
    <mergeCell ref="A125:B125"/>
    <mergeCell ref="A131:B131"/>
    <mergeCell ref="A132:B132"/>
    <mergeCell ref="A126:B126"/>
    <mergeCell ref="A127:B127"/>
    <mergeCell ref="A128:B128"/>
    <mergeCell ref="A129:B129"/>
    <mergeCell ref="A130:B130"/>
    <mergeCell ref="A152:D152"/>
    <mergeCell ref="A153:D153"/>
    <mergeCell ref="A154:D154"/>
    <mergeCell ref="A156:D156"/>
    <mergeCell ref="A158:B158"/>
    <mergeCell ref="A141:D141"/>
    <mergeCell ref="A143:D143"/>
    <mergeCell ref="A145:D145"/>
    <mergeCell ref="A147:D147"/>
    <mergeCell ref="A149:D149"/>
    <mergeCell ref="A151:D151"/>
    <mergeCell ref="A171:B171"/>
    <mergeCell ref="A172:B172"/>
    <mergeCell ref="A173:B173"/>
    <mergeCell ref="A174:D174"/>
    <mergeCell ref="A175:D175"/>
    <mergeCell ref="A177:D177"/>
    <mergeCell ref="A159:B159"/>
    <mergeCell ref="A160:B160"/>
    <mergeCell ref="A165:B165"/>
    <mergeCell ref="A166:B166"/>
    <mergeCell ref="A168:B168"/>
    <mergeCell ref="A170:B170"/>
    <mergeCell ref="A161:B161"/>
    <mergeCell ref="A162:B162"/>
    <mergeCell ref="A163:B163"/>
    <mergeCell ref="A164:B164"/>
    <mergeCell ref="A190:B190"/>
    <mergeCell ref="A191:B191"/>
    <mergeCell ref="A195:B195"/>
    <mergeCell ref="A196:B196"/>
    <mergeCell ref="A198:B198"/>
    <mergeCell ref="A179:D179"/>
    <mergeCell ref="A181:D181"/>
    <mergeCell ref="A183:D183"/>
    <mergeCell ref="A185:D185"/>
    <mergeCell ref="A187:D187"/>
    <mergeCell ref="A189:B189"/>
    <mergeCell ref="A192:B192"/>
    <mergeCell ref="A193:B193"/>
    <mergeCell ref="A194:B194"/>
    <mergeCell ref="A207:D207"/>
    <mergeCell ref="A209:D209"/>
    <mergeCell ref="A211:D211"/>
    <mergeCell ref="A213:D213"/>
    <mergeCell ref="A215:D215"/>
    <mergeCell ref="A217:D217"/>
    <mergeCell ref="A200:B200"/>
    <mergeCell ref="A201:B201"/>
    <mergeCell ref="A202:B202"/>
    <mergeCell ref="A203:B203"/>
    <mergeCell ref="A204:D204"/>
    <mergeCell ref="A205:D205"/>
    <mergeCell ref="A226:D226"/>
    <mergeCell ref="A228:D228"/>
    <mergeCell ref="A230:D230"/>
    <mergeCell ref="A232:D232"/>
    <mergeCell ref="A234:D234"/>
    <mergeCell ref="A236:D236"/>
    <mergeCell ref="A219:B219"/>
    <mergeCell ref="A220:B220"/>
    <mergeCell ref="A221:B221"/>
    <mergeCell ref="A222:B222"/>
    <mergeCell ref="A223:D223"/>
    <mergeCell ref="A224:D224"/>
    <mergeCell ref="A246:B246"/>
    <mergeCell ref="A248:B248"/>
    <mergeCell ref="A249:B249"/>
    <mergeCell ref="A250:B250"/>
    <mergeCell ref="A251:B251"/>
    <mergeCell ref="A252:D252"/>
    <mergeCell ref="A238:B238"/>
    <mergeCell ref="A239:B239"/>
    <mergeCell ref="A240:B240"/>
    <mergeCell ref="A243:B243"/>
    <mergeCell ref="A244:B244"/>
    <mergeCell ref="A241:B241"/>
    <mergeCell ref="A242:B242"/>
    <mergeCell ref="A245:B245"/>
    <mergeCell ref="A265:D265"/>
    <mergeCell ref="A267:B267"/>
    <mergeCell ref="A268:B268"/>
    <mergeCell ref="A269:B269"/>
    <mergeCell ref="A274:B274"/>
    <mergeCell ref="A253:D253"/>
    <mergeCell ref="A255:D255"/>
    <mergeCell ref="A257:D257"/>
    <mergeCell ref="A259:D259"/>
    <mergeCell ref="A261:D261"/>
    <mergeCell ref="A263:D263"/>
    <mergeCell ref="A270:B270"/>
    <mergeCell ref="A271:B271"/>
    <mergeCell ref="A272:B272"/>
    <mergeCell ref="A273:B273"/>
    <mergeCell ref="A283:D283"/>
    <mergeCell ref="A284:D284"/>
    <mergeCell ref="A286:D286"/>
    <mergeCell ref="A288:D288"/>
    <mergeCell ref="A290:D290"/>
    <mergeCell ref="A292:D292"/>
    <mergeCell ref="A275:B275"/>
    <mergeCell ref="A277:B277"/>
    <mergeCell ref="A279:B279"/>
    <mergeCell ref="A280:B280"/>
    <mergeCell ref="A281:B281"/>
    <mergeCell ref="A282:B282"/>
    <mergeCell ref="A304:D304"/>
    <mergeCell ref="A306:D306"/>
    <mergeCell ref="A308:D308"/>
    <mergeCell ref="A310:D310"/>
    <mergeCell ref="A312:D312"/>
    <mergeCell ref="A314:B314"/>
    <mergeCell ref="A294:D294"/>
    <mergeCell ref="A296:D296"/>
    <mergeCell ref="A298:B298"/>
    <mergeCell ref="A299:D299"/>
    <mergeCell ref="A300:D300"/>
    <mergeCell ref="A302:D302"/>
    <mergeCell ref="A326:D326"/>
    <mergeCell ref="A328:D328"/>
    <mergeCell ref="A330:B330"/>
    <mergeCell ref="A331:D331"/>
    <mergeCell ref="A332:D332"/>
    <mergeCell ref="A334:D334"/>
    <mergeCell ref="A315:D315"/>
    <mergeCell ref="A316:D316"/>
    <mergeCell ref="A318:D318"/>
    <mergeCell ref="A320:D320"/>
    <mergeCell ref="A322:D322"/>
    <mergeCell ref="A324:D324"/>
    <mergeCell ref="A349:B349"/>
    <mergeCell ref="A350:B350"/>
    <mergeCell ref="A353:D353"/>
    <mergeCell ref="A355:D355"/>
    <mergeCell ref="A357:D357"/>
    <mergeCell ref="A359:D359"/>
    <mergeCell ref="A336:D336"/>
    <mergeCell ref="A338:D338"/>
    <mergeCell ref="A340:D340"/>
    <mergeCell ref="A342:D342"/>
    <mergeCell ref="A344:D344"/>
    <mergeCell ref="A346:B346"/>
    <mergeCell ref="A369:B369"/>
    <mergeCell ref="A370:B370"/>
    <mergeCell ref="A373:B373"/>
    <mergeCell ref="A374:B374"/>
    <mergeCell ref="A362:B362"/>
    <mergeCell ref="A364:B364"/>
    <mergeCell ref="A365:B365"/>
    <mergeCell ref="A366:B366"/>
    <mergeCell ref="A367:B367"/>
    <mergeCell ref="A368:B368"/>
    <mergeCell ref="A383:B383"/>
    <mergeCell ref="A384:B384"/>
    <mergeCell ref="A385:B385"/>
    <mergeCell ref="A386:B386"/>
    <mergeCell ref="A389:D389"/>
    <mergeCell ref="A391:D391"/>
    <mergeCell ref="A375:B375"/>
    <mergeCell ref="A376:B376"/>
    <mergeCell ref="A377:B377"/>
    <mergeCell ref="A380:B380"/>
    <mergeCell ref="A381:B381"/>
    <mergeCell ref="A382:B382"/>
    <mergeCell ref="A401:B401"/>
    <mergeCell ref="A402:B402"/>
    <mergeCell ref="A403:B403"/>
    <mergeCell ref="A404:B404"/>
    <mergeCell ref="A405:B405"/>
    <mergeCell ref="A406:B406"/>
    <mergeCell ref="A393:D393"/>
    <mergeCell ref="A395:D395"/>
    <mergeCell ref="A397:D397"/>
    <mergeCell ref="A398:B398"/>
    <mergeCell ref="A399:B399"/>
    <mergeCell ref="A400:B400"/>
    <mergeCell ref="A416:D416"/>
    <mergeCell ref="A417:C417"/>
    <mergeCell ref="A418:C418"/>
    <mergeCell ref="A419:C419"/>
    <mergeCell ref="A420:C420"/>
    <mergeCell ref="A407:B407"/>
    <mergeCell ref="A408:B408"/>
    <mergeCell ref="A409:B409"/>
    <mergeCell ref="A410:B410"/>
    <mergeCell ref="A411:B411"/>
    <mergeCell ref="A412:B412"/>
    <mergeCell ref="A55:B55"/>
    <mergeCell ref="A56:B56"/>
    <mergeCell ref="A61:B61"/>
    <mergeCell ref="A58:B58"/>
    <mergeCell ref="A59:B59"/>
    <mergeCell ref="A91:B91"/>
    <mergeCell ref="A92:B92"/>
    <mergeCell ref="A75:D75"/>
    <mergeCell ref="A77:D77"/>
    <mergeCell ref="A79:D79"/>
    <mergeCell ref="A81:D81"/>
    <mergeCell ref="A82:D82"/>
    <mergeCell ref="A83:D83"/>
    <mergeCell ref="A67:B67"/>
    <mergeCell ref="A68:B68"/>
    <mergeCell ref="A69:B69"/>
    <mergeCell ref="A70:D70"/>
    <mergeCell ref="A71:D71"/>
    <mergeCell ref="A73:D73"/>
  </mergeCells>
  <pageMargins left="0.7" right="0.7" top="0.75" bottom="0.75" header="0.3" footer="0.3"/>
  <pageSetup fitToHeight="0" orientation="portrait" r:id="rId1"/>
  <rowBreaks count="16" manualBreakCount="16">
    <brk id="37" max="16383" man="1"/>
    <brk id="69" max="16383" man="1"/>
    <brk id="98" max="3" man="1"/>
    <brk id="104" max="16383" man="1"/>
    <brk id="139" max="16383" man="1"/>
    <brk id="167" max="3" man="1"/>
    <brk id="173" max="16383" man="1"/>
    <brk id="203" max="16383" man="1"/>
    <brk id="222" max="16383" man="1"/>
    <brk id="251" max="16383" man="1"/>
    <brk id="282" max="16383" man="1"/>
    <brk id="298" max="16383" man="1"/>
    <brk id="314" max="16383" man="1"/>
    <brk id="330" max="16383" man="1"/>
    <brk id="350" max="3" man="1"/>
    <brk id="386" max="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6"/>
  <sheetViews>
    <sheetView showGridLines="0" topLeftCell="A13" zoomScale="85" zoomScaleNormal="85" zoomScaleSheetLayoutView="100" workbookViewId="0">
      <selection activeCell="AB6" sqref="AB6"/>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5.140625" style="6" bestFit="1" customWidth="1"/>
    <col min="9" max="9" width="2.85546875" style="6" customWidth="1"/>
    <col min="10" max="10" width="10.5703125" style="6" bestFit="1" customWidth="1"/>
    <col min="11" max="11" width="10" style="6" bestFit="1" customWidth="1"/>
    <col min="12" max="12" width="15.140625" style="6" bestFit="1" customWidth="1"/>
    <col min="13" max="13" width="2.85546875" style="6" customWidth="1"/>
    <col min="14" max="14" width="12.140625" style="6" bestFit="1" customWidth="1"/>
    <col min="15" max="15" width="12.28515625" style="6" bestFit="1" customWidth="1"/>
    <col min="16" max="16" width="3.85546875" style="6" customWidth="1"/>
    <col min="17" max="17" width="10.5703125" style="6" bestFit="1" customWidth="1"/>
    <col min="18" max="18" width="10" style="6" bestFit="1" customWidth="1"/>
    <col min="19" max="19" width="15.140625" style="6" bestFit="1" customWidth="1"/>
    <col min="20" max="20" width="2.28515625" style="6" bestFit="1" customWidth="1"/>
    <col min="21" max="21" width="12.140625" style="6" bestFit="1" customWidth="1"/>
    <col min="22" max="22" width="12.28515625" style="6" bestFit="1" customWidth="1"/>
    <col min="23" max="23" width="4.5703125" style="6" customWidth="1"/>
    <col min="24" max="24" width="10.5703125" style="6" bestFit="1" customWidth="1"/>
    <col min="25" max="25" width="10" style="6" bestFit="1" customWidth="1"/>
    <col min="26" max="26" width="15.140625" style="6" bestFit="1" customWidth="1"/>
    <col min="27" max="27" width="2.28515625" style="6" bestFit="1" customWidth="1"/>
    <col min="28" max="28" width="12.140625" style="6" bestFit="1" customWidth="1"/>
    <col min="29" max="29" width="12.28515625" style="6" bestFit="1" customWidth="1"/>
    <col min="30" max="30" width="4.5703125" style="6" customWidth="1"/>
    <col min="31" max="31" width="10.5703125" style="6" bestFit="1" customWidth="1"/>
    <col min="32" max="32" width="10" style="6" bestFit="1" customWidth="1"/>
    <col min="33" max="33" width="15.140625" style="6" bestFit="1" customWidth="1"/>
    <col min="34" max="34" width="2.28515625" style="6" bestFit="1" customWidth="1"/>
    <col min="35" max="35" width="12.140625" style="6" bestFit="1" customWidth="1"/>
    <col min="36" max="36" width="12.28515625" style="6" bestFit="1" customWidth="1"/>
    <col min="37" max="37" width="4.5703125" style="6" customWidth="1"/>
    <col min="38" max="38" width="10.5703125" style="6" bestFit="1" customWidth="1"/>
    <col min="39" max="39" width="10" style="6" bestFit="1" customWidth="1"/>
    <col min="40" max="40" width="15.1406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56</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Rates'!D8</f>
        <v>19.32</v>
      </c>
      <c r="G23" s="25">
        <v>1</v>
      </c>
      <c r="H23" s="26">
        <f>G23*F23</f>
        <v>19.32</v>
      </c>
      <c r="I23" s="27"/>
      <c r="J23" s="24">
        <f>+'SC (1000)'!J23</f>
        <v>20.16</v>
      </c>
      <c r="K23" s="29">
        <v>1</v>
      </c>
      <c r="L23" s="26">
        <f>K23*J23</f>
        <v>20.16</v>
      </c>
      <c r="M23" s="27"/>
      <c r="N23" s="30">
        <f>L23-H23</f>
        <v>0.83999999999999986</v>
      </c>
      <c r="O23" s="31">
        <f>IF((H23)=0,"",(N23/H23))</f>
        <v>4.3478260869565209E-2</v>
      </c>
      <c r="Q23" s="24">
        <f>+'SC (1000)'!Q23</f>
        <v>21.12</v>
      </c>
      <c r="R23" s="29">
        <v>1</v>
      </c>
      <c r="S23" s="26">
        <f>R23*Q23</f>
        <v>21.12</v>
      </c>
      <c r="T23" s="27"/>
      <c r="U23" s="30">
        <f>S23-L23</f>
        <v>0.96000000000000085</v>
      </c>
      <c r="V23" s="31">
        <f>IF((L23)=0,"",(U23/L23))</f>
        <v>4.7619047619047658E-2</v>
      </c>
      <c r="X23" s="24">
        <f>+'SC (1000)'!X23</f>
        <v>21.94</v>
      </c>
      <c r="Y23" s="29">
        <v>1</v>
      </c>
      <c r="Z23" s="26">
        <f>Y23*X23</f>
        <v>21.94</v>
      </c>
      <c r="AA23" s="27"/>
      <c r="AB23" s="30">
        <f>Z23-S23</f>
        <v>0.82000000000000028</v>
      </c>
      <c r="AC23" s="31">
        <f>IF((S23)=0,"",(AB23/S23))</f>
        <v>3.882575757575759E-2</v>
      </c>
      <c r="AE23" s="24">
        <f>+'SC (1000)'!AE23</f>
        <v>22.35</v>
      </c>
      <c r="AF23" s="29">
        <v>1</v>
      </c>
      <c r="AG23" s="26">
        <f>AF23*AE23</f>
        <v>22.35</v>
      </c>
      <c r="AH23" s="27"/>
      <c r="AI23" s="30">
        <f>AG23-Z23</f>
        <v>0.41000000000000014</v>
      </c>
      <c r="AJ23" s="31">
        <f>IF((Z23)=0,"",(AI23/Z23))</f>
        <v>1.8687329079307206E-2</v>
      </c>
      <c r="AL23" s="24">
        <f>+'SC (1000)'!AL23</f>
        <v>22.56</v>
      </c>
      <c r="AM23" s="29">
        <v>1</v>
      </c>
      <c r="AN23" s="26">
        <f>AM23*AL23</f>
        <v>22.56</v>
      </c>
      <c r="AO23" s="27"/>
      <c r="AP23" s="30">
        <f>AN23-AG23</f>
        <v>0.2099999999999973</v>
      </c>
      <c r="AQ23" s="31">
        <f>IF((AG23)=0,"",(AP23/AG23))</f>
        <v>9.395973154362294E-3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15000</v>
      </c>
      <c r="H25" s="26">
        <f t="shared" si="0"/>
        <v>0</v>
      </c>
      <c r="I25" s="27"/>
      <c r="J25" s="24">
        <f>'Proposed Rates'!E82</f>
        <v>0</v>
      </c>
      <c r="K25" s="29">
        <f>$F$18</f>
        <v>15000</v>
      </c>
      <c r="L25" s="26">
        <f t="shared" ref="L25:L27" si="9">K25*J25</f>
        <v>0</v>
      </c>
      <c r="M25" s="27"/>
      <c r="N25" s="30">
        <f t="shared" ref="N25:N27" si="10">L25-H25</f>
        <v>0</v>
      </c>
      <c r="O25" s="31" t="str">
        <f t="shared" ref="O25:O27" si="11">IF((H25)=0,"",(N25/H25))</f>
        <v/>
      </c>
      <c r="Q25" s="24">
        <f>'Proposed Rates'!F82</f>
        <v>0</v>
      </c>
      <c r="R25" s="29">
        <f>$F$18</f>
        <v>15000</v>
      </c>
      <c r="S25" s="26">
        <f t="shared" ref="S25:S27" si="12">R25*Q25</f>
        <v>0</v>
      </c>
      <c r="T25" s="27"/>
      <c r="U25" s="30">
        <f t="shared" si="1"/>
        <v>0</v>
      </c>
      <c r="V25" s="31" t="str">
        <f t="shared" si="2"/>
        <v/>
      </c>
      <c r="X25" s="24">
        <f>'Proposed Rates'!G82</f>
        <v>0</v>
      </c>
      <c r="Y25" s="29">
        <f>$F$18</f>
        <v>15000</v>
      </c>
      <c r="Z25" s="26">
        <f t="shared" ref="Z25:Z27" si="13">Y25*X25</f>
        <v>0</v>
      </c>
      <c r="AA25" s="27"/>
      <c r="AB25" s="30">
        <f t="shared" si="3"/>
        <v>0</v>
      </c>
      <c r="AC25" s="31" t="str">
        <f t="shared" si="4"/>
        <v/>
      </c>
      <c r="AE25" s="24">
        <f>'Proposed Rates'!H82</f>
        <v>0</v>
      </c>
      <c r="AF25" s="29">
        <f>$F$18</f>
        <v>15000</v>
      </c>
      <c r="AG25" s="26">
        <f t="shared" ref="AG25:AG27" si="14">AF25*AE25</f>
        <v>0</v>
      </c>
      <c r="AH25" s="27"/>
      <c r="AI25" s="30">
        <f t="shared" si="5"/>
        <v>0</v>
      </c>
      <c r="AJ25" s="31" t="str">
        <f t="shared" si="6"/>
        <v/>
      </c>
      <c r="AL25" s="24">
        <f>'Proposed Rates'!I82</f>
        <v>0</v>
      </c>
      <c r="AM25" s="29">
        <f>$F$18</f>
        <v>15000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15000</v>
      </c>
      <c r="H26" s="26">
        <f t="shared" si="0"/>
        <v>0</v>
      </c>
      <c r="I26" s="27"/>
      <c r="J26" s="24">
        <f>'Proposed Rates'!E96</f>
        <v>0</v>
      </c>
      <c r="K26" s="29">
        <f t="shared" ref="K26:K27" si="16">$F$18</f>
        <v>15000</v>
      </c>
      <c r="L26" s="26">
        <f t="shared" si="9"/>
        <v>0</v>
      </c>
      <c r="M26" s="27"/>
      <c r="N26" s="30">
        <f t="shared" si="10"/>
        <v>0</v>
      </c>
      <c r="O26" s="31" t="str">
        <f t="shared" si="11"/>
        <v/>
      </c>
      <c r="Q26" s="24">
        <f>'Proposed Rates'!F96</f>
        <v>0</v>
      </c>
      <c r="R26" s="29">
        <f t="shared" ref="R26:R27" si="17">$F$18</f>
        <v>15000</v>
      </c>
      <c r="S26" s="26">
        <f t="shared" si="12"/>
        <v>0</v>
      </c>
      <c r="T26" s="27"/>
      <c r="U26" s="30">
        <f t="shared" si="1"/>
        <v>0</v>
      </c>
      <c r="V26" s="31" t="str">
        <f t="shared" si="2"/>
        <v/>
      </c>
      <c r="X26" s="24">
        <f>'Proposed Rates'!G96</f>
        <v>0</v>
      </c>
      <c r="Y26" s="29">
        <f t="shared" ref="Y26:Y27" si="18">$F$18</f>
        <v>15000</v>
      </c>
      <c r="Z26" s="26">
        <f t="shared" si="13"/>
        <v>0</v>
      </c>
      <c r="AA26" s="27"/>
      <c r="AB26" s="30">
        <f t="shared" si="3"/>
        <v>0</v>
      </c>
      <c r="AC26" s="31" t="str">
        <f t="shared" si="4"/>
        <v/>
      </c>
      <c r="AE26" s="24">
        <f>'Proposed Rates'!H96</f>
        <v>0</v>
      </c>
      <c r="AF26" s="29">
        <f t="shared" ref="AF26:AF27" si="19">$F$18</f>
        <v>15000</v>
      </c>
      <c r="AG26" s="26">
        <f t="shared" si="14"/>
        <v>0</v>
      </c>
      <c r="AH26" s="27"/>
      <c r="AI26" s="30">
        <f t="shared" si="5"/>
        <v>0</v>
      </c>
      <c r="AJ26" s="31" t="str">
        <f t="shared" si="6"/>
        <v/>
      </c>
      <c r="AL26" s="24">
        <f>'Proposed Rates'!I96</f>
        <v>0</v>
      </c>
      <c r="AM26" s="29">
        <f t="shared" ref="AM26:AM27" si="20">$F$18</f>
        <v>15000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15000</v>
      </c>
      <c r="H27" s="26">
        <f t="shared" si="0"/>
        <v>0</v>
      </c>
      <c r="I27" s="27"/>
      <c r="J27" s="24">
        <f>'Proposed Rates'!E110</f>
        <v>0</v>
      </c>
      <c r="K27" s="29">
        <f t="shared" si="16"/>
        <v>15000</v>
      </c>
      <c r="L27" s="26">
        <f t="shared" si="9"/>
        <v>0</v>
      </c>
      <c r="M27" s="27"/>
      <c r="N27" s="30">
        <f t="shared" si="10"/>
        <v>0</v>
      </c>
      <c r="O27" s="31" t="str">
        <f t="shared" si="11"/>
        <v/>
      </c>
      <c r="Q27" s="24">
        <f>'Proposed Rates'!F110</f>
        <v>0</v>
      </c>
      <c r="R27" s="29">
        <f t="shared" si="17"/>
        <v>15000</v>
      </c>
      <c r="S27" s="26">
        <f t="shared" si="12"/>
        <v>0</v>
      </c>
      <c r="T27" s="27"/>
      <c r="U27" s="30">
        <f t="shared" si="1"/>
        <v>0</v>
      </c>
      <c r="V27" s="31" t="str">
        <f t="shared" si="2"/>
        <v/>
      </c>
      <c r="X27" s="24">
        <f>'Proposed Rates'!G110</f>
        <v>0</v>
      </c>
      <c r="Y27" s="29">
        <f t="shared" si="18"/>
        <v>15000</v>
      </c>
      <c r="Z27" s="26">
        <f t="shared" si="13"/>
        <v>0</v>
      </c>
      <c r="AA27" s="27"/>
      <c r="AB27" s="30">
        <f t="shared" si="3"/>
        <v>0</v>
      </c>
      <c r="AC27" s="31" t="str">
        <f t="shared" si="4"/>
        <v/>
      </c>
      <c r="AE27" s="24">
        <f>'Proposed Rates'!H110</f>
        <v>0</v>
      </c>
      <c r="AF27" s="29">
        <f t="shared" si="19"/>
        <v>15000</v>
      </c>
      <c r="AG27" s="26">
        <f t="shared" si="14"/>
        <v>0</v>
      </c>
      <c r="AH27" s="27"/>
      <c r="AI27" s="30">
        <f t="shared" si="5"/>
        <v>0</v>
      </c>
      <c r="AJ27" s="31" t="str">
        <f t="shared" si="6"/>
        <v/>
      </c>
      <c r="AL27" s="24">
        <f>'Proposed Rates'!I110</f>
        <v>0</v>
      </c>
      <c r="AM27" s="29">
        <f t="shared" si="20"/>
        <v>15000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15000</v>
      </c>
      <c r="H29" s="26">
        <f t="shared" si="0"/>
        <v>375</v>
      </c>
      <c r="I29" s="27"/>
      <c r="J29" s="24">
        <f>+'SC (1000)'!J29</f>
        <v>2.58E-2</v>
      </c>
      <c r="K29" s="25">
        <f>$F$18</f>
        <v>15000</v>
      </c>
      <c r="L29" s="26">
        <f t="shared" si="22"/>
        <v>387</v>
      </c>
      <c r="M29" s="27"/>
      <c r="N29" s="30">
        <f t="shared" si="23"/>
        <v>12</v>
      </c>
      <c r="O29" s="31">
        <f t="shared" si="24"/>
        <v>3.2000000000000001E-2</v>
      </c>
      <c r="Q29" s="24">
        <f>+'SC (1000)'!Q29</f>
        <v>2.7E-2</v>
      </c>
      <c r="R29" s="25">
        <f>$F$18</f>
        <v>15000</v>
      </c>
      <c r="S29" s="26">
        <f t="shared" si="25"/>
        <v>405</v>
      </c>
      <c r="T29" s="27"/>
      <c r="U29" s="30">
        <f t="shared" si="1"/>
        <v>18</v>
      </c>
      <c r="V29" s="31">
        <f t="shared" si="2"/>
        <v>4.6511627906976744E-2</v>
      </c>
      <c r="X29" s="24">
        <f>+'SC (1000)'!X29</f>
        <v>2.8000000000000001E-2</v>
      </c>
      <c r="Y29" s="25">
        <f>$F$18</f>
        <v>15000</v>
      </c>
      <c r="Z29" s="26">
        <f t="shared" si="26"/>
        <v>420</v>
      </c>
      <c r="AA29" s="27"/>
      <c r="AB29" s="30">
        <f t="shared" si="3"/>
        <v>15</v>
      </c>
      <c r="AC29" s="31">
        <f t="shared" si="4"/>
        <v>3.7037037037037035E-2</v>
      </c>
      <c r="AE29" s="24">
        <f>+'SC (1000)'!AE29</f>
        <v>2.8500000000000001E-2</v>
      </c>
      <c r="AF29" s="25">
        <f>$F$18</f>
        <v>15000</v>
      </c>
      <c r="AG29" s="26">
        <f t="shared" si="27"/>
        <v>427.5</v>
      </c>
      <c r="AH29" s="27"/>
      <c r="AI29" s="30">
        <f t="shared" si="5"/>
        <v>7.5</v>
      </c>
      <c r="AJ29" s="31">
        <f t="shared" si="6"/>
        <v>1.7857142857142856E-2</v>
      </c>
      <c r="AL29" s="24">
        <f>+'SC (1000)'!AL29</f>
        <v>2.8799999999999999E-2</v>
      </c>
      <c r="AM29" s="25">
        <f>$F$18</f>
        <v>15000</v>
      </c>
      <c r="AN29" s="26">
        <f t="shared" si="28"/>
        <v>432</v>
      </c>
      <c r="AO29" s="27"/>
      <c r="AP29" s="30">
        <f t="shared" si="7"/>
        <v>4.5</v>
      </c>
      <c r="AQ29" s="31">
        <f t="shared" si="8"/>
        <v>1.0526315789473684E-2</v>
      </c>
    </row>
    <row r="30" spans="2:43" x14ac:dyDescent="0.2">
      <c r="B30" s="21" t="s">
        <v>21</v>
      </c>
      <c r="C30" s="21"/>
      <c r="D30" s="22"/>
      <c r="E30" s="23"/>
      <c r="F30" s="24"/>
      <c r="G30" s="25">
        <f t="shared" ref="G30" si="29">$F$18</f>
        <v>15000</v>
      </c>
      <c r="H30" s="26">
        <f t="shared" si="0"/>
        <v>0</v>
      </c>
      <c r="I30" s="27"/>
      <c r="J30" s="24"/>
      <c r="K30" s="25">
        <f t="shared" ref="K30:K38" si="30">$F$18</f>
        <v>15000</v>
      </c>
      <c r="L30" s="26">
        <f t="shared" si="22"/>
        <v>0</v>
      </c>
      <c r="M30" s="27"/>
      <c r="N30" s="30">
        <f t="shared" si="23"/>
        <v>0</v>
      </c>
      <c r="O30" s="31" t="str">
        <f t="shared" si="24"/>
        <v/>
      </c>
      <c r="Q30" s="24"/>
      <c r="R30" s="25">
        <f t="shared" ref="R30:R38" si="31">$F$18</f>
        <v>15000</v>
      </c>
      <c r="S30" s="26">
        <f t="shared" si="25"/>
        <v>0</v>
      </c>
      <c r="T30" s="27"/>
      <c r="U30" s="30">
        <f t="shared" si="1"/>
        <v>0</v>
      </c>
      <c r="V30" s="31" t="str">
        <f t="shared" si="2"/>
        <v/>
      </c>
      <c r="X30" s="24"/>
      <c r="Y30" s="25">
        <f t="shared" ref="Y30:Y38" si="32">$F$18</f>
        <v>15000</v>
      </c>
      <c r="Z30" s="26">
        <f t="shared" si="26"/>
        <v>0</v>
      </c>
      <c r="AA30" s="27"/>
      <c r="AB30" s="30">
        <f t="shared" si="3"/>
        <v>0</v>
      </c>
      <c r="AC30" s="31" t="str">
        <f t="shared" si="4"/>
        <v/>
      </c>
      <c r="AE30" s="24"/>
      <c r="AF30" s="25">
        <f t="shared" ref="AF30:AF38" si="33">$F$18</f>
        <v>15000</v>
      </c>
      <c r="AG30" s="26">
        <f t="shared" si="27"/>
        <v>0</v>
      </c>
      <c r="AH30" s="27"/>
      <c r="AI30" s="30">
        <f t="shared" si="5"/>
        <v>0</v>
      </c>
      <c r="AJ30" s="31" t="str">
        <f t="shared" si="6"/>
        <v/>
      </c>
      <c r="AL30" s="24"/>
      <c r="AM30" s="25">
        <f t="shared" ref="AM30:AM38" si="34">$F$18</f>
        <v>15000</v>
      </c>
      <c r="AN30" s="26">
        <f t="shared" si="28"/>
        <v>0</v>
      </c>
      <c r="AO30" s="27"/>
      <c r="AP30" s="30">
        <f t="shared" si="7"/>
        <v>0</v>
      </c>
      <c r="AQ30" s="31" t="str">
        <f t="shared" si="8"/>
        <v/>
      </c>
    </row>
    <row r="31" spans="2:43" x14ac:dyDescent="0.2">
      <c r="B31" s="21" t="s">
        <v>136</v>
      </c>
      <c r="C31" s="21"/>
      <c r="D31" s="22" t="s">
        <v>20</v>
      </c>
      <c r="E31" s="23"/>
      <c r="F31" s="24">
        <f>+'Proposed Rates'!D68</f>
        <v>0</v>
      </c>
      <c r="G31" s="25">
        <f>$F$18</f>
        <v>15000</v>
      </c>
      <c r="H31" s="26">
        <f t="shared" si="0"/>
        <v>0</v>
      </c>
      <c r="I31" s="27"/>
      <c r="J31" s="44">
        <f>+'SC (1000)'!J31</f>
        <v>5.9999999999999995E-4</v>
      </c>
      <c r="K31" s="25">
        <f t="shared" si="30"/>
        <v>15000</v>
      </c>
      <c r="L31" s="26">
        <f t="shared" si="22"/>
        <v>9</v>
      </c>
      <c r="M31" s="27"/>
      <c r="N31" s="30">
        <f t="shared" si="23"/>
        <v>9</v>
      </c>
      <c r="O31" s="31" t="str">
        <f t="shared" si="24"/>
        <v/>
      </c>
      <c r="Q31" s="24">
        <f>+'SC (1000)'!Q31</f>
        <v>5.9999999999999995E-4</v>
      </c>
      <c r="R31" s="25">
        <f t="shared" si="31"/>
        <v>15000</v>
      </c>
      <c r="S31" s="26">
        <f t="shared" si="25"/>
        <v>9</v>
      </c>
      <c r="T31" s="27"/>
      <c r="U31" s="30">
        <f t="shared" si="1"/>
        <v>0</v>
      </c>
      <c r="V31" s="31">
        <f t="shared" si="2"/>
        <v>0</v>
      </c>
      <c r="X31" s="24">
        <f>+'SC (1000)'!X31</f>
        <v>0</v>
      </c>
      <c r="Y31" s="25">
        <f t="shared" si="32"/>
        <v>15000</v>
      </c>
      <c r="Z31" s="26">
        <f t="shared" si="26"/>
        <v>0</v>
      </c>
      <c r="AA31" s="27"/>
      <c r="AB31" s="30">
        <f t="shared" si="3"/>
        <v>-9</v>
      </c>
      <c r="AC31" s="31">
        <f t="shared" si="4"/>
        <v>-1</v>
      </c>
      <c r="AE31" s="24">
        <f>+'SC (1000)'!AE31</f>
        <v>0</v>
      </c>
      <c r="AF31" s="25">
        <f t="shared" si="33"/>
        <v>15000</v>
      </c>
      <c r="AG31" s="26">
        <f t="shared" si="27"/>
        <v>0</v>
      </c>
      <c r="AH31" s="27"/>
      <c r="AI31" s="30">
        <f t="shared" si="5"/>
        <v>0</v>
      </c>
      <c r="AJ31" s="31" t="str">
        <f t="shared" si="6"/>
        <v/>
      </c>
      <c r="AL31" s="24">
        <f>+'SC (1000)'!AL31</f>
        <v>0</v>
      </c>
      <c r="AM31" s="25">
        <f t="shared" si="34"/>
        <v>15000</v>
      </c>
      <c r="AN31" s="26">
        <f t="shared" si="28"/>
        <v>0</v>
      </c>
      <c r="AO31" s="27"/>
      <c r="AP31" s="30">
        <f t="shared" si="7"/>
        <v>0</v>
      </c>
      <c r="AQ31" s="31" t="str">
        <f t="shared" si="8"/>
        <v/>
      </c>
    </row>
    <row r="32" spans="2:43" x14ac:dyDescent="0.2">
      <c r="B32" s="33"/>
      <c r="C32" s="21"/>
      <c r="D32" s="22"/>
      <c r="E32" s="23"/>
      <c r="F32" s="24"/>
      <c r="G32" s="25">
        <f t="shared" ref="G32:G38" si="35">$F$18</f>
        <v>15000</v>
      </c>
      <c r="H32" s="26">
        <f t="shared" si="0"/>
        <v>0</v>
      </c>
      <c r="I32" s="27"/>
      <c r="J32" s="28"/>
      <c r="K32" s="25">
        <f t="shared" si="30"/>
        <v>15000</v>
      </c>
      <c r="L32" s="26">
        <f t="shared" si="22"/>
        <v>0</v>
      </c>
      <c r="M32" s="27"/>
      <c r="N32" s="30">
        <f t="shared" si="23"/>
        <v>0</v>
      </c>
      <c r="O32" s="31" t="str">
        <f t="shared" si="24"/>
        <v/>
      </c>
      <c r="Q32" s="28"/>
      <c r="R32" s="25">
        <f t="shared" si="31"/>
        <v>15000</v>
      </c>
      <c r="S32" s="26">
        <f t="shared" si="25"/>
        <v>0</v>
      </c>
      <c r="T32" s="27"/>
      <c r="U32" s="30">
        <f t="shared" si="1"/>
        <v>0</v>
      </c>
      <c r="V32" s="31" t="str">
        <f t="shared" si="2"/>
        <v/>
      </c>
      <c r="X32" s="28"/>
      <c r="Y32" s="25">
        <f t="shared" si="32"/>
        <v>15000</v>
      </c>
      <c r="Z32" s="26">
        <f t="shared" si="26"/>
        <v>0</v>
      </c>
      <c r="AA32" s="27"/>
      <c r="AB32" s="30">
        <f t="shared" si="3"/>
        <v>0</v>
      </c>
      <c r="AC32" s="31" t="str">
        <f t="shared" si="4"/>
        <v/>
      </c>
      <c r="AE32" s="28"/>
      <c r="AF32" s="25">
        <f t="shared" si="33"/>
        <v>15000</v>
      </c>
      <c r="AG32" s="26">
        <f t="shared" si="27"/>
        <v>0</v>
      </c>
      <c r="AH32" s="27"/>
      <c r="AI32" s="30">
        <f t="shared" si="5"/>
        <v>0</v>
      </c>
      <c r="AJ32" s="31" t="str">
        <f t="shared" si="6"/>
        <v/>
      </c>
      <c r="AL32" s="28"/>
      <c r="AM32" s="25">
        <f t="shared" si="34"/>
        <v>15000</v>
      </c>
      <c r="AN32" s="26">
        <f t="shared" si="28"/>
        <v>0</v>
      </c>
      <c r="AO32" s="27"/>
      <c r="AP32" s="30">
        <f t="shared" si="7"/>
        <v>0</v>
      </c>
      <c r="AQ32" s="31" t="str">
        <f t="shared" si="8"/>
        <v/>
      </c>
    </row>
    <row r="33" spans="2:43" x14ac:dyDescent="0.2">
      <c r="B33" s="33"/>
      <c r="C33" s="21"/>
      <c r="D33" s="22"/>
      <c r="E33" s="23"/>
      <c r="F33" s="24"/>
      <c r="G33" s="25">
        <f t="shared" si="35"/>
        <v>15000</v>
      </c>
      <c r="H33" s="26">
        <f t="shared" si="0"/>
        <v>0</v>
      </c>
      <c r="I33" s="27"/>
      <c r="J33" s="28"/>
      <c r="K33" s="25">
        <f t="shared" si="30"/>
        <v>15000</v>
      </c>
      <c r="L33" s="26">
        <f t="shared" si="22"/>
        <v>0</v>
      </c>
      <c r="M33" s="27"/>
      <c r="N33" s="30">
        <f t="shared" si="23"/>
        <v>0</v>
      </c>
      <c r="O33" s="31" t="str">
        <f t="shared" si="24"/>
        <v/>
      </c>
      <c r="Q33" s="28"/>
      <c r="R33" s="25">
        <f t="shared" si="31"/>
        <v>15000</v>
      </c>
      <c r="S33" s="26">
        <f t="shared" si="25"/>
        <v>0</v>
      </c>
      <c r="T33" s="27"/>
      <c r="U33" s="30">
        <f t="shared" si="1"/>
        <v>0</v>
      </c>
      <c r="V33" s="31" t="str">
        <f t="shared" si="2"/>
        <v/>
      </c>
      <c r="X33" s="28"/>
      <c r="Y33" s="25">
        <f t="shared" si="32"/>
        <v>15000</v>
      </c>
      <c r="Z33" s="26">
        <f t="shared" si="26"/>
        <v>0</v>
      </c>
      <c r="AA33" s="27"/>
      <c r="AB33" s="30">
        <f t="shared" si="3"/>
        <v>0</v>
      </c>
      <c r="AC33" s="31" t="str">
        <f t="shared" si="4"/>
        <v/>
      </c>
      <c r="AE33" s="28"/>
      <c r="AF33" s="25">
        <f t="shared" si="33"/>
        <v>15000</v>
      </c>
      <c r="AG33" s="26">
        <f t="shared" si="27"/>
        <v>0</v>
      </c>
      <c r="AH33" s="27"/>
      <c r="AI33" s="30">
        <f t="shared" si="5"/>
        <v>0</v>
      </c>
      <c r="AJ33" s="31" t="str">
        <f t="shared" si="6"/>
        <v/>
      </c>
      <c r="AL33" s="28"/>
      <c r="AM33" s="25">
        <f t="shared" si="34"/>
        <v>15000</v>
      </c>
      <c r="AN33" s="26">
        <f t="shared" si="28"/>
        <v>0</v>
      </c>
      <c r="AO33" s="27"/>
      <c r="AP33" s="30">
        <f t="shared" si="7"/>
        <v>0</v>
      </c>
      <c r="AQ33" s="31" t="str">
        <f t="shared" si="8"/>
        <v/>
      </c>
    </row>
    <row r="34" spans="2:43" x14ac:dyDescent="0.2">
      <c r="B34" s="33"/>
      <c r="C34" s="21"/>
      <c r="D34" s="22"/>
      <c r="E34" s="23"/>
      <c r="F34" s="24"/>
      <c r="G34" s="25">
        <f t="shared" si="35"/>
        <v>15000</v>
      </c>
      <c r="H34" s="26">
        <f t="shared" si="0"/>
        <v>0</v>
      </c>
      <c r="I34" s="27"/>
      <c r="J34" s="28"/>
      <c r="K34" s="25">
        <f t="shared" si="30"/>
        <v>15000</v>
      </c>
      <c r="L34" s="26">
        <f t="shared" si="22"/>
        <v>0</v>
      </c>
      <c r="M34" s="27"/>
      <c r="N34" s="30">
        <f t="shared" si="23"/>
        <v>0</v>
      </c>
      <c r="O34" s="31" t="str">
        <f t="shared" si="24"/>
        <v/>
      </c>
      <c r="Q34" s="28"/>
      <c r="R34" s="25">
        <f t="shared" si="31"/>
        <v>15000</v>
      </c>
      <c r="S34" s="26">
        <f t="shared" si="25"/>
        <v>0</v>
      </c>
      <c r="T34" s="27"/>
      <c r="U34" s="30">
        <f t="shared" si="1"/>
        <v>0</v>
      </c>
      <c r="V34" s="31" t="str">
        <f t="shared" si="2"/>
        <v/>
      </c>
      <c r="X34" s="28"/>
      <c r="Y34" s="25">
        <f t="shared" si="32"/>
        <v>15000</v>
      </c>
      <c r="Z34" s="26">
        <f t="shared" si="26"/>
        <v>0</v>
      </c>
      <c r="AA34" s="27"/>
      <c r="AB34" s="30">
        <f t="shared" si="3"/>
        <v>0</v>
      </c>
      <c r="AC34" s="31" t="str">
        <f t="shared" si="4"/>
        <v/>
      </c>
      <c r="AE34" s="28"/>
      <c r="AF34" s="25">
        <f t="shared" si="33"/>
        <v>15000</v>
      </c>
      <c r="AG34" s="26">
        <f t="shared" si="27"/>
        <v>0</v>
      </c>
      <c r="AH34" s="27"/>
      <c r="AI34" s="30">
        <f t="shared" si="5"/>
        <v>0</v>
      </c>
      <c r="AJ34" s="31" t="str">
        <f t="shared" si="6"/>
        <v/>
      </c>
      <c r="AL34" s="28"/>
      <c r="AM34" s="25">
        <f t="shared" si="34"/>
        <v>15000</v>
      </c>
      <c r="AN34" s="26">
        <f t="shared" si="28"/>
        <v>0</v>
      </c>
      <c r="AO34" s="27"/>
      <c r="AP34" s="30">
        <f t="shared" si="7"/>
        <v>0</v>
      </c>
      <c r="AQ34" s="31" t="str">
        <f t="shared" si="8"/>
        <v/>
      </c>
    </row>
    <row r="35" spans="2:43" x14ac:dyDescent="0.2">
      <c r="B35" s="33"/>
      <c r="C35" s="21"/>
      <c r="D35" s="22"/>
      <c r="E35" s="23"/>
      <c r="F35" s="24"/>
      <c r="G35" s="25">
        <f t="shared" si="35"/>
        <v>15000</v>
      </c>
      <c r="H35" s="26">
        <f t="shared" si="0"/>
        <v>0</v>
      </c>
      <c r="I35" s="27"/>
      <c r="J35" s="28"/>
      <c r="K35" s="25">
        <f t="shared" si="30"/>
        <v>15000</v>
      </c>
      <c r="L35" s="26">
        <f t="shared" si="22"/>
        <v>0</v>
      </c>
      <c r="M35" s="27"/>
      <c r="N35" s="30">
        <f t="shared" si="23"/>
        <v>0</v>
      </c>
      <c r="O35" s="31" t="str">
        <f t="shared" si="24"/>
        <v/>
      </c>
      <c r="Q35" s="28"/>
      <c r="R35" s="25">
        <f t="shared" si="31"/>
        <v>15000</v>
      </c>
      <c r="S35" s="26">
        <f t="shared" si="25"/>
        <v>0</v>
      </c>
      <c r="T35" s="27"/>
      <c r="U35" s="30">
        <f t="shared" si="1"/>
        <v>0</v>
      </c>
      <c r="V35" s="31" t="str">
        <f t="shared" si="2"/>
        <v/>
      </c>
      <c r="X35" s="28"/>
      <c r="Y35" s="25">
        <f t="shared" si="32"/>
        <v>15000</v>
      </c>
      <c r="Z35" s="26">
        <f t="shared" si="26"/>
        <v>0</v>
      </c>
      <c r="AA35" s="27"/>
      <c r="AB35" s="30">
        <f t="shared" si="3"/>
        <v>0</v>
      </c>
      <c r="AC35" s="31" t="str">
        <f t="shared" si="4"/>
        <v/>
      </c>
      <c r="AE35" s="28"/>
      <c r="AF35" s="25">
        <f t="shared" si="33"/>
        <v>15000</v>
      </c>
      <c r="AG35" s="26">
        <f t="shared" si="27"/>
        <v>0</v>
      </c>
      <c r="AH35" s="27"/>
      <c r="AI35" s="30">
        <f t="shared" si="5"/>
        <v>0</v>
      </c>
      <c r="AJ35" s="31" t="str">
        <f t="shared" si="6"/>
        <v/>
      </c>
      <c r="AL35" s="28"/>
      <c r="AM35" s="25">
        <f t="shared" si="34"/>
        <v>15000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15000</v>
      </c>
      <c r="H36" s="26">
        <f t="shared" si="0"/>
        <v>15</v>
      </c>
      <c r="I36" s="27"/>
      <c r="J36" s="28">
        <f>+'Proposed Rates'!E53</f>
        <v>-6.9999999999999999E-4</v>
      </c>
      <c r="K36" s="25">
        <f t="shared" si="30"/>
        <v>15000</v>
      </c>
      <c r="L36" s="26">
        <f t="shared" si="22"/>
        <v>-10.5</v>
      </c>
      <c r="M36" s="27"/>
      <c r="N36" s="30">
        <f t="shared" si="23"/>
        <v>-25.5</v>
      </c>
      <c r="O36" s="31">
        <f t="shared" si="24"/>
        <v>-1.7</v>
      </c>
      <c r="Q36" s="28">
        <f>+'Proposed Rates'!F53</f>
        <v>-6.9999999999999999E-4</v>
      </c>
      <c r="R36" s="25">
        <f t="shared" si="31"/>
        <v>15000</v>
      </c>
      <c r="S36" s="26">
        <f t="shared" si="25"/>
        <v>-10.5</v>
      </c>
      <c r="T36" s="27"/>
      <c r="U36" s="30">
        <f t="shared" si="1"/>
        <v>0</v>
      </c>
      <c r="V36" s="31">
        <f t="shared" si="2"/>
        <v>0</v>
      </c>
      <c r="X36" s="28">
        <f>+'Proposed Rates'!G53</f>
        <v>0</v>
      </c>
      <c r="Y36" s="25">
        <f t="shared" si="32"/>
        <v>15000</v>
      </c>
      <c r="Z36" s="26">
        <f t="shared" si="26"/>
        <v>0</v>
      </c>
      <c r="AA36" s="27"/>
      <c r="AB36" s="30">
        <f t="shared" si="3"/>
        <v>10.5</v>
      </c>
      <c r="AC36" s="31">
        <f t="shared" si="4"/>
        <v>-1</v>
      </c>
      <c r="AE36" s="28">
        <f>+'Proposed Rates'!H53</f>
        <v>0</v>
      </c>
      <c r="AF36" s="25">
        <f t="shared" si="33"/>
        <v>15000</v>
      </c>
      <c r="AG36" s="26">
        <f t="shared" si="27"/>
        <v>0</v>
      </c>
      <c r="AH36" s="27"/>
      <c r="AI36" s="30">
        <f t="shared" si="5"/>
        <v>0</v>
      </c>
      <c r="AJ36" s="31" t="str">
        <f t="shared" si="6"/>
        <v/>
      </c>
      <c r="AL36" s="28">
        <f>+'Proposed Rates'!I53</f>
        <v>0</v>
      </c>
      <c r="AM36" s="25">
        <f t="shared" si="34"/>
        <v>15000</v>
      </c>
      <c r="AN36" s="26">
        <f t="shared" si="28"/>
        <v>0</v>
      </c>
      <c r="AO36" s="27"/>
      <c r="AP36" s="30">
        <f t="shared" si="7"/>
        <v>0</v>
      </c>
      <c r="AQ36" s="31" t="str">
        <f t="shared" si="8"/>
        <v/>
      </c>
    </row>
    <row r="37" spans="2:43" x14ac:dyDescent="0.2">
      <c r="B37" s="33"/>
      <c r="C37" s="21"/>
      <c r="D37" s="22"/>
      <c r="E37" s="23"/>
      <c r="F37" s="24"/>
      <c r="G37" s="25">
        <f t="shared" si="35"/>
        <v>15000</v>
      </c>
      <c r="H37" s="26">
        <f t="shared" si="0"/>
        <v>0</v>
      </c>
      <c r="I37" s="27"/>
      <c r="J37" s="28"/>
      <c r="K37" s="25">
        <f t="shared" si="30"/>
        <v>15000</v>
      </c>
      <c r="L37" s="26">
        <f t="shared" si="22"/>
        <v>0</v>
      </c>
      <c r="M37" s="27"/>
      <c r="N37" s="30">
        <f t="shared" si="23"/>
        <v>0</v>
      </c>
      <c r="O37" s="31" t="str">
        <f t="shared" si="24"/>
        <v/>
      </c>
      <c r="Q37" s="28"/>
      <c r="R37" s="25">
        <f t="shared" si="31"/>
        <v>15000</v>
      </c>
      <c r="S37" s="26">
        <f t="shared" si="25"/>
        <v>0</v>
      </c>
      <c r="T37" s="27"/>
      <c r="U37" s="30">
        <f t="shared" si="1"/>
        <v>0</v>
      </c>
      <c r="V37" s="31" t="str">
        <f t="shared" si="2"/>
        <v/>
      </c>
      <c r="X37" s="28"/>
      <c r="Y37" s="25">
        <f t="shared" si="32"/>
        <v>15000</v>
      </c>
      <c r="Z37" s="26">
        <f t="shared" si="26"/>
        <v>0</v>
      </c>
      <c r="AA37" s="27"/>
      <c r="AB37" s="30">
        <f t="shared" si="3"/>
        <v>0</v>
      </c>
      <c r="AC37" s="31" t="str">
        <f t="shared" si="4"/>
        <v/>
      </c>
      <c r="AE37" s="28"/>
      <c r="AF37" s="25">
        <f t="shared" si="33"/>
        <v>15000</v>
      </c>
      <c r="AG37" s="26">
        <f t="shared" si="27"/>
        <v>0</v>
      </c>
      <c r="AH37" s="27"/>
      <c r="AI37" s="30">
        <f t="shared" si="5"/>
        <v>0</v>
      </c>
      <c r="AJ37" s="31" t="str">
        <f t="shared" si="6"/>
        <v/>
      </c>
      <c r="AL37" s="28"/>
      <c r="AM37" s="25">
        <f t="shared" si="34"/>
        <v>15000</v>
      </c>
      <c r="AN37" s="26">
        <f t="shared" si="28"/>
        <v>0</v>
      </c>
      <c r="AO37" s="27"/>
      <c r="AP37" s="30">
        <f t="shared" si="7"/>
        <v>0</v>
      </c>
      <c r="AQ37" s="31" t="str">
        <f t="shared" si="8"/>
        <v/>
      </c>
    </row>
    <row r="38" spans="2:43" x14ac:dyDescent="0.2">
      <c r="B38" s="33"/>
      <c r="C38" s="21"/>
      <c r="D38" s="22"/>
      <c r="E38" s="23"/>
      <c r="F38" s="24"/>
      <c r="G38" s="25">
        <f t="shared" si="35"/>
        <v>15000</v>
      </c>
      <c r="H38" s="26">
        <f t="shared" si="0"/>
        <v>0</v>
      </c>
      <c r="I38" s="27"/>
      <c r="J38" s="28"/>
      <c r="K38" s="25">
        <f t="shared" si="30"/>
        <v>15000</v>
      </c>
      <c r="L38" s="26">
        <f t="shared" si="22"/>
        <v>0</v>
      </c>
      <c r="M38" s="27"/>
      <c r="N38" s="30">
        <f t="shared" si="23"/>
        <v>0</v>
      </c>
      <c r="O38" s="31" t="str">
        <f t="shared" si="24"/>
        <v/>
      </c>
      <c r="Q38" s="28"/>
      <c r="R38" s="25">
        <f t="shared" si="31"/>
        <v>15000</v>
      </c>
      <c r="S38" s="26">
        <f t="shared" si="25"/>
        <v>0</v>
      </c>
      <c r="T38" s="27"/>
      <c r="U38" s="30">
        <f t="shared" si="1"/>
        <v>0</v>
      </c>
      <c r="V38" s="31" t="str">
        <f t="shared" si="2"/>
        <v/>
      </c>
      <c r="X38" s="28"/>
      <c r="Y38" s="25">
        <f t="shared" si="32"/>
        <v>15000</v>
      </c>
      <c r="Z38" s="26">
        <f t="shared" si="26"/>
        <v>0</v>
      </c>
      <c r="AA38" s="27"/>
      <c r="AB38" s="30">
        <f t="shared" si="3"/>
        <v>0</v>
      </c>
      <c r="AC38" s="31" t="str">
        <f t="shared" si="4"/>
        <v/>
      </c>
      <c r="AE38" s="28"/>
      <c r="AF38" s="25">
        <f t="shared" si="33"/>
        <v>15000</v>
      </c>
      <c r="AG38" s="26">
        <f t="shared" si="27"/>
        <v>0</v>
      </c>
      <c r="AH38" s="27"/>
      <c r="AI38" s="30">
        <f t="shared" si="5"/>
        <v>0</v>
      </c>
      <c r="AJ38" s="31" t="str">
        <f t="shared" si="6"/>
        <v/>
      </c>
      <c r="AL38" s="28"/>
      <c r="AM38" s="25">
        <f t="shared" si="34"/>
        <v>15000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409.32</v>
      </c>
      <c r="I39" s="62"/>
      <c r="J39" s="239"/>
      <c r="K39" s="240"/>
      <c r="L39" s="238">
        <f>SUM(L23:L38)</f>
        <v>405.66</v>
      </c>
      <c r="M39" s="62"/>
      <c r="N39" s="37">
        <f t="shared" si="23"/>
        <v>-3.6599999999999682</v>
      </c>
      <c r="O39" s="38">
        <f t="shared" si="24"/>
        <v>-8.9416593374376241E-3</v>
      </c>
      <c r="Q39" s="239"/>
      <c r="R39" s="240"/>
      <c r="S39" s="238">
        <f>SUM(S23:S38)</f>
        <v>424.62</v>
      </c>
      <c r="T39" s="62"/>
      <c r="U39" s="37">
        <f t="shared" si="1"/>
        <v>18.95999999999998</v>
      </c>
      <c r="V39" s="38">
        <f t="shared" si="2"/>
        <v>4.6738648128974949E-2</v>
      </c>
      <c r="X39" s="239"/>
      <c r="Y39" s="240"/>
      <c r="Z39" s="238">
        <f>SUM(Z23:Z38)</f>
        <v>441.94</v>
      </c>
      <c r="AA39" s="62"/>
      <c r="AB39" s="37">
        <f t="shared" si="3"/>
        <v>17.319999999999993</v>
      </c>
      <c r="AC39" s="38">
        <f t="shared" si="4"/>
        <v>4.0789411709292997E-2</v>
      </c>
      <c r="AE39" s="239"/>
      <c r="AF39" s="240"/>
      <c r="AG39" s="238">
        <f>SUM(AG23:AG38)</f>
        <v>449.85</v>
      </c>
      <c r="AH39" s="62"/>
      <c r="AI39" s="37">
        <f t="shared" si="5"/>
        <v>7.910000000000025</v>
      </c>
      <c r="AJ39" s="38">
        <f t="shared" si="6"/>
        <v>1.7898357243064725E-2</v>
      </c>
      <c r="AL39" s="239"/>
      <c r="AM39" s="240"/>
      <c r="AN39" s="238">
        <f>SUM(AN23:AN38)</f>
        <v>454.56</v>
      </c>
      <c r="AO39" s="62"/>
      <c r="AP39" s="37">
        <f t="shared" si="7"/>
        <v>4.7099999999999795</v>
      </c>
      <c r="AQ39" s="38">
        <f t="shared" si="8"/>
        <v>1.0470156718906255E-2</v>
      </c>
    </row>
    <row r="40" spans="2:43" ht="38.25" x14ac:dyDescent="0.2">
      <c r="B40" s="40" t="s">
        <v>99</v>
      </c>
      <c r="C40" s="21"/>
      <c r="D40" s="22" t="s">
        <v>20</v>
      </c>
      <c r="E40" s="23"/>
      <c r="F40" s="24">
        <f>+'Proposed Rates'!D39</f>
        <v>-2.0000000000000001E-4</v>
      </c>
      <c r="G40" s="25">
        <f>$F$18</f>
        <v>15000</v>
      </c>
      <c r="H40" s="26">
        <f>G40*F40</f>
        <v>-3</v>
      </c>
      <c r="I40" s="27"/>
      <c r="J40" s="44">
        <f>+'Proposed Rates'!E39</f>
        <v>-5.9999999999999995E-4</v>
      </c>
      <c r="K40" s="25">
        <f>$F$18</f>
        <v>15000</v>
      </c>
      <c r="L40" s="26">
        <f>K40*J40</f>
        <v>-9</v>
      </c>
      <c r="M40" s="27"/>
      <c r="N40" s="30">
        <f>L40-H40</f>
        <v>-6</v>
      </c>
      <c r="O40" s="31">
        <f>IF((H40)=0,"",(N40/H40))</f>
        <v>2</v>
      </c>
      <c r="Q40" s="28">
        <f>+'Proposed Rates'!F39</f>
        <v>-5.9999999999999995E-4</v>
      </c>
      <c r="R40" s="25">
        <f>$F$18</f>
        <v>15000</v>
      </c>
      <c r="S40" s="26">
        <f>R40*Q40</f>
        <v>-9</v>
      </c>
      <c r="T40" s="27"/>
      <c r="U40" s="30">
        <f t="shared" si="1"/>
        <v>0</v>
      </c>
      <c r="V40" s="31">
        <f t="shared" si="2"/>
        <v>0</v>
      </c>
      <c r="X40" s="28">
        <f>+'Proposed Rates'!G39</f>
        <v>0</v>
      </c>
      <c r="Y40" s="25">
        <f>$F$18</f>
        <v>15000</v>
      </c>
      <c r="Z40" s="26">
        <f>Y40*X40</f>
        <v>0</v>
      </c>
      <c r="AA40" s="27"/>
      <c r="AB40" s="30">
        <f t="shared" si="3"/>
        <v>9</v>
      </c>
      <c r="AC40" s="31">
        <f t="shared" si="4"/>
        <v>-1</v>
      </c>
      <c r="AE40" s="28">
        <f>+'Proposed Rates'!H39</f>
        <v>0</v>
      </c>
      <c r="AF40" s="25">
        <f>$F$18</f>
        <v>15000</v>
      </c>
      <c r="AG40" s="26">
        <f>AF40*AE40</f>
        <v>0</v>
      </c>
      <c r="AH40" s="27"/>
      <c r="AI40" s="30">
        <f t="shared" si="5"/>
        <v>0</v>
      </c>
      <c r="AJ40" s="31" t="str">
        <f t="shared" si="6"/>
        <v/>
      </c>
      <c r="AL40" s="28">
        <f>+'Proposed Rates'!I39</f>
        <v>0</v>
      </c>
      <c r="AM40" s="25">
        <f>$F$18</f>
        <v>15000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15000</v>
      </c>
      <c r="H42" s="26">
        <f t="shared" ref="H42:H43" si="37">G42*F42</f>
        <v>0</v>
      </c>
      <c r="I42" s="41"/>
      <c r="J42" s="28">
        <f>+'Proposed Rates'!E140</f>
        <v>0</v>
      </c>
      <c r="K42" s="25">
        <f t="shared" ref="K42:K43" si="38">$F$18</f>
        <v>15000</v>
      </c>
      <c r="L42" s="26">
        <f t="shared" ref="L42:L43" si="39">K42*J42</f>
        <v>0</v>
      </c>
      <c r="M42" s="42"/>
      <c r="N42" s="30">
        <f t="shared" ref="N42:N43" si="40">L42-H42</f>
        <v>0</v>
      </c>
      <c r="O42" s="31" t="str">
        <f t="shared" ref="O42:O46" si="41">IF((H42)=0,"",(N42/H42))</f>
        <v/>
      </c>
      <c r="Q42" s="28">
        <f>+'Proposed Rates'!F140</f>
        <v>0</v>
      </c>
      <c r="R42" s="25">
        <f t="shared" ref="R42:R43" si="42">$F$18</f>
        <v>15000</v>
      </c>
      <c r="S42" s="26">
        <f t="shared" ref="S42:S43" si="43">R42*Q42</f>
        <v>0</v>
      </c>
      <c r="T42" s="42"/>
      <c r="U42" s="30">
        <f t="shared" si="1"/>
        <v>0</v>
      </c>
      <c r="V42" s="31" t="str">
        <f t="shared" si="2"/>
        <v/>
      </c>
      <c r="X42" s="28">
        <f>+'Proposed Rates'!G140</f>
        <v>0</v>
      </c>
      <c r="Y42" s="25">
        <f t="shared" ref="Y42:Y43" si="44">$F$18</f>
        <v>15000</v>
      </c>
      <c r="Z42" s="26">
        <f t="shared" ref="Z42:Z43" si="45">Y42*X42</f>
        <v>0</v>
      </c>
      <c r="AA42" s="42"/>
      <c r="AB42" s="30">
        <f t="shared" si="3"/>
        <v>0</v>
      </c>
      <c r="AC42" s="31" t="str">
        <f t="shared" si="4"/>
        <v/>
      </c>
      <c r="AE42" s="28">
        <f>+'Proposed Rates'!H140</f>
        <v>0</v>
      </c>
      <c r="AF42" s="25">
        <f t="shared" ref="AF42:AF43" si="46">$F$18</f>
        <v>15000</v>
      </c>
      <c r="AG42" s="26">
        <f t="shared" ref="AG42:AG43" si="47">AF42*AE42</f>
        <v>0</v>
      </c>
      <c r="AH42" s="42"/>
      <c r="AI42" s="30">
        <f t="shared" si="5"/>
        <v>0</v>
      </c>
      <c r="AJ42" s="31" t="str">
        <f t="shared" si="6"/>
        <v/>
      </c>
      <c r="AL42" s="28">
        <f>+'Proposed Rates'!I140</f>
        <v>0</v>
      </c>
      <c r="AM42" s="25">
        <f t="shared" ref="AM42:AM43" si="48">$F$18</f>
        <v>15000</v>
      </c>
      <c r="AN42" s="26">
        <f t="shared" ref="AN42:AN43" si="49">AM42*AL42</f>
        <v>0</v>
      </c>
      <c r="AO42" s="42"/>
      <c r="AP42" s="30">
        <f t="shared" si="7"/>
        <v>0</v>
      </c>
      <c r="AQ42" s="31" t="str">
        <f t="shared" si="8"/>
        <v/>
      </c>
    </row>
    <row r="43" spans="2:43" x14ac:dyDescent="0.2">
      <c r="B43" s="40"/>
      <c r="C43" s="21"/>
      <c r="D43" s="22"/>
      <c r="E43" s="23"/>
      <c r="F43" s="24"/>
      <c r="G43" s="25">
        <f t="shared" si="36"/>
        <v>15000</v>
      </c>
      <c r="H43" s="26">
        <f t="shared" si="37"/>
        <v>0</v>
      </c>
      <c r="I43" s="41"/>
      <c r="J43" s="28"/>
      <c r="K43" s="25">
        <f t="shared" si="38"/>
        <v>15000</v>
      </c>
      <c r="L43" s="26">
        <f t="shared" si="39"/>
        <v>0</v>
      </c>
      <c r="M43" s="42"/>
      <c r="N43" s="30">
        <f t="shared" si="40"/>
        <v>0</v>
      </c>
      <c r="O43" s="31" t="str">
        <f t="shared" si="41"/>
        <v/>
      </c>
      <c r="Q43" s="28"/>
      <c r="R43" s="25">
        <f t="shared" si="42"/>
        <v>15000</v>
      </c>
      <c r="S43" s="26">
        <f t="shared" si="43"/>
        <v>0</v>
      </c>
      <c r="T43" s="42"/>
      <c r="U43" s="30">
        <f t="shared" si="1"/>
        <v>0</v>
      </c>
      <c r="V43" s="31" t="str">
        <f t="shared" si="2"/>
        <v/>
      </c>
      <c r="X43" s="28"/>
      <c r="Y43" s="25">
        <f t="shared" si="44"/>
        <v>15000</v>
      </c>
      <c r="Z43" s="26">
        <f t="shared" si="45"/>
        <v>0</v>
      </c>
      <c r="AA43" s="42"/>
      <c r="AB43" s="30">
        <f t="shared" si="3"/>
        <v>0</v>
      </c>
      <c r="AC43" s="31" t="str">
        <f t="shared" si="4"/>
        <v/>
      </c>
      <c r="AE43" s="28"/>
      <c r="AF43" s="25">
        <f t="shared" si="46"/>
        <v>15000</v>
      </c>
      <c r="AG43" s="26">
        <f t="shared" si="47"/>
        <v>0</v>
      </c>
      <c r="AH43" s="42"/>
      <c r="AI43" s="30">
        <f t="shared" si="5"/>
        <v>0</v>
      </c>
      <c r="AJ43" s="31" t="str">
        <f t="shared" si="6"/>
        <v/>
      </c>
      <c r="AL43" s="28"/>
      <c r="AM43" s="25">
        <f t="shared" si="48"/>
        <v>15000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15502.500000000002</v>
      </c>
      <c r="H44" s="26">
        <f>G44*F44</f>
        <v>0.93015000000000014</v>
      </c>
      <c r="I44" s="27"/>
      <c r="J44" s="46">
        <f>'Proposed Rates'!E234</f>
        <v>5.0000000000000002E-5</v>
      </c>
      <c r="K44" s="45">
        <f>$F$18*(1+J73)</f>
        <v>15507</v>
      </c>
      <c r="L44" s="26">
        <f>K44*J44</f>
        <v>0.77534999999999998</v>
      </c>
      <c r="M44" s="27"/>
      <c r="N44" s="30">
        <f>L44-H44</f>
        <v>-0.15480000000000016</v>
      </c>
      <c r="O44" s="31">
        <f>IF((H44)=0,"",(N44/H44))</f>
        <v>-0.16642477019835525</v>
      </c>
      <c r="Q44" s="46">
        <f>'Proposed Rates'!F234</f>
        <v>5.0000000000000002E-5</v>
      </c>
      <c r="R44" s="45">
        <f>$F$18*(1+Q73)</f>
        <v>15507</v>
      </c>
      <c r="S44" s="26">
        <f>R44*Q44</f>
        <v>0.77534999999999998</v>
      </c>
      <c r="T44" s="27"/>
      <c r="U44" s="30">
        <f t="shared" si="1"/>
        <v>0</v>
      </c>
      <c r="V44" s="31">
        <f t="shared" si="2"/>
        <v>0</v>
      </c>
      <c r="X44" s="46">
        <f>'Proposed Rates'!G234</f>
        <v>5.0000000000000002E-5</v>
      </c>
      <c r="Y44" s="45">
        <f>$F$18*(1+X73)</f>
        <v>15507</v>
      </c>
      <c r="Z44" s="26">
        <f>Y44*X44</f>
        <v>0.77534999999999998</v>
      </c>
      <c r="AA44" s="27"/>
      <c r="AB44" s="30">
        <f t="shared" si="3"/>
        <v>0</v>
      </c>
      <c r="AC44" s="31">
        <f t="shared" si="4"/>
        <v>0</v>
      </c>
      <c r="AE44" s="46">
        <f>'Proposed Rates'!H234</f>
        <v>5.0000000000000002E-5</v>
      </c>
      <c r="AF44" s="45">
        <f>$F$18*(1+AE73)</f>
        <v>15507</v>
      </c>
      <c r="AG44" s="26">
        <f>AF44*AE44</f>
        <v>0.77534999999999998</v>
      </c>
      <c r="AH44" s="27"/>
      <c r="AI44" s="30">
        <f t="shared" si="5"/>
        <v>0</v>
      </c>
      <c r="AJ44" s="31">
        <f t="shared" si="6"/>
        <v>0</v>
      </c>
      <c r="AL44" s="46">
        <f>'Proposed Rates'!I234</f>
        <v>5.0000000000000002E-5</v>
      </c>
      <c r="AM44" s="45">
        <f>$F$18*(1+AL73)</f>
        <v>15507</v>
      </c>
      <c r="AN44" s="26">
        <f>AM44*AL44</f>
        <v>0.77534999999999998</v>
      </c>
      <c r="AO44" s="27"/>
      <c r="AP44" s="30">
        <f t="shared" si="7"/>
        <v>0</v>
      </c>
      <c r="AQ44" s="31">
        <f t="shared" si="8"/>
        <v>0</v>
      </c>
    </row>
    <row r="45" spans="2:43" x14ac:dyDescent="0.2">
      <c r="B45" s="43" t="s">
        <v>25</v>
      </c>
      <c r="C45" s="21"/>
      <c r="D45" s="22"/>
      <c r="E45" s="23"/>
      <c r="F45" s="47">
        <f>0.65*$J$54+0.17*$J$55+0.18*$J$56</f>
        <v>0.12756999999999999</v>
      </c>
      <c r="G45" s="48">
        <f>$F$18*(1+$F$73)-$F$18</f>
        <v>502.50000000000182</v>
      </c>
      <c r="H45" s="26">
        <f t="shared" ref="H45" si="50">G45*F45</f>
        <v>64.103925000000231</v>
      </c>
      <c r="I45" s="27"/>
      <c r="J45" s="49">
        <f>0.65*$J$54+0.17*$J$55+0.18*$J$56</f>
        <v>0.12756999999999999</v>
      </c>
      <c r="K45" s="48">
        <f>$F$18*(1+$J$73)-$F$18</f>
        <v>507</v>
      </c>
      <c r="L45" s="26">
        <f t="shared" ref="L45" si="51">K45*J45</f>
        <v>64.677989999999994</v>
      </c>
      <c r="M45" s="27"/>
      <c r="N45" s="30">
        <f t="shared" ref="N45" si="52">L45-H45</f>
        <v>0.5740649999997629</v>
      </c>
      <c r="O45" s="31">
        <f t="shared" ref="O45" si="53">IF((H45)=0,"",(N45/H45))</f>
        <v>8.9552238805932841E-3</v>
      </c>
      <c r="Q45" s="49">
        <f>0.65*$Q$54+0.17*$Q$55+0.18*$Q$56</f>
        <v>0.12756999999999999</v>
      </c>
      <c r="R45" s="48">
        <f>$F$18*(1+Q73)-$F$18</f>
        <v>507</v>
      </c>
      <c r="S45" s="26">
        <f t="shared" ref="S45" si="54">R45*Q45</f>
        <v>64.677989999999994</v>
      </c>
      <c r="T45" s="27"/>
      <c r="U45" s="30">
        <f t="shared" si="1"/>
        <v>0</v>
      </c>
      <c r="V45" s="31">
        <f t="shared" si="2"/>
        <v>0</v>
      </c>
      <c r="X45" s="49">
        <f>0.65*$X$54+0.17*$X$55+0.18*$X$56</f>
        <v>0.12756999999999999</v>
      </c>
      <c r="Y45" s="48">
        <f>$F$18*(1+X73)-$F$18</f>
        <v>507</v>
      </c>
      <c r="Z45" s="26">
        <f t="shared" ref="Z45" si="55">Y45*X45</f>
        <v>64.677989999999994</v>
      </c>
      <c r="AA45" s="27"/>
      <c r="AB45" s="30">
        <f t="shared" si="3"/>
        <v>0</v>
      </c>
      <c r="AC45" s="31">
        <f t="shared" si="4"/>
        <v>0</v>
      </c>
      <c r="AE45" s="49">
        <f>0.65*$AE$54+0.17*$AE$55+0.18*$AE$56</f>
        <v>0.12756999999999999</v>
      </c>
      <c r="AF45" s="48">
        <f>$F$18*(1+AE73)-$F$18</f>
        <v>507</v>
      </c>
      <c r="AG45" s="26">
        <f t="shared" ref="AG45" si="56">AF45*AE45</f>
        <v>64.677989999999994</v>
      </c>
      <c r="AH45" s="27"/>
      <c r="AI45" s="30">
        <f t="shared" si="5"/>
        <v>0</v>
      </c>
      <c r="AJ45" s="31">
        <f t="shared" si="6"/>
        <v>0</v>
      </c>
      <c r="AL45" s="49">
        <f>0.65*$AL$54+0.17*$AL$55+0.18*$AL$56</f>
        <v>0.12756999999999999</v>
      </c>
      <c r="AM45" s="48">
        <f>$F$18*(1+AL73)-$F$18</f>
        <v>507</v>
      </c>
      <c r="AN45" s="26">
        <f t="shared" ref="AN45" si="57">AM45*AL45</f>
        <v>64.677989999999994</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471.92407500000024</v>
      </c>
      <c r="I47" s="36"/>
      <c r="J47" s="53"/>
      <c r="K47" s="55"/>
      <c r="L47" s="54">
        <f>SUM(L40:L46)+L39</f>
        <v>462.68334000000004</v>
      </c>
      <c r="M47" s="36"/>
      <c r="N47" s="37">
        <f t="shared" ref="N47:N64" si="58">L47-H47</f>
        <v>-9.2407350000001998</v>
      </c>
      <c r="O47" s="38">
        <f t="shared" ref="O47:O64" si="59">IF((H47)=0,"",(N47/H47))</f>
        <v>-1.9580978147809465E-2</v>
      </c>
      <c r="Q47" s="53"/>
      <c r="R47" s="55"/>
      <c r="S47" s="54">
        <f>SUM(S40:S46)+S39</f>
        <v>481.64334000000002</v>
      </c>
      <c r="T47" s="36"/>
      <c r="U47" s="37">
        <f t="shared" si="1"/>
        <v>18.95999999999998</v>
      </c>
      <c r="V47" s="38">
        <f t="shared" si="2"/>
        <v>4.0978350333513151E-2</v>
      </c>
      <c r="X47" s="53"/>
      <c r="Y47" s="55"/>
      <c r="Z47" s="54">
        <f>SUM(Z40:Z46)+Z39</f>
        <v>507.96334000000002</v>
      </c>
      <c r="AA47" s="36"/>
      <c r="AB47" s="37">
        <f t="shared" si="3"/>
        <v>26.319999999999993</v>
      </c>
      <c r="AC47" s="38">
        <f t="shared" si="4"/>
        <v>5.4646245082512701E-2</v>
      </c>
      <c r="AE47" s="53"/>
      <c r="AF47" s="55"/>
      <c r="AG47" s="54">
        <f>SUM(AG40:AG46)+AG39</f>
        <v>515.87333999999998</v>
      </c>
      <c r="AH47" s="36"/>
      <c r="AI47" s="37">
        <f t="shared" si="5"/>
        <v>7.9099999999999682</v>
      </c>
      <c r="AJ47" s="38">
        <f t="shared" si="6"/>
        <v>1.5571989899900981E-2</v>
      </c>
      <c r="AL47" s="53"/>
      <c r="AM47" s="55"/>
      <c r="AN47" s="54">
        <f>SUM(AN40:AN46)+AN39</f>
        <v>520.58334000000002</v>
      </c>
      <c r="AO47" s="36"/>
      <c r="AP47" s="37">
        <f t="shared" si="7"/>
        <v>4.7100000000000364</v>
      </c>
      <c r="AQ47" s="38">
        <f t="shared" si="8"/>
        <v>9.1301481096116282E-3</v>
      </c>
    </row>
    <row r="48" spans="2:43" x14ac:dyDescent="0.2">
      <c r="B48" s="27" t="s">
        <v>28</v>
      </c>
      <c r="C48" s="27"/>
      <c r="D48" s="56" t="s">
        <v>20</v>
      </c>
      <c r="E48" s="57"/>
      <c r="F48" s="28">
        <f>'Proposed Rates'!D154</f>
        <v>7.1000000000000004E-3</v>
      </c>
      <c r="G48" s="58">
        <f>F18*(1+F73)</f>
        <v>15502.500000000002</v>
      </c>
      <c r="H48" s="26">
        <f>G48*F48</f>
        <v>110.06775000000002</v>
      </c>
      <c r="I48" s="27"/>
      <c r="J48" s="28">
        <f>'Proposed Rates'!E154</f>
        <v>7.6E-3</v>
      </c>
      <c r="K48" s="59">
        <f>F18*(1+J73)</f>
        <v>15507</v>
      </c>
      <c r="L48" s="26">
        <f>K48*J48</f>
        <v>117.8532</v>
      </c>
      <c r="M48" s="27"/>
      <c r="N48" s="30">
        <f t="shared" si="58"/>
        <v>7.7854499999999831</v>
      </c>
      <c r="O48" s="31">
        <f t="shared" si="59"/>
        <v>7.0733252928309898E-2</v>
      </c>
      <c r="Q48" s="28">
        <f>'Proposed Rates'!F154</f>
        <v>7.6E-3</v>
      </c>
      <c r="R48" s="59">
        <f>$F$18*(1+Q73)</f>
        <v>15507</v>
      </c>
      <c r="S48" s="26">
        <f>R48*Q48</f>
        <v>117.8532</v>
      </c>
      <c r="T48" s="27"/>
      <c r="U48" s="30">
        <f t="shared" si="1"/>
        <v>0</v>
      </c>
      <c r="V48" s="31">
        <f t="shared" si="2"/>
        <v>0</v>
      </c>
      <c r="X48" s="28">
        <f>'Proposed Rates'!G154</f>
        <v>7.6E-3</v>
      </c>
      <c r="Y48" s="59">
        <f>$F$18*(1+X73)</f>
        <v>15507</v>
      </c>
      <c r="Z48" s="26">
        <f>Y48*X48</f>
        <v>117.8532</v>
      </c>
      <c r="AA48" s="27"/>
      <c r="AB48" s="30">
        <f t="shared" si="3"/>
        <v>0</v>
      </c>
      <c r="AC48" s="31">
        <f t="shared" si="4"/>
        <v>0</v>
      </c>
      <c r="AE48" s="28">
        <f>'Proposed Rates'!H154</f>
        <v>7.6E-3</v>
      </c>
      <c r="AF48" s="59">
        <f>$F$18*(1+AE73)</f>
        <v>15507</v>
      </c>
      <c r="AG48" s="26">
        <f>AF48*AE48</f>
        <v>117.8532</v>
      </c>
      <c r="AH48" s="27"/>
      <c r="AI48" s="30">
        <f t="shared" si="5"/>
        <v>0</v>
      </c>
      <c r="AJ48" s="31">
        <f t="shared" si="6"/>
        <v>0</v>
      </c>
      <c r="AL48" s="28">
        <f>'Proposed Rates'!I154</f>
        <v>7.6E-3</v>
      </c>
      <c r="AM48" s="59">
        <f>$F$18*(1+AL73)</f>
        <v>15507</v>
      </c>
      <c r="AN48" s="26">
        <f>AM48*AL48</f>
        <v>117.8532</v>
      </c>
      <c r="AO48" s="27"/>
      <c r="AP48" s="30">
        <f t="shared" si="7"/>
        <v>0</v>
      </c>
      <c r="AQ48" s="31">
        <f t="shared" si="8"/>
        <v>0</v>
      </c>
    </row>
    <row r="49" spans="2:43" ht="25.5" x14ac:dyDescent="0.2">
      <c r="B49" s="60" t="s">
        <v>29</v>
      </c>
      <c r="C49" s="27"/>
      <c r="D49" s="56" t="s">
        <v>20</v>
      </c>
      <c r="E49" s="57"/>
      <c r="F49" s="28">
        <f>'Proposed Rates'!D168</f>
        <v>5.0000000000000001E-3</v>
      </c>
      <c r="G49" s="58">
        <f>G48</f>
        <v>15502.500000000002</v>
      </c>
      <c r="H49" s="26">
        <f>G49*F49</f>
        <v>77.512500000000017</v>
      </c>
      <c r="I49" s="27"/>
      <c r="J49" s="28">
        <f>'Proposed Rates'!E168</f>
        <v>4.7999999999999996E-3</v>
      </c>
      <c r="K49" s="59">
        <f>K48</f>
        <v>15507</v>
      </c>
      <c r="L49" s="26">
        <f>K49*J49</f>
        <v>74.433599999999998</v>
      </c>
      <c r="M49" s="27"/>
      <c r="N49" s="30">
        <f t="shared" si="58"/>
        <v>-3.0789000000000186</v>
      </c>
      <c r="O49" s="31">
        <f t="shared" si="59"/>
        <v>-3.9721335268505312E-2</v>
      </c>
      <c r="Q49" s="28">
        <f>'Proposed Rates'!F168</f>
        <v>4.7999999999999996E-3</v>
      </c>
      <c r="R49" s="59">
        <f>R48</f>
        <v>15507</v>
      </c>
      <c r="S49" s="26">
        <f>R49*Q49</f>
        <v>74.433599999999998</v>
      </c>
      <c r="T49" s="27"/>
      <c r="U49" s="30">
        <f t="shared" si="1"/>
        <v>0</v>
      </c>
      <c r="V49" s="31">
        <f t="shared" si="2"/>
        <v>0</v>
      </c>
      <c r="X49" s="28">
        <f>'Proposed Rates'!G168</f>
        <v>4.7999999999999996E-3</v>
      </c>
      <c r="Y49" s="59">
        <f>Y48</f>
        <v>15507</v>
      </c>
      <c r="Z49" s="26">
        <f>Y49*X49</f>
        <v>74.433599999999998</v>
      </c>
      <c r="AA49" s="27"/>
      <c r="AB49" s="30">
        <f t="shared" si="3"/>
        <v>0</v>
      </c>
      <c r="AC49" s="31">
        <f t="shared" si="4"/>
        <v>0</v>
      </c>
      <c r="AE49" s="28">
        <f>'Proposed Rates'!H168</f>
        <v>4.7999999999999996E-3</v>
      </c>
      <c r="AF49" s="59">
        <f>AF48</f>
        <v>15507</v>
      </c>
      <c r="AG49" s="26">
        <f>AF49*AE49</f>
        <v>74.433599999999998</v>
      </c>
      <c r="AH49" s="27"/>
      <c r="AI49" s="30">
        <f t="shared" si="5"/>
        <v>0</v>
      </c>
      <c r="AJ49" s="31">
        <f t="shared" si="6"/>
        <v>0</v>
      </c>
      <c r="AL49" s="28">
        <f>'Proposed Rates'!I168</f>
        <v>4.7999999999999996E-3</v>
      </c>
      <c r="AM49" s="59">
        <f>AM48</f>
        <v>15507</v>
      </c>
      <c r="AN49" s="26">
        <f>AM49*AL49</f>
        <v>74.433599999999998</v>
      </c>
      <c r="AO49" s="27"/>
      <c r="AP49" s="30">
        <f t="shared" si="7"/>
        <v>0</v>
      </c>
      <c r="AQ49" s="31">
        <f t="shared" si="8"/>
        <v>0</v>
      </c>
    </row>
    <row r="50" spans="2:43" ht="25.5" x14ac:dyDescent="0.2">
      <c r="B50" s="50" t="s">
        <v>30</v>
      </c>
      <c r="C50" s="35"/>
      <c r="D50" s="35"/>
      <c r="E50" s="35"/>
      <c r="F50" s="61"/>
      <c r="G50" s="53"/>
      <c r="H50" s="54">
        <f>SUM(H47:H49)</f>
        <v>659.50432500000034</v>
      </c>
      <c r="I50" s="62"/>
      <c r="J50" s="63"/>
      <c r="K50" s="64"/>
      <c r="L50" s="54">
        <f>SUM(L47:L49)</f>
        <v>654.97014000000001</v>
      </c>
      <c r="M50" s="62"/>
      <c r="N50" s="37">
        <f t="shared" si="58"/>
        <v>-4.5341850000003205</v>
      </c>
      <c r="O50" s="38">
        <f t="shared" si="59"/>
        <v>-6.8751406596163234E-3</v>
      </c>
      <c r="Q50" s="63"/>
      <c r="R50" s="64"/>
      <c r="S50" s="54">
        <f>SUM(S47:S49)</f>
        <v>673.93013999999994</v>
      </c>
      <c r="T50" s="62"/>
      <c r="U50" s="37">
        <f t="shared" si="1"/>
        <v>18.959999999999923</v>
      </c>
      <c r="V50" s="38">
        <f t="shared" si="2"/>
        <v>2.8947884555469844E-2</v>
      </c>
      <c r="X50" s="63"/>
      <c r="Y50" s="64"/>
      <c r="Z50" s="54">
        <f>SUM(Z47:Z49)</f>
        <v>700.25013999999999</v>
      </c>
      <c r="AA50" s="62"/>
      <c r="AB50" s="37">
        <f t="shared" si="3"/>
        <v>26.32000000000005</v>
      </c>
      <c r="AC50" s="38">
        <f t="shared" si="4"/>
        <v>3.9054493096272638E-2</v>
      </c>
      <c r="AE50" s="63"/>
      <c r="AF50" s="64"/>
      <c r="AG50" s="54">
        <f>SUM(AG47:AG49)</f>
        <v>708.16013999999996</v>
      </c>
      <c r="AH50" s="62"/>
      <c r="AI50" s="37">
        <f t="shared" si="5"/>
        <v>7.9099999999999682</v>
      </c>
      <c r="AJ50" s="38">
        <f t="shared" si="6"/>
        <v>1.1295963468140068E-2</v>
      </c>
      <c r="AL50" s="63"/>
      <c r="AM50" s="64"/>
      <c r="AN50" s="54">
        <f>SUM(AN47:AN49)</f>
        <v>712.87013999999999</v>
      </c>
      <c r="AO50" s="62"/>
      <c r="AP50" s="37">
        <f t="shared" si="7"/>
        <v>4.7100000000000364</v>
      </c>
      <c r="AQ50" s="38">
        <f t="shared" si="8"/>
        <v>6.6510379982697649E-3</v>
      </c>
    </row>
    <row r="51" spans="2:43" ht="25.5" x14ac:dyDescent="0.2">
      <c r="B51" s="65" t="s">
        <v>31</v>
      </c>
      <c r="C51" s="21"/>
      <c r="D51" s="22" t="s">
        <v>20</v>
      </c>
      <c r="E51" s="23"/>
      <c r="F51" s="66">
        <f>'Proposed Rates'!D181</f>
        <v>3.3999999999999998E-3</v>
      </c>
      <c r="G51" s="58">
        <f>G49</f>
        <v>15502.500000000002</v>
      </c>
      <c r="H51" s="67">
        <f t="shared" ref="H51:H53" si="60">G51*F51</f>
        <v>52.708500000000001</v>
      </c>
      <c r="I51" s="27"/>
      <c r="J51" s="66">
        <f>'Proposed Rates'!E181</f>
        <v>3.3999999999999998E-3</v>
      </c>
      <c r="K51" s="59">
        <f>K49</f>
        <v>15507</v>
      </c>
      <c r="L51" s="67">
        <f t="shared" ref="L51:L53" si="61">K51*J51</f>
        <v>52.723799999999997</v>
      </c>
      <c r="M51" s="27"/>
      <c r="N51" s="30">
        <f t="shared" si="58"/>
        <v>1.5299999999996317E-2</v>
      </c>
      <c r="O51" s="68">
        <f t="shared" si="59"/>
        <v>2.9027576197380528E-4</v>
      </c>
      <c r="Q51" s="66">
        <f>'Proposed Rates'!F181</f>
        <v>3.3999999999999998E-3</v>
      </c>
      <c r="R51" s="59">
        <f>R49</f>
        <v>15507</v>
      </c>
      <c r="S51" s="67">
        <f t="shared" ref="S51:S53" si="62">R51*Q51</f>
        <v>52.723799999999997</v>
      </c>
      <c r="T51" s="27"/>
      <c r="U51" s="30">
        <f t="shared" si="1"/>
        <v>0</v>
      </c>
      <c r="V51" s="68">
        <f t="shared" si="2"/>
        <v>0</v>
      </c>
      <c r="X51" s="66">
        <f>'Proposed Rates'!G181</f>
        <v>3.3999999999999998E-3</v>
      </c>
      <c r="Y51" s="59">
        <f>Y49</f>
        <v>15507</v>
      </c>
      <c r="Z51" s="67">
        <f t="shared" ref="Z51:Z53" si="63">Y51*X51</f>
        <v>52.723799999999997</v>
      </c>
      <c r="AA51" s="27"/>
      <c r="AB51" s="30">
        <f t="shared" si="3"/>
        <v>0</v>
      </c>
      <c r="AC51" s="68">
        <f t="shared" si="4"/>
        <v>0</v>
      </c>
      <c r="AE51" s="66">
        <f>'Proposed Rates'!H181</f>
        <v>3.3999999999999998E-3</v>
      </c>
      <c r="AF51" s="59">
        <f>AF49</f>
        <v>15507</v>
      </c>
      <c r="AG51" s="67">
        <f t="shared" ref="AG51:AG53" si="64">AF51*AE51</f>
        <v>52.723799999999997</v>
      </c>
      <c r="AH51" s="27"/>
      <c r="AI51" s="30">
        <f t="shared" si="5"/>
        <v>0</v>
      </c>
      <c r="AJ51" s="68">
        <f t="shared" si="6"/>
        <v>0</v>
      </c>
      <c r="AL51" s="66">
        <f>'Proposed Rates'!I181</f>
        <v>3.3999999999999998E-3</v>
      </c>
      <c r="AM51" s="59">
        <f>AM49</f>
        <v>15507</v>
      </c>
      <c r="AN51" s="67">
        <f t="shared" ref="AN51:AN53" si="65">AM51*AL51</f>
        <v>52.723799999999997</v>
      </c>
      <c r="AO51" s="27"/>
      <c r="AP51" s="30">
        <f t="shared" si="7"/>
        <v>0</v>
      </c>
      <c r="AQ51" s="68">
        <f t="shared" si="8"/>
        <v>0</v>
      </c>
    </row>
    <row r="52" spans="2:43" ht="25.5" x14ac:dyDescent="0.2">
      <c r="B52" s="65" t="s">
        <v>32</v>
      </c>
      <c r="C52" s="21"/>
      <c r="D52" s="22" t="s">
        <v>20</v>
      </c>
      <c r="E52" s="23"/>
      <c r="F52" s="66">
        <f>'Proposed Rates'!D195</f>
        <v>5.0000000000000001E-4</v>
      </c>
      <c r="G52" s="58">
        <f>G49</f>
        <v>15502.500000000002</v>
      </c>
      <c r="H52" s="67">
        <f t="shared" si="60"/>
        <v>7.7512500000000006</v>
      </c>
      <c r="I52" s="27"/>
      <c r="J52" s="66">
        <f>'Proposed Rates'!E195</f>
        <v>5.0000000000000001E-4</v>
      </c>
      <c r="K52" s="59">
        <f>K49</f>
        <v>15507</v>
      </c>
      <c r="L52" s="67">
        <f t="shared" si="61"/>
        <v>7.7534999999999998</v>
      </c>
      <c r="M52" s="27"/>
      <c r="N52" s="30">
        <f t="shared" si="58"/>
        <v>2.2499999999991971E-3</v>
      </c>
      <c r="O52" s="68">
        <f t="shared" si="59"/>
        <v>2.9027576197377156E-4</v>
      </c>
      <c r="Q52" s="66">
        <f>'Proposed Rates'!F195</f>
        <v>5.0000000000000001E-4</v>
      </c>
      <c r="R52" s="59">
        <f>R49</f>
        <v>15507</v>
      </c>
      <c r="S52" s="67">
        <f t="shared" si="62"/>
        <v>7.7534999999999998</v>
      </c>
      <c r="T52" s="27"/>
      <c r="U52" s="30">
        <f t="shared" si="1"/>
        <v>0</v>
      </c>
      <c r="V52" s="68">
        <f t="shared" si="2"/>
        <v>0</v>
      </c>
      <c r="X52" s="66">
        <f>'Proposed Rates'!G195</f>
        <v>5.0000000000000001E-4</v>
      </c>
      <c r="Y52" s="59">
        <f>Y49</f>
        <v>15507</v>
      </c>
      <c r="Z52" s="67">
        <f t="shared" si="63"/>
        <v>7.7534999999999998</v>
      </c>
      <c r="AA52" s="27"/>
      <c r="AB52" s="30">
        <f t="shared" si="3"/>
        <v>0</v>
      </c>
      <c r="AC52" s="68">
        <f t="shared" si="4"/>
        <v>0</v>
      </c>
      <c r="AE52" s="66">
        <f>'Proposed Rates'!H195</f>
        <v>5.0000000000000001E-4</v>
      </c>
      <c r="AF52" s="59">
        <f>AF49</f>
        <v>15507</v>
      </c>
      <c r="AG52" s="67">
        <f t="shared" si="64"/>
        <v>7.7534999999999998</v>
      </c>
      <c r="AH52" s="27"/>
      <c r="AI52" s="30">
        <f t="shared" si="5"/>
        <v>0</v>
      </c>
      <c r="AJ52" s="68">
        <f t="shared" si="6"/>
        <v>0</v>
      </c>
      <c r="AL52" s="66">
        <f>'Proposed Rates'!I195</f>
        <v>5.0000000000000001E-4</v>
      </c>
      <c r="AM52" s="59">
        <f>AM49</f>
        <v>15507</v>
      </c>
      <c r="AN52" s="67">
        <f t="shared" si="65"/>
        <v>7.7534999999999998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Rates'!D222</f>
        <v>0.10100000000000001</v>
      </c>
      <c r="G54" s="71">
        <f>0.65*$F$18</f>
        <v>9750</v>
      </c>
      <c r="H54" s="67">
        <f t="shared" ref="H54:H56" si="66">G54*F54</f>
        <v>984.75000000000011</v>
      </c>
      <c r="I54" s="27"/>
      <c r="J54" s="66">
        <f>'Proposed Rates'!E222</f>
        <v>0.10100000000000001</v>
      </c>
      <c r="K54" s="71">
        <f>$G$54</f>
        <v>9750</v>
      </c>
      <c r="L54" s="67">
        <f t="shared" ref="L54:L56" si="67">K54*J54</f>
        <v>984.75000000000011</v>
      </c>
      <c r="M54" s="27"/>
      <c r="N54" s="30">
        <f t="shared" si="58"/>
        <v>0</v>
      </c>
      <c r="O54" s="68">
        <f t="shared" si="59"/>
        <v>0</v>
      </c>
      <c r="Q54" s="66">
        <f>'Proposed Rates'!F222</f>
        <v>0.10100000000000001</v>
      </c>
      <c r="R54" s="71">
        <f>$G$54</f>
        <v>9750</v>
      </c>
      <c r="S54" s="67">
        <f t="shared" ref="S54:S56" si="68">R54*Q54</f>
        <v>984.75000000000011</v>
      </c>
      <c r="T54" s="27"/>
      <c r="U54" s="30">
        <f t="shared" si="1"/>
        <v>0</v>
      </c>
      <c r="V54" s="68">
        <f t="shared" si="2"/>
        <v>0</v>
      </c>
      <c r="X54" s="66">
        <f>'Proposed Rates'!G222</f>
        <v>0.10100000000000001</v>
      </c>
      <c r="Y54" s="71">
        <f>$G$54</f>
        <v>9750</v>
      </c>
      <c r="Z54" s="67">
        <f t="shared" ref="Z54:Z56" si="69">Y54*X54</f>
        <v>984.75000000000011</v>
      </c>
      <c r="AA54" s="27"/>
      <c r="AB54" s="30">
        <f t="shared" si="3"/>
        <v>0</v>
      </c>
      <c r="AC54" s="68">
        <f t="shared" si="4"/>
        <v>0</v>
      </c>
      <c r="AE54" s="66">
        <f>'Proposed Rates'!H222</f>
        <v>0.10100000000000001</v>
      </c>
      <c r="AF54" s="71">
        <f>$G$54</f>
        <v>9750</v>
      </c>
      <c r="AG54" s="67">
        <f t="shared" ref="AG54:AG56" si="70">AF54*AE54</f>
        <v>984.75000000000011</v>
      </c>
      <c r="AH54" s="27"/>
      <c r="AI54" s="30">
        <f t="shared" si="5"/>
        <v>0</v>
      </c>
      <c r="AJ54" s="68">
        <f t="shared" si="6"/>
        <v>0</v>
      </c>
      <c r="AL54" s="66">
        <f>'Proposed Rates'!I222</f>
        <v>0.10100000000000001</v>
      </c>
      <c r="AM54" s="71">
        <f>$G$54</f>
        <v>9750</v>
      </c>
      <c r="AN54" s="67">
        <f t="shared" ref="AN54:AN56" si="71">AM54*AL54</f>
        <v>984.75000000000011</v>
      </c>
      <c r="AO54" s="27"/>
      <c r="AP54" s="30">
        <f t="shared" si="7"/>
        <v>0</v>
      </c>
      <c r="AQ54" s="68">
        <f t="shared" si="8"/>
        <v>0</v>
      </c>
    </row>
    <row r="55" spans="2:43" x14ac:dyDescent="0.2">
      <c r="B55" s="43" t="s">
        <v>35</v>
      </c>
      <c r="C55" s="21"/>
      <c r="D55" s="22"/>
      <c r="E55" s="23"/>
      <c r="F55" s="66">
        <f>'Proposed Rates'!D223</f>
        <v>0.14399999999999999</v>
      </c>
      <c r="G55" s="71">
        <f>0.17*$F$18</f>
        <v>2550</v>
      </c>
      <c r="H55" s="67">
        <f t="shared" si="66"/>
        <v>367.2</v>
      </c>
      <c r="I55" s="27"/>
      <c r="J55" s="66">
        <f>'Proposed Rates'!E223</f>
        <v>0.14399999999999999</v>
      </c>
      <c r="K55" s="71">
        <f>$G$55</f>
        <v>2550</v>
      </c>
      <c r="L55" s="67">
        <f t="shared" si="67"/>
        <v>367.2</v>
      </c>
      <c r="M55" s="27"/>
      <c r="N55" s="30">
        <f t="shared" si="58"/>
        <v>0</v>
      </c>
      <c r="O55" s="68">
        <f t="shared" si="59"/>
        <v>0</v>
      </c>
      <c r="Q55" s="66">
        <f>'Proposed Rates'!F223</f>
        <v>0.14399999999999999</v>
      </c>
      <c r="R55" s="71">
        <f>$G$55</f>
        <v>2550</v>
      </c>
      <c r="S55" s="67">
        <f t="shared" si="68"/>
        <v>367.2</v>
      </c>
      <c r="T55" s="27"/>
      <c r="U55" s="30">
        <f t="shared" si="1"/>
        <v>0</v>
      </c>
      <c r="V55" s="68">
        <f t="shared" si="2"/>
        <v>0</v>
      </c>
      <c r="X55" s="66">
        <f>'Proposed Rates'!G223</f>
        <v>0.14399999999999999</v>
      </c>
      <c r="Y55" s="71">
        <f>$G$55</f>
        <v>2550</v>
      </c>
      <c r="Z55" s="67">
        <f t="shared" si="69"/>
        <v>367.2</v>
      </c>
      <c r="AA55" s="27"/>
      <c r="AB55" s="30">
        <f t="shared" si="3"/>
        <v>0</v>
      </c>
      <c r="AC55" s="68">
        <f t="shared" si="4"/>
        <v>0</v>
      </c>
      <c r="AE55" s="66">
        <f>'Proposed Rates'!H223</f>
        <v>0.14399999999999999</v>
      </c>
      <c r="AF55" s="71">
        <f>$G$55</f>
        <v>2550</v>
      </c>
      <c r="AG55" s="67">
        <f t="shared" si="70"/>
        <v>367.2</v>
      </c>
      <c r="AH55" s="27"/>
      <c r="AI55" s="30">
        <f t="shared" si="5"/>
        <v>0</v>
      </c>
      <c r="AJ55" s="68">
        <f t="shared" si="6"/>
        <v>0</v>
      </c>
      <c r="AL55" s="66">
        <f>'Proposed Rates'!I223</f>
        <v>0.14399999999999999</v>
      </c>
      <c r="AM55" s="71">
        <f>$G$55</f>
        <v>2550</v>
      </c>
      <c r="AN55" s="67">
        <f t="shared" si="71"/>
        <v>367.2</v>
      </c>
      <c r="AO55" s="27"/>
      <c r="AP55" s="30">
        <f t="shared" si="7"/>
        <v>0</v>
      </c>
      <c r="AQ55" s="68">
        <f t="shared" si="8"/>
        <v>0</v>
      </c>
    </row>
    <row r="56" spans="2:43" x14ac:dyDescent="0.2">
      <c r="B56" s="11" t="s">
        <v>36</v>
      </c>
      <c r="C56" s="21"/>
      <c r="D56" s="22"/>
      <c r="E56" s="23"/>
      <c r="F56" s="66">
        <f>'Proposed Rates'!D224</f>
        <v>0.20799999999999999</v>
      </c>
      <c r="G56" s="71">
        <f>0.18*$F$18</f>
        <v>2700</v>
      </c>
      <c r="H56" s="67">
        <f t="shared" si="66"/>
        <v>561.6</v>
      </c>
      <c r="I56" s="27"/>
      <c r="J56" s="66">
        <f>'Proposed Rates'!E224</f>
        <v>0.20799999999999999</v>
      </c>
      <c r="K56" s="71">
        <f>$G$56</f>
        <v>2700</v>
      </c>
      <c r="L56" s="67">
        <f t="shared" si="67"/>
        <v>561.6</v>
      </c>
      <c r="M56" s="27"/>
      <c r="N56" s="30">
        <f t="shared" si="58"/>
        <v>0</v>
      </c>
      <c r="O56" s="68">
        <f t="shared" si="59"/>
        <v>0</v>
      </c>
      <c r="Q56" s="66">
        <f>'Proposed Rates'!F224</f>
        <v>0.20799999999999999</v>
      </c>
      <c r="R56" s="71">
        <f>$G$56</f>
        <v>2700</v>
      </c>
      <c r="S56" s="67">
        <f t="shared" si="68"/>
        <v>561.6</v>
      </c>
      <c r="T56" s="27"/>
      <c r="U56" s="30">
        <f t="shared" si="1"/>
        <v>0</v>
      </c>
      <c r="V56" s="68">
        <f t="shared" si="2"/>
        <v>0</v>
      </c>
      <c r="X56" s="66">
        <f>'Proposed Rates'!G224</f>
        <v>0.20799999999999999</v>
      </c>
      <c r="Y56" s="71">
        <f>$G$56</f>
        <v>2700</v>
      </c>
      <c r="Z56" s="67">
        <f t="shared" si="69"/>
        <v>561.6</v>
      </c>
      <c r="AA56" s="27"/>
      <c r="AB56" s="30">
        <f t="shared" si="3"/>
        <v>0</v>
      </c>
      <c r="AC56" s="68">
        <f t="shared" si="4"/>
        <v>0</v>
      </c>
      <c r="AE56" s="66">
        <f>'Proposed Rates'!H224</f>
        <v>0.20799999999999999</v>
      </c>
      <c r="AF56" s="71">
        <f>$G$56</f>
        <v>2700</v>
      </c>
      <c r="AG56" s="67">
        <f t="shared" si="70"/>
        <v>561.6</v>
      </c>
      <c r="AH56" s="27"/>
      <c r="AI56" s="30">
        <f t="shared" si="5"/>
        <v>0</v>
      </c>
      <c r="AJ56" s="68">
        <f t="shared" si="6"/>
        <v>0</v>
      </c>
      <c r="AL56" s="66">
        <f>'Proposed Rates'!I224</f>
        <v>0.20799999999999999</v>
      </c>
      <c r="AM56" s="71">
        <f>$G$56</f>
        <v>2700</v>
      </c>
      <c r="AN56" s="67">
        <f t="shared" si="71"/>
        <v>561.6</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14250</v>
      </c>
      <c r="H58" s="67">
        <f>G58*F58</f>
        <v>1980.7500000000002</v>
      </c>
      <c r="I58" s="77"/>
      <c r="J58" s="66">
        <f>'Proposed Rates'!E227</f>
        <v>0.13900000000000001</v>
      </c>
      <c r="K58" s="76">
        <f>$G$58</f>
        <v>14250</v>
      </c>
      <c r="L58" s="67">
        <f>K58*J58</f>
        <v>1980.7500000000002</v>
      </c>
      <c r="M58" s="77"/>
      <c r="N58" s="78">
        <f t="shared" si="58"/>
        <v>0</v>
      </c>
      <c r="O58" s="68">
        <f t="shared" si="59"/>
        <v>0</v>
      </c>
      <c r="Q58" s="66">
        <f>'Proposed Rates'!F227</f>
        <v>0.13900000000000001</v>
      </c>
      <c r="R58" s="76">
        <f>$G$58</f>
        <v>14250</v>
      </c>
      <c r="S58" s="67">
        <f>R58*Q58</f>
        <v>1980.7500000000002</v>
      </c>
      <c r="T58" s="77"/>
      <c r="U58" s="78">
        <f t="shared" si="1"/>
        <v>0</v>
      </c>
      <c r="V58" s="68">
        <f t="shared" si="2"/>
        <v>0</v>
      </c>
      <c r="X58" s="66">
        <f>'Proposed Rates'!G227</f>
        <v>0.13900000000000001</v>
      </c>
      <c r="Y58" s="76">
        <f>$G$58</f>
        <v>14250</v>
      </c>
      <c r="Z58" s="67">
        <f>Y58*X58</f>
        <v>1980.7500000000002</v>
      </c>
      <c r="AA58" s="77"/>
      <c r="AB58" s="78">
        <f t="shared" si="3"/>
        <v>0</v>
      </c>
      <c r="AC58" s="68">
        <f t="shared" si="4"/>
        <v>0</v>
      </c>
      <c r="AE58" s="66">
        <f>'Proposed Rates'!H227</f>
        <v>0.13900000000000001</v>
      </c>
      <c r="AF58" s="76">
        <f>$G$58</f>
        <v>14250</v>
      </c>
      <c r="AG58" s="67">
        <f>AF58*AE58</f>
        <v>1980.7500000000002</v>
      </c>
      <c r="AH58" s="77"/>
      <c r="AI58" s="78">
        <f t="shared" si="5"/>
        <v>0</v>
      </c>
      <c r="AJ58" s="68">
        <f t="shared" si="6"/>
        <v>0</v>
      </c>
      <c r="AL58" s="66">
        <f>'Proposed Rates'!I227</f>
        <v>0.13900000000000001</v>
      </c>
      <c r="AM58" s="76">
        <f>$G$58</f>
        <v>14250</v>
      </c>
      <c r="AN58" s="67">
        <f>AM58*AL58</f>
        <v>1980.7500000000002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2633.7640750000005</v>
      </c>
      <c r="I60" s="94"/>
      <c r="J60" s="95"/>
      <c r="K60" s="95"/>
      <c r="L60" s="97">
        <f>SUM(L51:L56,L50)</f>
        <v>2629.2474400000001</v>
      </c>
      <c r="M60" s="96"/>
      <c r="N60" s="97">
        <f t="shared" ref="N60" si="72">L60-H60</f>
        <v>-4.5166350000004059</v>
      </c>
      <c r="O60" s="98">
        <f t="shared" ref="O60" si="73">IF((H60)=0,"",(N60/H60))</f>
        <v>-1.7148973375682502E-3</v>
      </c>
      <c r="Q60" s="95"/>
      <c r="R60" s="95"/>
      <c r="S60" s="97">
        <f>SUM(S51:S56,S50)</f>
        <v>2648.2074400000001</v>
      </c>
      <c r="T60" s="96"/>
      <c r="U60" s="97">
        <f t="shared" si="1"/>
        <v>18.960000000000036</v>
      </c>
      <c r="V60" s="98">
        <f>IF((L60)=0,"",(U60/L60))</f>
        <v>7.2111889172363462E-3</v>
      </c>
      <c r="X60" s="95"/>
      <c r="Y60" s="95"/>
      <c r="Z60" s="97">
        <f>SUM(Z51:Z56,Z50)</f>
        <v>2674.5274400000003</v>
      </c>
      <c r="AA60" s="96"/>
      <c r="AB60" s="97">
        <f t="shared" si="3"/>
        <v>26.320000000000164</v>
      </c>
      <c r="AC60" s="98">
        <f>IF((S60)=0,"",(AB60/S60))</f>
        <v>9.9387984500187657E-3</v>
      </c>
      <c r="AE60" s="95"/>
      <c r="AF60" s="95"/>
      <c r="AG60" s="97">
        <f>SUM(AG51:AG56,AG50)</f>
        <v>2682.4374400000002</v>
      </c>
      <c r="AH60" s="96"/>
      <c r="AI60" s="97">
        <f t="shared" ref="AI60:AI64" si="74">AG60-Z60</f>
        <v>7.9099999999998545</v>
      </c>
      <c r="AJ60" s="98">
        <f>IF((Z60)=0,"",(AI60/Z60))</f>
        <v>2.9575318172842726E-3</v>
      </c>
      <c r="AL60" s="95"/>
      <c r="AM60" s="95"/>
      <c r="AN60" s="97">
        <f>SUM(AN51:AN56,AN50)</f>
        <v>2687.1474400000002</v>
      </c>
      <c r="AO60" s="96"/>
      <c r="AP60" s="97">
        <f t="shared" ref="AP60:AP64" si="75">AN60-AG60</f>
        <v>4.7100000000000364</v>
      </c>
      <c r="AQ60" s="98">
        <f>IF((AG60)=0,"",(AP60/AG60))</f>
        <v>1.7558657397803231E-3</v>
      </c>
    </row>
    <row r="61" spans="2:43" x14ac:dyDescent="0.2">
      <c r="B61" s="99" t="s">
        <v>40</v>
      </c>
      <c r="C61" s="21"/>
      <c r="D61" s="21"/>
      <c r="E61" s="21"/>
      <c r="F61" s="100">
        <v>0.13</v>
      </c>
      <c r="G61" s="101"/>
      <c r="H61" s="102">
        <f>H60*F61</f>
        <v>342.38932975000006</v>
      </c>
      <c r="I61" s="103"/>
      <c r="J61" s="104">
        <v>0.13</v>
      </c>
      <c r="K61" s="103"/>
      <c r="L61" s="105">
        <f>L60*J61</f>
        <v>341.80216720000004</v>
      </c>
      <c r="M61" s="106"/>
      <c r="N61" s="107">
        <f t="shared" si="58"/>
        <v>-0.58716255000001638</v>
      </c>
      <c r="O61" s="108">
        <f t="shared" si="59"/>
        <v>-1.714897337568144E-3</v>
      </c>
      <c r="Q61" s="104">
        <v>0.13</v>
      </c>
      <c r="R61" s="103"/>
      <c r="S61" s="105">
        <f>S60*Q61</f>
        <v>344.26696720000001</v>
      </c>
      <c r="T61" s="106"/>
      <c r="U61" s="107">
        <f t="shared" si="1"/>
        <v>2.4647999999999683</v>
      </c>
      <c r="V61" s="108">
        <f t="shared" ref="V61:V70" si="76">IF((L61)=0,"",(U61/L61))</f>
        <v>7.2111889172362395E-3</v>
      </c>
      <c r="X61" s="104">
        <v>0.13</v>
      </c>
      <c r="Y61" s="103"/>
      <c r="Z61" s="105">
        <f>Z60*X61</f>
        <v>347.68856720000002</v>
      </c>
      <c r="AA61" s="106"/>
      <c r="AB61" s="107">
        <f t="shared" si="3"/>
        <v>3.4216000000000122</v>
      </c>
      <c r="AC61" s="108">
        <f t="shared" ref="AC61:AC70" si="77">IF((S61)=0,"",(AB61/S61))</f>
        <v>9.9387984500187397E-3</v>
      </c>
      <c r="AE61" s="104">
        <v>0.13</v>
      </c>
      <c r="AF61" s="103"/>
      <c r="AG61" s="105">
        <f>AG60*AE61</f>
        <v>348.71686720000002</v>
      </c>
      <c r="AH61" s="106"/>
      <c r="AI61" s="107">
        <f t="shared" si="74"/>
        <v>1.0283000000000015</v>
      </c>
      <c r="AJ61" s="108">
        <f t="shared" ref="AJ61:AJ70" si="78">IF((Z61)=0,"",(AI61/Z61))</f>
        <v>2.9575318172843316E-3</v>
      </c>
      <c r="AL61" s="104">
        <v>0.13</v>
      </c>
      <c r="AM61" s="103"/>
      <c r="AN61" s="105">
        <f>AN60*AL61</f>
        <v>349.32916720000003</v>
      </c>
      <c r="AO61" s="106"/>
      <c r="AP61" s="107">
        <f t="shared" si="75"/>
        <v>0.61230000000000473</v>
      </c>
      <c r="AQ61" s="108">
        <f t="shared" ref="AQ61:AQ70" si="79">IF((AG61)=0,"",(AP61/AG61))</f>
        <v>1.7558657397803231E-3</v>
      </c>
    </row>
    <row r="62" spans="2:43" x14ac:dyDescent="0.2">
      <c r="B62" s="109" t="s">
        <v>41</v>
      </c>
      <c r="C62" s="21"/>
      <c r="D62" s="21"/>
      <c r="E62" s="21"/>
      <c r="F62" s="110"/>
      <c r="G62" s="101"/>
      <c r="H62" s="102">
        <f>H60+H61</f>
        <v>2976.1534047500004</v>
      </c>
      <c r="I62" s="103"/>
      <c r="J62" s="103"/>
      <c r="K62" s="103"/>
      <c r="L62" s="105">
        <f>L60+L61</f>
        <v>2971.0496072000001</v>
      </c>
      <c r="M62" s="106"/>
      <c r="N62" s="107">
        <f t="shared" si="58"/>
        <v>-5.1037975500003085</v>
      </c>
      <c r="O62" s="108">
        <f t="shared" si="59"/>
        <v>-1.7148973375681997E-3</v>
      </c>
      <c r="Q62" s="103"/>
      <c r="R62" s="103"/>
      <c r="S62" s="105">
        <f>S60+S61</f>
        <v>2992.4744072000003</v>
      </c>
      <c r="T62" s="106"/>
      <c r="U62" s="107">
        <f t="shared" si="1"/>
        <v>21.424800000000232</v>
      </c>
      <c r="V62" s="108">
        <f t="shared" si="76"/>
        <v>7.2111889172364104E-3</v>
      </c>
      <c r="X62" s="103"/>
      <c r="Y62" s="103"/>
      <c r="Z62" s="105">
        <f>Z60+Z61</f>
        <v>3022.2160072000001</v>
      </c>
      <c r="AA62" s="106"/>
      <c r="AB62" s="107">
        <f t="shared" si="3"/>
        <v>29.741599999999835</v>
      </c>
      <c r="AC62" s="108">
        <f t="shared" si="77"/>
        <v>9.9387984500186478E-3</v>
      </c>
      <c r="AE62" s="103"/>
      <c r="AF62" s="103"/>
      <c r="AG62" s="105">
        <f>AG60+AG61</f>
        <v>3031.1543072000004</v>
      </c>
      <c r="AH62" s="106"/>
      <c r="AI62" s="107">
        <f t="shared" si="74"/>
        <v>8.9383000000002539</v>
      </c>
      <c r="AJ62" s="108">
        <f t="shared" si="78"/>
        <v>2.9575318172844114E-3</v>
      </c>
      <c r="AL62" s="103"/>
      <c r="AM62" s="103"/>
      <c r="AN62" s="105">
        <f>AN60+AN61</f>
        <v>3036.4766072000002</v>
      </c>
      <c r="AO62" s="106"/>
      <c r="AP62" s="107">
        <f t="shared" si="75"/>
        <v>5.3222999999998137</v>
      </c>
      <c r="AQ62" s="108">
        <f t="shared" si="79"/>
        <v>1.755865739780248E-3</v>
      </c>
    </row>
    <row r="63" spans="2:43" ht="15.75" customHeight="1" x14ac:dyDescent="0.2">
      <c r="B63" s="412" t="s">
        <v>127</v>
      </c>
      <c r="C63" s="412"/>
      <c r="D63" s="412"/>
      <c r="E63" s="21"/>
      <c r="F63" s="267">
        <f>'Proposed Rates'!D262</f>
        <v>0.318</v>
      </c>
      <c r="G63" s="101"/>
      <c r="H63" s="111">
        <f>F63*H60</f>
        <v>837.5369758500002</v>
      </c>
      <c r="I63" s="103"/>
      <c r="J63" s="268">
        <f>'Proposed Rates'!E262</f>
        <v>0.318</v>
      </c>
      <c r="K63" s="103"/>
      <c r="L63" s="112">
        <f>J63*L60</f>
        <v>836.10068592000005</v>
      </c>
      <c r="M63" s="106"/>
      <c r="N63" s="112">
        <f t="shared" si="58"/>
        <v>-1.4362899300001573</v>
      </c>
      <c r="O63" s="113">
        <f t="shared" si="59"/>
        <v>-1.7148973375682836E-3</v>
      </c>
      <c r="Q63" s="268">
        <f>'Proposed Rates'!F262</f>
        <v>0.318</v>
      </c>
      <c r="R63" s="103"/>
      <c r="S63" s="112">
        <f>Q63*S60</f>
        <v>842.12996592000002</v>
      </c>
      <c r="T63" s="106"/>
      <c r="U63" s="112">
        <f t="shared" si="1"/>
        <v>6.0292799999999716</v>
      </c>
      <c r="V63" s="113">
        <f t="shared" si="76"/>
        <v>7.2111889172362985E-3</v>
      </c>
      <c r="X63" s="268">
        <f>'Proposed Rates'!G262</f>
        <v>0.318</v>
      </c>
      <c r="Y63" s="103"/>
      <c r="Z63" s="112">
        <f>X63*Z60</f>
        <v>850.49972592000006</v>
      </c>
      <c r="AA63" s="106"/>
      <c r="AB63" s="112">
        <f t="shared" si="3"/>
        <v>8.3697600000000421</v>
      </c>
      <c r="AC63" s="113">
        <f t="shared" si="77"/>
        <v>9.9387984500187536E-3</v>
      </c>
      <c r="AE63" s="268">
        <f>'Proposed Rates'!H262</f>
        <v>0.318</v>
      </c>
      <c r="AF63" s="103"/>
      <c r="AG63" s="112">
        <f>AE63*AG60</f>
        <v>853.01510592000011</v>
      </c>
      <c r="AH63" s="106"/>
      <c r="AI63" s="112">
        <f t="shared" si="74"/>
        <v>2.5153800000000501</v>
      </c>
      <c r="AJ63" s="113">
        <f t="shared" si="78"/>
        <v>2.9575318172843862E-3</v>
      </c>
      <c r="AL63" s="268">
        <f>'Proposed Rates'!I262</f>
        <v>0.318</v>
      </c>
      <c r="AM63" s="103"/>
      <c r="AN63" s="112">
        <f>AL63*AN60</f>
        <v>854.51288592000003</v>
      </c>
      <c r="AO63" s="106"/>
      <c r="AP63" s="112">
        <f t="shared" si="75"/>
        <v>1.4977799999999206</v>
      </c>
      <c r="AQ63" s="113">
        <f t="shared" si="79"/>
        <v>1.7558657397802164E-3</v>
      </c>
    </row>
    <row r="64" spans="2:43" ht="13.5" customHeight="1" thickBot="1" x14ac:dyDescent="0.25">
      <c r="B64" s="413" t="s">
        <v>126</v>
      </c>
      <c r="C64" s="413"/>
      <c r="D64" s="413"/>
      <c r="E64" s="114"/>
      <c r="F64" s="115"/>
      <c r="G64" s="116"/>
      <c r="H64" s="117">
        <f>H62-H63</f>
        <v>2138.6164289000003</v>
      </c>
      <c r="I64" s="118"/>
      <c r="J64" s="274"/>
      <c r="K64" s="118"/>
      <c r="L64" s="119">
        <f>L62-L63</f>
        <v>2134.9489212799999</v>
      </c>
      <c r="M64" s="120"/>
      <c r="N64" s="121">
        <f t="shared" si="58"/>
        <v>-3.6675076200003787</v>
      </c>
      <c r="O64" s="122">
        <f t="shared" si="59"/>
        <v>-1.7148973375682732E-3</v>
      </c>
      <c r="Q64" s="118"/>
      <c r="R64" s="118"/>
      <c r="S64" s="119">
        <f>S62-S63</f>
        <v>2150.3444412800004</v>
      </c>
      <c r="T64" s="120"/>
      <c r="U64" s="121">
        <f t="shared" si="1"/>
        <v>15.395520000000488</v>
      </c>
      <c r="V64" s="122">
        <f t="shared" si="76"/>
        <v>7.2111889172365613E-3</v>
      </c>
      <c r="X64" s="118"/>
      <c r="Y64" s="118"/>
      <c r="Z64" s="119">
        <f>Z62-Z63</f>
        <v>2171.7162812800002</v>
      </c>
      <c r="AA64" s="120"/>
      <c r="AB64" s="121">
        <f t="shared" si="3"/>
        <v>21.371839999999793</v>
      </c>
      <c r="AC64" s="122">
        <f t="shared" si="77"/>
        <v>9.9387984500186061E-3</v>
      </c>
      <c r="AE64" s="118"/>
      <c r="AF64" s="118"/>
      <c r="AG64" s="119">
        <f>AG62-AG63</f>
        <v>2178.1392012800002</v>
      </c>
      <c r="AH64" s="120"/>
      <c r="AI64" s="121">
        <f t="shared" si="74"/>
        <v>6.4229199999999764</v>
      </c>
      <c r="AJ64" s="122">
        <f t="shared" si="78"/>
        <v>2.9575318172843164E-3</v>
      </c>
      <c r="AL64" s="118"/>
      <c r="AM64" s="118"/>
      <c r="AN64" s="119">
        <f>AN62-AN63</f>
        <v>2181.9637212800003</v>
      </c>
      <c r="AO64" s="120"/>
      <c r="AP64" s="121">
        <f t="shared" si="75"/>
        <v>3.8245200000001205</v>
      </c>
      <c r="AQ64" s="122">
        <f t="shared" si="79"/>
        <v>1.7558657397803649E-3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2790.2140750000003</v>
      </c>
      <c r="I66" s="134"/>
      <c r="J66" s="135"/>
      <c r="K66" s="135"/>
      <c r="L66" s="137">
        <f>SUM(L57:L58,L50,L51:L53)</f>
        <v>2785.6974399999999</v>
      </c>
      <c r="M66" s="136"/>
      <c r="N66" s="137">
        <f t="shared" ref="N66:N70" si="80">L66-H66</f>
        <v>-4.5166350000004059</v>
      </c>
      <c r="O66" s="98">
        <f t="shared" ref="O66:O70" si="81">IF((H66)=0,"",(N66/H66))</f>
        <v>-1.6187413863577493E-3</v>
      </c>
      <c r="Q66" s="135"/>
      <c r="R66" s="135"/>
      <c r="S66" s="137">
        <f>SUM(S57:S58,S50,S51:S53)</f>
        <v>2804.65744</v>
      </c>
      <c r="T66" s="136"/>
      <c r="U66" s="137">
        <f t="shared" si="1"/>
        <v>18.960000000000036</v>
      </c>
      <c r="V66" s="98">
        <f t="shared" si="76"/>
        <v>6.806195004436676E-3</v>
      </c>
      <c r="X66" s="135"/>
      <c r="Y66" s="135"/>
      <c r="Z66" s="137">
        <f>SUM(Z57:Z58,Z50,Z51:Z53)</f>
        <v>2830.9774400000001</v>
      </c>
      <c r="AA66" s="136"/>
      <c r="AB66" s="137">
        <f t="shared" si="3"/>
        <v>26.320000000000164</v>
      </c>
      <c r="AC66" s="98">
        <f t="shared" si="77"/>
        <v>9.3843902733448132E-3</v>
      </c>
      <c r="AE66" s="135"/>
      <c r="AF66" s="135"/>
      <c r="AG66" s="137">
        <f>SUM(AG57:AG58,AG50,AG51:AG53)</f>
        <v>2838.88744</v>
      </c>
      <c r="AH66" s="136"/>
      <c r="AI66" s="137">
        <f t="shared" ref="AI66:AI70" si="82">AG66-Z66</f>
        <v>7.9099999999998545</v>
      </c>
      <c r="AJ66" s="98">
        <f t="shared" si="78"/>
        <v>2.7940879670167395E-3</v>
      </c>
      <c r="AL66" s="135"/>
      <c r="AM66" s="135"/>
      <c r="AN66" s="137">
        <f>SUM(AN57:AN58,AN50,AN51:AN53)</f>
        <v>2843.59744</v>
      </c>
      <c r="AO66" s="136"/>
      <c r="AP66" s="137">
        <f t="shared" ref="AP66:AP70" si="83">AN66-AG66</f>
        <v>4.7100000000000364</v>
      </c>
      <c r="AQ66" s="98">
        <f t="shared" si="79"/>
        <v>1.6591006510635153E-3</v>
      </c>
    </row>
    <row r="67" spans="1:43" s="79" customFormat="1" x14ac:dyDescent="0.2">
      <c r="B67" s="138" t="s">
        <v>40</v>
      </c>
      <c r="C67" s="73"/>
      <c r="D67" s="73"/>
      <c r="E67" s="73"/>
      <c r="F67" s="139">
        <v>0.13</v>
      </c>
      <c r="G67" s="132"/>
      <c r="H67" s="140">
        <f>H66*F67</f>
        <v>362.72782975000007</v>
      </c>
      <c r="I67" s="141"/>
      <c r="J67" s="142">
        <v>0.13</v>
      </c>
      <c r="K67" s="143"/>
      <c r="L67" s="146">
        <f>L66*J67</f>
        <v>362.1406672</v>
      </c>
      <c r="M67" s="145"/>
      <c r="N67" s="146">
        <f t="shared" si="80"/>
        <v>-0.58716255000007322</v>
      </c>
      <c r="O67" s="108">
        <f t="shared" si="81"/>
        <v>-1.6187413863578057E-3</v>
      </c>
      <c r="Q67" s="142">
        <v>0.13</v>
      </c>
      <c r="R67" s="143"/>
      <c r="S67" s="144">
        <f>S66*Q67</f>
        <v>364.60546720000002</v>
      </c>
      <c r="T67" s="145"/>
      <c r="U67" s="146">
        <f t="shared" si="1"/>
        <v>2.4648000000000252</v>
      </c>
      <c r="V67" s="108">
        <f t="shared" si="76"/>
        <v>6.8061950044367324E-3</v>
      </c>
      <c r="X67" s="142">
        <v>0.13</v>
      </c>
      <c r="Y67" s="143"/>
      <c r="Z67" s="144">
        <f>Z66*X67</f>
        <v>368.02706720000003</v>
      </c>
      <c r="AA67" s="145"/>
      <c r="AB67" s="146">
        <f t="shared" si="3"/>
        <v>3.4216000000000122</v>
      </c>
      <c r="AC67" s="108">
        <f t="shared" si="77"/>
        <v>9.3843902733447872E-3</v>
      </c>
      <c r="AE67" s="142">
        <v>0.13</v>
      </c>
      <c r="AF67" s="143"/>
      <c r="AG67" s="146">
        <f>AG66*AE67</f>
        <v>369.05536720000003</v>
      </c>
      <c r="AH67" s="145"/>
      <c r="AI67" s="146">
        <f t="shared" si="82"/>
        <v>1.0283000000000015</v>
      </c>
      <c r="AJ67" s="108">
        <f t="shared" si="78"/>
        <v>2.794087967016795E-3</v>
      </c>
      <c r="AL67" s="142">
        <v>0.13</v>
      </c>
      <c r="AM67" s="143"/>
      <c r="AN67" s="144">
        <f>AN66*AL67</f>
        <v>369.66766720000004</v>
      </c>
      <c r="AO67" s="145"/>
      <c r="AP67" s="146">
        <f t="shared" si="83"/>
        <v>0.61230000000000473</v>
      </c>
      <c r="AQ67" s="108">
        <f t="shared" si="79"/>
        <v>1.6591006510635151E-3</v>
      </c>
    </row>
    <row r="68" spans="1:43" s="79" customFormat="1" x14ac:dyDescent="0.2">
      <c r="B68" s="147" t="s">
        <v>41</v>
      </c>
      <c r="C68" s="73"/>
      <c r="D68" s="73"/>
      <c r="E68" s="73"/>
      <c r="F68" s="148"/>
      <c r="G68" s="149"/>
      <c r="H68" s="140">
        <f>H66+H67</f>
        <v>3152.9419047500005</v>
      </c>
      <c r="I68" s="141"/>
      <c r="J68" s="141"/>
      <c r="K68" s="141"/>
      <c r="L68" s="144">
        <f>L66+L67</f>
        <v>3147.8381071999997</v>
      </c>
      <c r="M68" s="145"/>
      <c r="N68" s="146">
        <f t="shared" si="80"/>
        <v>-5.1037975500007633</v>
      </c>
      <c r="O68" s="108">
        <f t="shared" si="81"/>
        <v>-1.618741386357846E-3</v>
      </c>
      <c r="Q68" s="141"/>
      <c r="R68" s="141"/>
      <c r="S68" s="144">
        <f>S66+S67</f>
        <v>3169.2629072</v>
      </c>
      <c r="T68" s="145"/>
      <c r="U68" s="146">
        <f t="shared" si="1"/>
        <v>21.424800000000232</v>
      </c>
      <c r="V68" s="108">
        <f t="shared" si="76"/>
        <v>6.8061950044367367E-3</v>
      </c>
      <c r="X68" s="141"/>
      <c r="Y68" s="141"/>
      <c r="Z68" s="144">
        <f>Z66+Z67</f>
        <v>3199.0045072000003</v>
      </c>
      <c r="AA68" s="145"/>
      <c r="AB68" s="146">
        <f t="shared" si="3"/>
        <v>29.74160000000029</v>
      </c>
      <c r="AC68" s="108">
        <f t="shared" si="77"/>
        <v>9.3843902733448462E-3</v>
      </c>
      <c r="AE68" s="141"/>
      <c r="AF68" s="141"/>
      <c r="AG68" s="144">
        <f>AG66+AG67</f>
        <v>3207.9428072000001</v>
      </c>
      <c r="AH68" s="145"/>
      <c r="AI68" s="146">
        <f t="shared" si="82"/>
        <v>8.9382999999997992</v>
      </c>
      <c r="AJ68" s="108">
        <f t="shared" si="78"/>
        <v>2.7940879670167282E-3</v>
      </c>
      <c r="AL68" s="141"/>
      <c r="AM68" s="141"/>
      <c r="AN68" s="144">
        <f>AN66+AN67</f>
        <v>3213.2651071999999</v>
      </c>
      <c r="AO68" s="145"/>
      <c r="AP68" s="146">
        <f t="shared" si="83"/>
        <v>5.3222999999998137</v>
      </c>
      <c r="AQ68" s="108">
        <f t="shared" si="79"/>
        <v>1.6591006510634444E-3</v>
      </c>
    </row>
    <row r="69" spans="1:43" s="79" customFormat="1" ht="15.75" customHeight="1" x14ac:dyDescent="0.2">
      <c r="B69" s="412" t="s">
        <v>127</v>
      </c>
      <c r="C69" s="412"/>
      <c r="D69" s="412"/>
      <c r="E69" s="73"/>
      <c r="F69" s="269">
        <f>F63</f>
        <v>0.318</v>
      </c>
      <c r="G69" s="149"/>
      <c r="H69" s="150">
        <f>F69*H66</f>
        <v>887.28807585000015</v>
      </c>
      <c r="I69" s="141"/>
      <c r="J69" s="268">
        <f>J63</f>
        <v>0.318</v>
      </c>
      <c r="K69" s="141"/>
      <c r="L69" s="151">
        <f>J69*L66</f>
        <v>885.85178592</v>
      </c>
      <c r="M69" s="145"/>
      <c r="N69" s="151">
        <f t="shared" si="80"/>
        <v>-1.4362899300001573</v>
      </c>
      <c r="O69" s="113">
        <f t="shared" si="81"/>
        <v>-1.618741386357781E-3</v>
      </c>
      <c r="Q69" s="268">
        <f>Q63</f>
        <v>0.318</v>
      </c>
      <c r="R69" s="141"/>
      <c r="S69" s="151">
        <f>Q69*S66</f>
        <v>891.88106591999997</v>
      </c>
      <c r="T69" s="145"/>
      <c r="U69" s="151">
        <f t="shared" si="1"/>
        <v>6.0292799999999716</v>
      </c>
      <c r="V69" s="113">
        <f t="shared" si="76"/>
        <v>6.8061950044366309E-3</v>
      </c>
      <c r="X69" s="268">
        <f>X63</f>
        <v>0.318</v>
      </c>
      <c r="Y69" s="141"/>
      <c r="Z69" s="151">
        <f>X69*Z66</f>
        <v>900.25082592000001</v>
      </c>
      <c r="AA69" s="145"/>
      <c r="AB69" s="151">
        <f t="shared" si="3"/>
        <v>8.3697600000000421</v>
      </c>
      <c r="AC69" s="113">
        <f t="shared" si="77"/>
        <v>9.3843902733448028E-3</v>
      </c>
      <c r="AE69" s="268">
        <f>AE63</f>
        <v>0.318</v>
      </c>
      <c r="AF69" s="141"/>
      <c r="AG69" s="151">
        <f>AE69*AG66</f>
        <v>902.76620591999995</v>
      </c>
      <c r="AH69" s="145"/>
      <c r="AI69" s="151">
        <f t="shared" si="82"/>
        <v>2.5153799999999364</v>
      </c>
      <c r="AJ69" s="113">
        <f t="shared" si="78"/>
        <v>2.7940879670167204E-3</v>
      </c>
      <c r="AL69" s="268">
        <f>AL63</f>
        <v>0.318</v>
      </c>
      <c r="AM69" s="141"/>
      <c r="AN69" s="151">
        <f>AL69*AN66</f>
        <v>904.26398591999998</v>
      </c>
      <c r="AO69" s="145"/>
      <c r="AP69" s="151">
        <f t="shared" si="83"/>
        <v>1.4977800000000343</v>
      </c>
      <c r="AQ69" s="113">
        <f t="shared" si="79"/>
        <v>1.6591006510635407E-3</v>
      </c>
    </row>
    <row r="70" spans="1:43" s="79" customFormat="1" ht="13.5" customHeight="1" thickBot="1" x14ac:dyDescent="0.25">
      <c r="B70" s="407" t="s">
        <v>128</v>
      </c>
      <c r="C70" s="407"/>
      <c r="D70" s="407"/>
      <c r="E70" s="152"/>
      <c r="F70" s="153"/>
      <c r="G70" s="154"/>
      <c r="H70" s="155">
        <f>H68-H69</f>
        <v>2265.6538289000005</v>
      </c>
      <c r="I70" s="156"/>
      <c r="J70" s="156"/>
      <c r="K70" s="156"/>
      <c r="L70" s="157">
        <f>L68-L69</f>
        <v>2261.9863212799996</v>
      </c>
      <c r="M70" s="158"/>
      <c r="N70" s="159">
        <f t="shared" si="80"/>
        <v>-3.6675076200008334</v>
      </c>
      <c r="O70" s="160">
        <f t="shared" si="81"/>
        <v>-1.6187413863579716E-3</v>
      </c>
      <c r="Q70" s="156"/>
      <c r="R70" s="156"/>
      <c r="S70" s="157">
        <f>S68-S69</f>
        <v>2277.3818412800001</v>
      </c>
      <c r="T70" s="158"/>
      <c r="U70" s="159">
        <f t="shared" si="1"/>
        <v>15.395520000000488</v>
      </c>
      <c r="V70" s="160">
        <f t="shared" si="76"/>
        <v>6.8061950044368798E-3</v>
      </c>
      <c r="X70" s="156"/>
      <c r="Y70" s="156"/>
      <c r="Z70" s="157">
        <f>Z68-Z69</f>
        <v>2298.7536812800004</v>
      </c>
      <c r="AA70" s="158"/>
      <c r="AB70" s="159">
        <f t="shared" si="3"/>
        <v>21.371840000000248</v>
      </c>
      <c r="AC70" s="160">
        <f t="shared" si="77"/>
        <v>9.3843902733448635E-3</v>
      </c>
      <c r="AE70" s="156"/>
      <c r="AF70" s="156"/>
      <c r="AG70" s="157">
        <f>AG68-AG69</f>
        <v>2305.1766012799999</v>
      </c>
      <c r="AH70" s="158"/>
      <c r="AI70" s="159">
        <f t="shared" si="82"/>
        <v>6.4229199999995217</v>
      </c>
      <c r="AJ70" s="160">
        <f t="shared" si="78"/>
        <v>2.7940879670165825E-3</v>
      </c>
      <c r="AL70" s="156"/>
      <c r="AM70" s="156"/>
      <c r="AN70" s="157">
        <f>AN68-AN69</f>
        <v>2309.00112128</v>
      </c>
      <c r="AO70" s="158"/>
      <c r="AP70" s="159">
        <f t="shared" si="83"/>
        <v>3.8245200000001205</v>
      </c>
      <c r="AQ70" s="160">
        <f t="shared" si="79"/>
        <v>1.6591006510635548E-3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37" x14ac:dyDescent="0.2">
      <c r="A81" s="11" t="s">
        <v>48</v>
      </c>
    </row>
    <row r="83" spans="1:37" x14ac:dyDescent="0.2">
      <c r="A83" s="6" t="s">
        <v>49</v>
      </c>
    </row>
    <row r="84" spans="1:37" x14ac:dyDescent="0.2">
      <c r="A84" s="6" t="s">
        <v>50</v>
      </c>
    </row>
    <row r="85" spans="1:37" x14ac:dyDescent="0.2">
      <c r="A85" s="6" t="s">
        <v>51</v>
      </c>
    </row>
    <row r="86" spans="1:37" x14ac:dyDescent="0.2">
      <c r="A86" s="6" t="s">
        <v>52</v>
      </c>
    </row>
    <row r="87" spans="1:37" x14ac:dyDescent="0.2">
      <c r="A87" s="6" t="s">
        <v>53</v>
      </c>
    </row>
    <row r="89" spans="1:37" x14ac:dyDescent="0.2">
      <c r="A89" s="170"/>
      <c r="B89" s="6" t="s">
        <v>54</v>
      </c>
    </row>
    <row r="91" spans="1:37" x14ac:dyDescent="0.2">
      <c r="B91" s="171" t="s">
        <v>55</v>
      </c>
    </row>
    <row r="95" spans="1:37" x14ac:dyDescent="0.2">
      <c r="AK95" s="275"/>
    </row>
    <row r="96" spans="1:37" x14ac:dyDescent="0.2">
      <c r="AK96" s="275"/>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xWindow="277" yWindow="715"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476250</xdr:colOff>
                    <xdr:row>16</xdr:row>
                    <xdr:rowOff>171450</xdr:rowOff>
                  </from>
                  <to>
                    <xdr:col>9</xdr:col>
                    <xdr:colOff>390525</xdr:colOff>
                    <xdr:row>18</xdr:row>
                    <xdr:rowOff>28575</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361950</xdr:colOff>
                    <xdr:row>16</xdr:row>
                    <xdr:rowOff>114300</xdr:rowOff>
                  </from>
                  <to>
                    <xdr:col>15</xdr:col>
                    <xdr:colOff>104775</xdr:colOff>
                    <xdr:row>18</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1"/>
  <sheetViews>
    <sheetView showGridLines="0" topLeftCell="C46" zoomScale="85" zoomScaleNormal="85" zoomScaleSheetLayoutView="100" workbookViewId="0">
      <selection activeCell="N39" sqref="N39"/>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5.1406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5703125" style="6" bestFit="1" customWidth="1"/>
    <col min="15" max="15" width="12.7109375" style="6" bestFit="1" customWidth="1"/>
    <col min="16" max="16" width="3.85546875" style="6" customWidth="1"/>
    <col min="17" max="17" width="12.5703125" style="6" bestFit="1" customWidth="1"/>
    <col min="18" max="18" width="9.85546875" style="6" bestFit="1" customWidth="1"/>
    <col min="19" max="19" width="14.85546875" style="6" bestFit="1" customWidth="1"/>
    <col min="20" max="20" width="2.7109375" style="6" bestFit="1" customWidth="1"/>
    <col min="21" max="21" width="16.28515625" style="6" bestFit="1" customWidth="1"/>
    <col min="22" max="22" width="12" style="6" bestFit="1" customWidth="1"/>
    <col min="23" max="23" width="4.5703125" style="6" customWidth="1"/>
    <col min="24" max="24" width="12.7109375" style="6" bestFit="1" customWidth="1"/>
    <col min="25" max="25" width="9.85546875" style="6" bestFit="1" customWidth="1"/>
    <col min="26" max="26" width="15.14062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4.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4.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57</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51000*1</f>
        <v>51000</v>
      </c>
      <c r="G18" s="12" t="s">
        <v>7</v>
      </c>
    </row>
    <row r="19" spans="2:43" x14ac:dyDescent="0.2">
      <c r="B19" s="11"/>
      <c r="F19" s="13">
        <v>50</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Rates'!D9</f>
        <v>200</v>
      </c>
      <c r="G23" s="25">
        <v>1</v>
      </c>
      <c r="H23" s="26">
        <f>G23*F23</f>
        <v>200</v>
      </c>
      <c r="I23" s="27"/>
      <c r="J23" s="28">
        <f>+'Proposed Rates'!E9</f>
        <v>200</v>
      </c>
      <c r="K23" s="29">
        <v>1</v>
      </c>
      <c r="L23" s="26">
        <f>K23*J23</f>
        <v>200</v>
      </c>
      <c r="M23" s="27"/>
      <c r="N23" s="30">
        <f>L23-H23</f>
        <v>0</v>
      </c>
      <c r="O23" s="31">
        <f>IF((H23)=0,"",(N23/H23))</f>
        <v>0</v>
      </c>
      <c r="Q23" s="28">
        <f>+'Proposed Rates'!F9</f>
        <v>208.2</v>
      </c>
      <c r="R23" s="29">
        <v>1</v>
      </c>
      <c r="S23" s="26">
        <f>R23*Q23</f>
        <v>208.2</v>
      </c>
      <c r="T23" s="27"/>
      <c r="U23" s="30">
        <f>S23-L23</f>
        <v>8.1999999999999886</v>
      </c>
      <c r="V23" s="31">
        <f>IF((L23)=0,"",(U23/L23))</f>
        <v>4.0999999999999946E-2</v>
      </c>
      <c r="X23" s="28">
        <f>+'Proposed Rates'!G9</f>
        <v>215.31</v>
      </c>
      <c r="Y23" s="29">
        <v>1</v>
      </c>
      <c r="Z23" s="26">
        <f>Y23*X23</f>
        <v>215.31</v>
      </c>
      <c r="AA23" s="27"/>
      <c r="AB23" s="30">
        <f>Z23-S23</f>
        <v>7.1100000000000136</v>
      </c>
      <c r="AC23" s="31">
        <f>IF((S23)=0,"",(AB23/S23))</f>
        <v>3.4149855907781045E-2</v>
      </c>
      <c r="AE23" s="28">
        <f>+'Proposed Rates'!H9</f>
        <v>218.45</v>
      </c>
      <c r="AF23" s="29">
        <v>1</v>
      </c>
      <c r="AG23" s="26">
        <f>AF23*AE23</f>
        <v>218.45</v>
      </c>
      <c r="AH23" s="27"/>
      <c r="AI23" s="30">
        <f>AG23-Z23</f>
        <v>3.1399999999999864</v>
      </c>
      <c r="AJ23" s="31">
        <f>IF((Z23)=0,"",(AI23/Z23))</f>
        <v>1.4583623612465683E-2</v>
      </c>
      <c r="AL23" s="28">
        <f>+'Proposed Rates'!I9</f>
        <v>219.54</v>
      </c>
      <c r="AM23" s="29">
        <v>1</v>
      </c>
      <c r="AN23" s="26">
        <f>AM23*AL23</f>
        <v>219.54</v>
      </c>
      <c r="AO23" s="27"/>
      <c r="AP23" s="30">
        <f>AN23-AG23</f>
        <v>1.0900000000000034</v>
      </c>
      <c r="AQ23" s="31">
        <f>IF((AG23)=0,"",(AP23/AG23))</f>
        <v>4.989700160219746E-3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 t="shared" ref="AN24:AN27" si="7">AM24*AL24</f>
        <v>0</v>
      </c>
      <c r="AO24" s="27"/>
      <c r="AP24" s="30">
        <f t="shared" ref="AP24:AP54" si="8">AN24-AG24</f>
        <v>0</v>
      </c>
      <c r="AQ24" s="31" t="str">
        <f t="shared" ref="AQ24:AQ54" si="9">IF((AG24)=0,"",(AP24/AG24))</f>
        <v/>
      </c>
    </row>
    <row r="25" spans="2:43" x14ac:dyDescent="0.2">
      <c r="B25" s="32" t="str">
        <f>'Proposed Rates'!B79</f>
        <v>Rate Rider Calculation for Gain and Loss</v>
      </c>
      <c r="C25" s="21"/>
      <c r="D25" s="22" t="s">
        <v>59</v>
      </c>
      <c r="E25" s="23"/>
      <c r="F25" s="24">
        <f>'Proposed Rates'!D83</f>
        <v>0</v>
      </c>
      <c r="G25" s="45">
        <f>$F$19</f>
        <v>50</v>
      </c>
      <c r="H25" s="26">
        <f t="shared" si="0"/>
        <v>0</v>
      </c>
      <c r="I25" s="27"/>
      <c r="J25" s="28">
        <f>'Proposed Rates'!E83</f>
        <v>0</v>
      </c>
      <c r="K25" s="29">
        <f>$F$19</f>
        <v>50</v>
      </c>
      <c r="L25" s="26">
        <f t="shared" ref="L25:L27" si="10">K25*J25</f>
        <v>0</v>
      </c>
      <c r="M25" s="27"/>
      <c r="N25" s="30">
        <f t="shared" ref="N25:N27" si="11">L25-H25</f>
        <v>0</v>
      </c>
      <c r="O25" s="31" t="str">
        <f t="shared" ref="O25:O27" si="12">IF((H25)=0,"",(N25/H25))</f>
        <v/>
      </c>
      <c r="Q25" s="28">
        <f>'Proposed Rates'!F83</f>
        <v>0</v>
      </c>
      <c r="R25" s="29">
        <f>$F$19</f>
        <v>50</v>
      </c>
      <c r="S25" s="26">
        <f t="shared" ref="S25:S27" si="13">R25*Q25</f>
        <v>0</v>
      </c>
      <c r="T25" s="27"/>
      <c r="U25" s="30">
        <f t="shared" si="1"/>
        <v>0</v>
      </c>
      <c r="V25" s="31" t="str">
        <f t="shared" si="2"/>
        <v/>
      </c>
      <c r="X25" s="28">
        <f>'Proposed Rates'!G83</f>
        <v>0</v>
      </c>
      <c r="Y25" s="29">
        <f>$F$19</f>
        <v>50</v>
      </c>
      <c r="Z25" s="26">
        <f t="shared" ref="Z25:Z27" si="14">Y25*X25</f>
        <v>0</v>
      </c>
      <c r="AA25" s="27"/>
      <c r="AB25" s="30">
        <f t="shared" si="3"/>
        <v>0</v>
      </c>
      <c r="AC25" s="31" t="str">
        <f t="shared" si="4"/>
        <v/>
      </c>
      <c r="AE25" s="28">
        <f>'Proposed Rates'!H83</f>
        <v>0</v>
      </c>
      <c r="AF25" s="29">
        <f>$F$19</f>
        <v>50</v>
      </c>
      <c r="AG25" s="26">
        <f t="shared" ref="AG25:AG27" si="15">AF25*AE25</f>
        <v>0</v>
      </c>
      <c r="AH25" s="27"/>
      <c r="AI25" s="30">
        <f t="shared" si="5"/>
        <v>0</v>
      </c>
      <c r="AJ25" s="31" t="str">
        <f t="shared" si="6"/>
        <v/>
      </c>
      <c r="AL25" s="28">
        <f>'Proposed Rates'!I83</f>
        <v>0</v>
      </c>
      <c r="AM25" s="29">
        <f>$F$19</f>
        <v>50</v>
      </c>
      <c r="AN25" s="26">
        <f t="shared" si="7"/>
        <v>0</v>
      </c>
      <c r="AO25" s="27"/>
      <c r="AP25" s="30">
        <f t="shared" si="8"/>
        <v>0</v>
      </c>
      <c r="AQ25" s="31" t="str">
        <f t="shared" si="9"/>
        <v/>
      </c>
    </row>
    <row r="26" spans="2:43" x14ac:dyDescent="0.2">
      <c r="B26" s="32" t="str">
        <f>'Proposed Rates'!B93</f>
        <v>Rate Rider Calculation for PILs</v>
      </c>
      <c r="C26" s="21"/>
      <c r="D26" s="22" t="s">
        <v>59</v>
      </c>
      <c r="E26" s="23"/>
      <c r="F26" s="24">
        <f>'Proposed Rates'!D97</f>
        <v>0</v>
      </c>
      <c r="G26" s="45">
        <f t="shared" ref="G26:G27" si="16">$F$19</f>
        <v>50</v>
      </c>
      <c r="H26" s="26">
        <f t="shared" si="0"/>
        <v>0</v>
      </c>
      <c r="I26" s="27"/>
      <c r="J26" s="28">
        <f>'Proposed Rates'!E97</f>
        <v>0</v>
      </c>
      <c r="K26" s="29">
        <f t="shared" ref="K26:K27" si="17">$F$19</f>
        <v>50</v>
      </c>
      <c r="L26" s="26">
        <f t="shared" si="10"/>
        <v>0</v>
      </c>
      <c r="M26" s="27"/>
      <c r="N26" s="30">
        <f t="shared" si="11"/>
        <v>0</v>
      </c>
      <c r="O26" s="31" t="str">
        <f t="shared" si="12"/>
        <v/>
      </c>
      <c r="Q26" s="28">
        <f>'Proposed Rates'!F97</f>
        <v>0</v>
      </c>
      <c r="R26" s="29">
        <f t="shared" ref="R26:R27" si="18">$F$19</f>
        <v>50</v>
      </c>
      <c r="S26" s="26">
        <f t="shared" si="13"/>
        <v>0</v>
      </c>
      <c r="T26" s="27"/>
      <c r="U26" s="30">
        <f t="shared" si="1"/>
        <v>0</v>
      </c>
      <c r="V26" s="31" t="str">
        <f t="shared" si="2"/>
        <v/>
      </c>
      <c r="X26" s="28">
        <f>'Proposed Rates'!G97</f>
        <v>0</v>
      </c>
      <c r="Y26" s="29">
        <f t="shared" ref="Y26:Y27" si="19">$F$19</f>
        <v>50</v>
      </c>
      <c r="Z26" s="26">
        <f t="shared" si="14"/>
        <v>0</v>
      </c>
      <c r="AA26" s="27"/>
      <c r="AB26" s="30">
        <f t="shared" si="3"/>
        <v>0</v>
      </c>
      <c r="AC26" s="31" t="str">
        <f t="shared" si="4"/>
        <v/>
      </c>
      <c r="AE26" s="28">
        <f>'Proposed Rates'!H97</f>
        <v>0</v>
      </c>
      <c r="AF26" s="29">
        <f t="shared" ref="AF26:AF27" si="20">$F$19</f>
        <v>50</v>
      </c>
      <c r="AG26" s="26">
        <f t="shared" si="15"/>
        <v>0</v>
      </c>
      <c r="AH26" s="27"/>
      <c r="AI26" s="30">
        <f t="shared" si="5"/>
        <v>0</v>
      </c>
      <c r="AJ26" s="31" t="str">
        <f t="shared" si="6"/>
        <v/>
      </c>
      <c r="AL26" s="28">
        <f>'Proposed Rates'!I97</f>
        <v>0</v>
      </c>
      <c r="AM26" s="29">
        <f t="shared" ref="AM26:AM27" si="21">$F$19</f>
        <v>50</v>
      </c>
      <c r="AN26" s="26">
        <f t="shared" si="7"/>
        <v>0</v>
      </c>
      <c r="AO26" s="27"/>
      <c r="AP26" s="30">
        <f t="shared" si="8"/>
        <v>0</v>
      </c>
      <c r="AQ26" s="31" t="str">
        <f t="shared" si="9"/>
        <v/>
      </c>
    </row>
    <row r="27" spans="2:43" x14ac:dyDescent="0.2">
      <c r="B27" s="32" t="str">
        <f>'Proposed Rates'!B107</f>
        <v>Rate Rider Calculation for Generic</v>
      </c>
      <c r="C27" s="21"/>
      <c r="D27" s="22" t="s">
        <v>59</v>
      </c>
      <c r="E27" s="23"/>
      <c r="F27" s="24">
        <f>'Proposed Rates'!D111</f>
        <v>0</v>
      </c>
      <c r="G27" s="45">
        <f t="shared" si="16"/>
        <v>50</v>
      </c>
      <c r="H27" s="26">
        <f t="shared" si="0"/>
        <v>0</v>
      </c>
      <c r="I27" s="27"/>
      <c r="J27" s="28">
        <f>'Proposed Rates'!E111</f>
        <v>0</v>
      </c>
      <c r="K27" s="29">
        <f t="shared" si="17"/>
        <v>50</v>
      </c>
      <c r="L27" s="26">
        <f t="shared" si="10"/>
        <v>0</v>
      </c>
      <c r="M27" s="27"/>
      <c r="N27" s="30">
        <f t="shared" si="11"/>
        <v>0</v>
      </c>
      <c r="O27" s="31" t="str">
        <f t="shared" si="12"/>
        <v/>
      </c>
      <c r="Q27" s="28">
        <f>'Proposed Rates'!F111</f>
        <v>0</v>
      </c>
      <c r="R27" s="29">
        <f t="shared" si="18"/>
        <v>50</v>
      </c>
      <c r="S27" s="26">
        <f t="shared" si="13"/>
        <v>0</v>
      </c>
      <c r="T27" s="27"/>
      <c r="U27" s="30">
        <f t="shared" si="1"/>
        <v>0</v>
      </c>
      <c r="V27" s="31" t="str">
        <f t="shared" si="2"/>
        <v/>
      </c>
      <c r="X27" s="28">
        <f>'Proposed Rates'!G111</f>
        <v>0</v>
      </c>
      <c r="Y27" s="29">
        <f t="shared" si="19"/>
        <v>50</v>
      </c>
      <c r="Z27" s="26">
        <f t="shared" si="14"/>
        <v>0</v>
      </c>
      <c r="AA27" s="27"/>
      <c r="AB27" s="30">
        <f t="shared" si="3"/>
        <v>0</v>
      </c>
      <c r="AC27" s="31" t="str">
        <f t="shared" si="4"/>
        <v/>
      </c>
      <c r="AE27" s="28">
        <f>'Proposed Rates'!H111</f>
        <v>0</v>
      </c>
      <c r="AF27" s="29">
        <f t="shared" si="20"/>
        <v>50</v>
      </c>
      <c r="AG27" s="26">
        <f t="shared" si="15"/>
        <v>0</v>
      </c>
      <c r="AH27" s="27"/>
      <c r="AI27" s="30">
        <f t="shared" si="5"/>
        <v>0</v>
      </c>
      <c r="AJ27" s="31" t="str">
        <f t="shared" si="6"/>
        <v/>
      </c>
      <c r="AL27" s="28">
        <f>'Proposed Rates'!I111</f>
        <v>0</v>
      </c>
      <c r="AM27" s="29">
        <f t="shared" si="21"/>
        <v>50</v>
      </c>
      <c r="AN27" s="26">
        <f t="shared" si="7"/>
        <v>0</v>
      </c>
      <c r="AO27" s="27"/>
      <c r="AP27" s="30">
        <f t="shared" si="8"/>
        <v>0</v>
      </c>
      <c r="AQ27" s="31" t="str">
        <f t="shared" si="9"/>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8"/>
        <v>0</v>
      </c>
      <c r="AQ28" s="31" t="str">
        <f t="shared" si="9"/>
        <v/>
      </c>
    </row>
    <row r="29" spans="2:43" x14ac:dyDescent="0.2">
      <c r="B29" s="21" t="s">
        <v>19</v>
      </c>
      <c r="C29" s="21"/>
      <c r="D29" s="22" t="s">
        <v>59</v>
      </c>
      <c r="E29" s="23"/>
      <c r="F29" s="24">
        <f>+'Proposed Rates'!D22</f>
        <v>4.8760000000000003</v>
      </c>
      <c r="G29" s="45">
        <f>+$F$19</f>
        <v>50</v>
      </c>
      <c r="H29" s="26">
        <f t="shared" si="0"/>
        <v>243.8</v>
      </c>
      <c r="I29" s="27"/>
      <c r="J29" s="28">
        <f>+'Proposed Rates'!E22</f>
        <v>5.3505000000000003</v>
      </c>
      <c r="K29" s="45">
        <f>+$F$19</f>
        <v>50</v>
      </c>
      <c r="L29" s="26">
        <f t="shared" si="22"/>
        <v>267.52500000000003</v>
      </c>
      <c r="M29" s="27"/>
      <c r="N29" s="30">
        <f t="shared" si="23"/>
        <v>23.725000000000023</v>
      </c>
      <c r="O29" s="31">
        <f t="shared" si="24"/>
        <v>9.7313371616078836E-2</v>
      </c>
      <c r="Q29" s="28">
        <f>+'Proposed Rates'!F22</f>
        <v>5.6200999999999999</v>
      </c>
      <c r="R29" s="45">
        <f>+$F$19</f>
        <v>50</v>
      </c>
      <c r="S29" s="26">
        <f t="shared" si="25"/>
        <v>281.005</v>
      </c>
      <c r="T29" s="27"/>
      <c r="U29" s="30">
        <f t="shared" si="1"/>
        <v>13.479999999999961</v>
      </c>
      <c r="V29" s="31">
        <f t="shared" si="2"/>
        <v>5.0387814222969667E-2</v>
      </c>
      <c r="X29" s="28">
        <f>+'Proposed Rates'!G22</f>
        <v>5.8624000000000001</v>
      </c>
      <c r="Y29" s="45">
        <f>+$F$19</f>
        <v>50</v>
      </c>
      <c r="Z29" s="26">
        <f t="shared" si="26"/>
        <v>293.12</v>
      </c>
      <c r="AA29" s="27"/>
      <c r="AB29" s="30">
        <f t="shared" si="3"/>
        <v>12.115000000000009</v>
      </c>
      <c r="AC29" s="31">
        <f t="shared" si="4"/>
        <v>4.3113111866336928E-2</v>
      </c>
      <c r="AE29" s="28">
        <f>+'Proposed Rates'!H22</f>
        <v>5.9983000000000004</v>
      </c>
      <c r="AF29" s="45">
        <f>+$F$19</f>
        <v>50</v>
      </c>
      <c r="AG29" s="26">
        <f t="shared" si="27"/>
        <v>299.91500000000002</v>
      </c>
      <c r="AH29" s="27"/>
      <c r="AI29" s="30">
        <f t="shared" si="5"/>
        <v>6.7950000000000159</v>
      </c>
      <c r="AJ29" s="31">
        <f t="shared" si="6"/>
        <v>2.3181632096069923E-2</v>
      </c>
      <c r="AL29" s="28">
        <f>+'Proposed Rates'!I22</f>
        <v>6.0705</v>
      </c>
      <c r="AM29" s="45">
        <f>+$F$19</f>
        <v>50</v>
      </c>
      <c r="AN29" s="26">
        <f t="shared" si="28"/>
        <v>303.52499999999998</v>
      </c>
      <c r="AO29" s="27"/>
      <c r="AP29" s="30">
        <f t="shared" si="8"/>
        <v>3.6099999999999568</v>
      </c>
      <c r="AQ29" s="31">
        <f t="shared" si="9"/>
        <v>1.2036743744060672E-2</v>
      </c>
    </row>
    <row r="30" spans="2:43" x14ac:dyDescent="0.2">
      <c r="B30" s="21" t="s">
        <v>21</v>
      </c>
      <c r="C30" s="21"/>
      <c r="D30" s="22"/>
      <c r="E30" s="23"/>
      <c r="F30" s="24"/>
      <c r="G30" s="25">
        <f t="shared" ref="G30" si="29">$F$18</f>
        <v>51000</v>
      </c>
      <c r="H30" s="26">
        <f t="shared" si="0"/>
        <v>0</v>
      </c>
      <c r="I30" s="27"/>
      <c r="J30" s="28"/>
      <c r="K30" s="25">
        <f t="shared" ref="K30:K38" si="30">$F$18</f>
        <v>51000</v>
      </c>
      <c r="L30" s="26">
        <f t="shared" si="22"/>
        <v>0</v>
      </c>
      <c r="M30" s="27"/>
      <c r="N30" s="30">
        <f t="shared" si="23"/>
        <v>0</v>
      </c>
      <c r="O30" s="31" t="str">
        <f t="shared" si="24"/>
        <v/>
      </c>
      <c r="Q30" s="28"/>
      <c r="R30" s="25">
        <f t="shared" ref="R30:R38" si="31">$F$18</f>
        <v>51000</v>
      </c>
      <c r="S30" s="26">
        <f t="shared" si="25"/>
        <v>0</v>
      </c>
      <c r="T30" s="27"/>
      <c r="U30" s="30">
        <f t="shared" si="1"/>
        <v>0</v>
      </c>
      <c r="V30" s="31" t="str">
        <f t="shared" si="2"/>
        <v/>
      </c>
      <c r="X30" s="28"/>
      <c r="Y30" s="25">
        <f t="shared" ref="Y30:Y38" si="32">$F$18</f>
        <v>51000</v>
      </c>
      <c r="Z30" s="26">
        <f t="shared" si="26"/>
        <v>0</v>
      </c>
      <c r="AA30" s="27"/>
      <c r="AB30" s="30">
        <f t="shared" si="3"/>
        <v>0</v>
      </c>
      <c r="AC30" s="31" t="str">
        <f t="shared" si="4"/>
        <v/>
      </c>
      <c r="AE30" s="28"/>
      <c r="AF30" s="25">
        <f t="shared" ref="AF30:AF38" si="33">$F$18</f>
        <v>51000</v>
      </c>
      <c r="AG30" s="26">
        <f t="shared" si="27"/>
        <v>0</v>
      </c>
      <c r="AH30" s="27"/>
      <c r="AI30" s="30">
        <f t="shared" si="5"/>
        <v>0</v>
      </c>
      <c r="AJ30" s="31" t="str">
        <f t="shared" si="6"/>
        <v/>
      </c>
      <c r="AL30" s="28"/>
      <c r="AM30" s="25">
        <f t="shared" ref="AM30:AM38" si="34">$F$18</f>
        <v>51000</v>
      </c>
      <c r="AN30" s="26">
        <f t="shared" si="28"/>
        <v>0</v>
      </c>
      <c r="AO30" s="27"/>
      <c r="AP30" s="30">
        <f t="shared" si="8"/>
        <v>0</v>
      </c>
      <c r="AQ30" s="31" t="str">
        <f t="shared" si="9"/>
        <v/>
      </c>
    </row>
    <row r="31" spans="2:43" x14ac:dyDescent="0.2">
      <c r="B31" s="21" t="s">
        <v>136</v>
      </c>
      <c r="C31" s="21"/>
      <c r="D31" s="22" t="s">
        <v>59</v>
      </c>
      <c r="E31" s="23"/>
      <c r="F31" s="24">
        <f>+'Proposed Rates'!D69</f>
        <v>0</v>
      </c>
      <c r="G31" s="45">
        <f>+$F$19</f>
        <v>50</v>
      </c>
      <c r="H31" s="26">
        <f t="shared" si="0"/>
        <v>0</v>
      </c>
      <c r="I31" s="27"/>
      <c r="J31" s="28">
        <f>+'Proposed Rates'!E69</f>
        <v>-1.44E-2</v>
      </c>
      <c r="K31" s="45">
        <f>+$F$19</f>
        <v>50</v>
      </c>
      <c r="L31" s="26">
        <f t="shared" si="22"/>
        <v>-0.72</v>
      </c>
      <c r="M31" s="27"/>
      <c r="N31" s="30">
        <f t="shared" si="23"/>
        <v>-0.72</v>
      </c>
      <c r="O31" s="31" t="str">
        <f t="shared" si="24"/>
        <v/>
      </c>
      <c r="Q31" s="28">
        <f>+'Proposed Rates'!F69</f>
        <v>-1.44E-2</v>
      </c>
      <c r="R31" s="45">
        <f>+$F$19</f>
        <v>50</v>
      </c>
      <c r="S31" s="26">
        <f t="shared" si="25"/>
        <v>-0.72</v>
      </c>
      <c r="T31" s="27"/>
      <c r="U31" s="30">
        <f t="shared" si="1"/>
        <v>0</v>
      </c>
      <c r="V31" s="31">
        <f t="shared" si="2"/>
        <v>0</v>
      </c>
      <c r="X31" s="28"/>
      <c r="Y31" s="45">
        <f>+$F$19</f>
        <v>50</v>
      </c>
      <c r="Z31" s="26">
        <f t="shared" si="26"/>
        <v>0</v>
      </c>
      <c r="AA31" s="27"/>
      <c r="AB31" s="30">
        <f t="shared" si="3"/>
        <v>0.72</v>
      </c>
      <c r="AC31" s="31">
        <f t="shared" si="4"/>
        <v>-1</v>
      </c>
      <c r="AE31" s="28"/>
      <c r="AF31" s="45">
        <f>+$F$19</f>
        <v>50</v>
      </c>
      <c r="AG31" s="26">
        <f t="shared" si="27"/>
        <v>0</v>
      </c>
      <c r="AH31" s="27"/>
      <c r="AI31" s="30">
        <f t="shared" si="5"/>
        <v>0</v>
      </c>
      <c r="AJ31" s="31" t="str">
        <f t="shared" si="6"/>
        <v/>
      </c>
      <c r="AL31" s="28"/>
      <c r="AM31" s="45">
        <f>+$F$19</f>
        <v>50</v>
      </c>
      <c r="AN31" s="26">
        <f t="shared" si="28"/>
        <v>0</v>
      </c>
      <c r="AO31" s="27"/>
      <c r="AP31" s="30">
        <f t="shared" si="8"/>
        <v>0</v>
      </c>
      <c r="AQ31" s="31" t="str">
        <f t="shared" si="9"/>
        <v/>
      </c>
    </row>
    <row r="32" spans="2:43" x14ac:dyDescent="0.2">
      <c r="B32" s="33"/>
      <c r="C32" s="21"/>
      <c r="D32" s="22"/>
      <c r="E32" s="23"/>
      <c r="F32" s="24"/>
      <c r="G32" s="25">
        <f t="shared" ref="G32:G38" si="35">$F$18</f>
        <v>51000</v>
      </c>
      <c r="H32" s="26">
        <f t="shared" si="0"/>
        <v>0</v>
      </c>
      <c r="I32" s="27"/>
      <c r="J32" s="28"/>
      <c r="K32" s="25">
        <f t="shared" si="30"/>
        <v>51000</v>
      </c>
      <c r="L32" s="26">
        <f t="shared" si="22"/>
        <v>0</v>
      </c>
      <c r="M32" s="27"/>
      <c r="N32" s="30">
        <f t="shared" si="23"/>
        <v>0</v>
      </c>
      <c r="O32" s="31" t="str">
        <f t="shared" si="24"/>
        <v/>
      </c>
      <c r="Q32" s="28"/>
      <c r="R32" s="25">
        <f t="shared" si="31"/>
        <v>51000</v>
      </c>
      <c r="S32" s="26">
        <f t="shared" si="25"/>
        <v>0</v>
      </c>
      <c r="T32" s="27"/>
      <c r="U32" s="30">
        <f t="shared" si="1"/>
        <v>0</v>
      </c>
      <c r="V32" s="31" t="str">
        <f t="shared" si="2"/>
        <v/>
      </c>
      <c r="X32" s="28"/>
      <c r="Y32" s="25">
        <f t="shared" si="32"/>
        <v>51000</v>
      </c>
      <c r="Z32" s="26">
        <f t="shared" si="26"/>
        <v>0</v>
      </c>
      <c r="AA32" s="27"/>
      <c r="AB32" s="30">
        <f t="shared" si="3"/>
        <v>0</v>
      </c>
      <c r="AC32" s="31" t="str">
        <f t="shared" si="4"/>
        <v/>
      </c>
      <c r="AE32" s="28"/>
      <c r="AF32" s="25">
        <f t="shared" si="33"/>
        <v>51000</v>
      </c>
      <c r="AG32" s="26">
        <f t="shared" si="27"/>
        <v>0</v>
      </c>
      <c r="AH32" s="27"/>
      <c r="AI32" s="30">
        <f t="shared" si="5"/>
        <v>0</v>
      </c>
      <c r="AJ32" s="31" t="str">
        <f t="shared" si="6"/>
        <v/>
      </c>
      <c r="AL32" s="28"/>
      <c r="AM32" s="25">
        <f t="shared" si="34"/>
        <v>51000</v>
      </c>
      <c r="AN32" s="26">
        <f t="shared" si="28"/>
        <v>0</v>
      </c>
      <c r="AO32" s="27"/>
      <c r="AP32" s="30">
        <f t="shared" si="8"/>
        <v>0</v>
      </c>
      <c r="AQ32" s="31" t="str">
        <f t="shared" si="9"/>
        <v/>
      </c>
    </row>
    <row r="33" spans="2:43" x14ac:dyDescent="0.2">
      <c r="B33" s="33"/>
      <c r="C33" s="21"/>
      <c r="D33" s="22"/>
      <c r="E33" s="23"/>
      <c r="F33" s="24"/>
      <c r="G33" s="25">
        <f t="shared" si="35"/>
        <v>51000</v>
      </c>
      <c r="H33" s="26">
        <f t="shared" si="0"/>
        <v>0</v>
      </c>
      <c r="I33" s="27"/>
      <c r="J33" s="28"/>
      <c r="K33" s="25">
        <f t="shared" si="30"/>
        <v>51000</v>
      </c>
      <c r="L33" s="26">
        <f t="shared" si="22"/>
        <v>0</v>
      </c>
      <c r="M33" s="27"/>
      <c r="N33" s="30">
        <f t="shared" si="23"/>
        <v>0</v>
      </c>
      <c r="O33" s="31" t="str">
        <f t="shared" si="24"/>
        <v/>
      </c>
      <c r="Q33" s="28"/>
      <c r="R33" s="25">
        <f t="shared" si="31"/>
        <v>51000</v>
      </c>
      <c r="S33" s="26">
        <f t="shared" si="25"/>
        <v>0</v>
      </c>
      <c r="T33" s="27"/>
      <c r="U33" s="30">
        <f t="shared" si="1"/>
        <v>0</v>
      </c>
      <c r="V33" s="31" t="str">
        <f t="shared" si="2"/>
        <v/>
      </c>
      <c r="X33" s="28"/>
      <c r="Y33" s="25">
        <f t="shared" si="32"/>
        <v>51000</v>
      </c>
      <c r="Z33" s="26">
        <f t="shared" si="26"/>
        <v>0</v>
      </c>
      <c r="AA33" s="27"/>
      <c r="AB33" s="30">
        <f t="shared" si="3"/>
        <v>0</v>
      </c>
      <c r="AC33" s="31" t="str">
        <f t="shared" si="4"/>
        <v/>
      </c>
      <c r="AE33" s="28"/>
      <c r="AF33" s="25">
        <f t="shared" si="33"/>
        <v>51000</v>
      </c>
      <c r="AG33" s="26">
        <f t="shared" si="27"/>
        <v>0</v>
      </c>
      <c r="AH33" s="27"/>
      <c r="AI33" s="30">
        <f t="shared" si="5"/>
        <v>0</v>
      </c>
      <c r="AJ33" s="31" t="str">
        <f t="shared" si="6"/>
        <v/>
      </c>
      <c r="AL33" s="28"/>
      <c r="AM33" s="25">
        <f t="shared" si="34"/>
        <v>51000</v>
      </c>
      <c r="AN33" s="26">
        <f t="shared" si="28"/>
        <v>0</v>
      </c>
      <c r="AO33" s="27"/>
      <c r="AP33" s="30">
        <f t="shared" si="8"/>
        <v>0</v>
      </c>
      <c r="AQ33" s="31" t="str">
        <f t="shared" si="9"/>
        <v/>
      </c>
    </row>
    <row r="34" spans="2:43" x14ac:dyDescent="0.2">
      <c r="B34" s="33"/>
      <c r="C34" s="21"/>
      <c r="D34" s="22"/>
      <c r="E34" s="23"/>
      <c r="F34" s="24"/>
      <c r="G34" s="25">
        <f t="shared" si="35"/>
        <v>51000</v>
      </c>
      <c r="H34" s="26">
        <f t="shared" si="0"/>
        <v>0</v>
      </c>
      <c r="I34" s="27"/>
      <c r="J34" s="28"/>
      <c r="K34" s="25">
        <f t="shared" si="30"/>
        <v>51000</v>
      </c>
      <c r="L34" s="26">
        <f t="shared" si="22"/>
        <v>0</v>
      </c>
      <c r="M34" s="27"/>
      <c r="N34" s="30">
        <f t="shared" si="23"/>
        <v>0</v>
      </c>
      <c r="O34" s="31" t="str">
        <f t="shared" si="24"/>
        <v/>
      </c>
      <c r="Q34" s="28"/>
      <c r="R34" s="25">
        <f t="shared" si="31"/>
        <v>51000</v>
      </c>
      <c r="S34" s="26">
        <f t="shared" si="25"/>
        <v>0</v>
      </c>
      <c r="T34" s="27"/>
      <c r="U34" s="30">
        <f t="shared" si="1"/>
        <v>0</v>
      </c>
      <c r="V34" s="31" t="str">
        <f t="shared" si="2"/>
        <v/>
      </c>
      <c r="X34" s="28"/>
      <c r="Y34" s="25">
        <f t="shared" si="32"/>
        <v>51000</v>
      </c>
      <c r="Z34" s="26">
        <f t="shared" si="26"/>
        <v>0</v>
      </c>
      <c r="AA34" s="27"/>
      <c r="AB34" s="30">
        <f t="shared" si="3"/>
        <v>0</v>
      </c>
      <c r="AC34" s="31" t="str">
        <f t="shared" si="4"/>
        <v/>
      </c>
      <c r="AE34" s="28"/>
      <c r="AF34" s="25">
        <f t="shared" si="33"/>
        <v>51000</v>
      </c>
      <c r="AG34" s="26">
        <f t="shared" si="27"/>
        <v>0</v>
      </c>
      <c r="AH34" s="27"/>
      <c r="AI34" s="30">
        <f t="shared" si="5"/>
        <v>0</v>
      </c>
      <c r="AJ34" s="31" t="str">
        <f t="shared" si="6"/>
        <v/>
      </c>
      <c r="AL34" s="28"/>
      <c r="AM34" s="25">
        <f t="shared" si="34"/>
        <v>51000</v>
      </c>
      <c r="AN34" s="26">
        <f t="shared" si="28"/>
        <v>0</v>
      </c>
      <c r="AO34" s="27"/>
      <c r="AP34" s="30">
        <f t="shared" si="8"/>
        <v>0</v>
      </c>
      <c r="AQ34" s="31" t="str">
        <f t="shared" si="9"/>
        <v/>
      </c>
    </row>
    <row r="35" spans="2:43" x14ac:dyDescent="0.2">
      <c r="B35" s="33"/>
      <c r="C35" s="21"/>
      <c r="D35" s="22"/>
      <c r="E35" s="23"/>
      <c r="F35" s="24"/>
      <c r="G35" s="25">
        <f t="shared" si="35"/>
        <v>51000</v>
      </c>
      <c r="H35" s="26">
        <f t="shared" si="0"/>
        <v>0</v>
      </c>
      <c r="I35" s="27"/>
      <c r="J35" s="28"/>
      <c r="K35" s="25">
        <f t="shared" si="30"/>
        <v>51000</v>
      </c>
      <c r="L35" s="26">
        <f t="shared" si="22"/>
        <v>0</v>
      </c>
      <c r="M35" s="27"/>
      <c r="N35" s="30">
        <f t="shared" si="23"/>
        <v>0</v>
      </c>
      <c r="O35" s="31" t="str">
        <f t="shared" si="24"/>
        <v/>
      </c>
      <c r="Q35" s="28"/>
      <c r="R35" s="25">
        <f t="shared" si="31"/>
        <v>51000</v>
      </c>
      <c r="S35" s="26">
        <f t="shared" si="25"/>
        <v>0</v>
      </c>
      <c r="T35" s="27"/>
      <c r="U35" s="30">
        <f t="shared" si="1"/>
        <v>0</v>
      </c>
      <c r="V35" s="31" t="str">
        <f t="shared" si="2"/>
        <v/>
      </c>
      <c r="X35" s="28"/>
      <c r="Y35" s="25">
        <f t="shared" si="32"/>
        <v>51000</v>
      </c>
      <c r="Z35" s="26">
        <f t="shared" si="26"/>
        <v>0</v>
      </c>
      <c r="AA35" s="27"/>
      <c r="AB35" s="30">
        <f t="shared" si="3"/>
        <v>0</v>
      </c>
      <c r="AC35" s="31" t="str">
        <f t="shared" si="4"/>
        <v/>
      </c>
      <c r="AE35" s="28"/>
      <c r="AF35" s="25">
        <f t="shared" si="33"/>
        <v>51000</v>
      </c>
      <c r="AG35" s="26">
        <f t="shared" si="27"/>
        <v>0</v>
      </c>
      <c r="AH35" s="27"/>
      <c r="AI35" s="30">
        <f t="shared" si="5"/>
        <v>0</v>
      </c>
      <c r="AJ35" s="31" t="str">
        <f t="shared" si="6"/>
        <v/>
      </c>
      <c r="AL35" s="28"/>
      <c r="AM35" s="25">
        <f t="shared" si="34"/>
        <v>51000</v>
      </c>
      <c r="AN35" s="26">
        <f t="shared" si="28"/>
        <v>0</v>
      </c>
      <c r="AO35" s="27"/>
      <c r="AP35" s="30">
        <f t="shared" si="8"/>
        <v>0</v>
      </c>
      <c r="AQ35" s="31" t="str">
        <f t="shared" si="9"/>
        <v/>
      </c>
    </row>
    <row r="36" spans="2:43" ht="38.25" x14ac:dyDescent="0.2">
      <c r="B36" s="172" t="s">
        <v>101</v>
      </c>
      <c r="C36" s="21"/>
      <c r="D36" s="22" t="s">
        <v>59</v>
      </c>
      <c r="E36" s="23"/>
      <c r="F36" s="24">
        <f>+'Proposed Rates'!D54</f>
        <v>0.17169999999999999</v>
      </c>
      <c r="G36" s="45">
        <f>+F19</f>
        <v>50</v>
      </c>
      <c r="H36" s="26">
        <f t="shared" si="0"/>
        <v>8.5849999999999991</v>
      </c>
      <c r="I36" s="27"/>
      <c r="J36" s="28">
        <f>+'Proposed Rates'!E54</f>
        <v>-0.19719999999999999</v>
      </c>
      <c r="K36" s="45">
        <f>$F19</f>
        <v>50</v>
      </c>
      <c r="L36" s="26">
        <f t="shared" si="22"/>
        <v>-9.86</v>
      </c>
      <c r="M36" s="27"/>
      <c r="N36" s="30">
        <f t="shared" si="23"/>
        <v>-18.445</v>
      </c>
      <c r="O36" s="31">
        <f t="shared" si="24"/>
        <v>-2.1485148514851486</v>
      </c>
      <c r="Q36" s="28">
        <f>+'Proposed Rates'!F54</f>
        <v>-0.19639999999999999</v>
      </c>
      <c r="R36" s="25">
        <f>$F19</f>
        <v>50</v>
      </c>
      <c r="S36" s="26">
        <f t="shared" si="25"/>
        <v>-9.82</v>
      </c>
      <c r="T36" s="27"/>
      <c r="U36" s="30">
        <f>S36-L36</f>
        <v>3.9999999999999147E-2</v>
      </c>
      <c r="V36" s="31">
        <f t="shared" ref="V36" si="36">IF((L36)=0,"",(U36/L36))</f>
        <v>-4.0567951318457559E-3</v>
      </c>
      <c r="X36" s="28">
        <f>+'Proposed Rates'!G54</f>
        <v>0</v>
      </c>
      <c r="Y36" s="25">
        <f>$F19</f>
        <v>50</v>
      </c>
      <c r="Z36" s="26">
        <f t="shared" si="26"/>
        <v>0</v>
      </c>
      <c r="AA36" s="27"/>
      <c r="AB36" s="30">
        <f t="shared" ref="AB36" si="37">Z36-S36</f>
        <v>9.82</v>
      </c>
      <c r="AC36" s="31">
        <f t="shared" ref="AC36" si="38">IF((S36)=0,"",(AB36/S36))</f>
        <v>-1</v>
      </c>
      <c r="AE36" s="28">
        <f>+'Proposed Rates'!H54</f>
        <v>0</v>
      </c>
      <c r="AF36" s="25">
        <f>$F19</f>
        <v>50</v>
      </c>
      <c r="AG36" s="26">
        <f t="shared" si="27"/>
        <v>0</v>
      </c>
      <c r="AH36" s="27"/>
      <c r="AI36" s="30">
        <f t="shared" ref="AI36" si="39">AG36-Z36</f>
        <v>0</v>
      </c>
      <c r="AJ36" s="31" t="str">
        <f t="shared" ref="AJ36" si="40">IF((Z36)=0,"",(AI36/Z36))</f>
        <v/>
      </c>
      <c r="AL36" s="28">
        <f>+'Proposed Rates'!I54</f>
        <v>0</v>
      </c>
      <c r="AM36" s="25">
        <f>$F19</f>
        <v>50</v>
      </c>
      <c r="AN36" s="26">
        <f t="shared" si="28"/>
        <v>0</v>
      </c>
      <c r="AO36" s="27"/>
      <c r="AP36" s="30">
        <f t="shared" ref="AP36" si="41">AN36-AG36</f>
        <v>0</v>
      </c>
      <c r="AQ36" s="31" t="str">
        <f t="shared" ref="AQ36" si="42">IF((AG36)=0,"",(AP36/AG36))</f>
        <v/>
      </c>
    </row>
    <row r="37" spans="2:43" x14ac:dyDescent="0.2">
      <c r="B37" s="33"/>
      <c r="C37" s="21"/>
      <c r="D37" s="22"/>
      <c r="E37" s="23"/>
      <c r="F37" s="24"/>
      <c r="G37" s="25">
        <f t="shared" si="35"/>
        <v>51000</v>
      </c>
      <c r="H37" s="26">
        <f t="shared" si="0"/>
        <v>0</v>
      </c>
      <c r="I37" s="27"/>
      <c r="J37" s="28"/>
      <c r="K37" s="25">
        <f t="shared" si="30"/>
        <v>51000</v>
      </c>
      <c r="L37" s="26">
        <f t="shared" si="22"/>
        <v>0</v>
      </c>
      <c r="M37" s="27"/>
      <c r="N37" s="30">
        <f t="shared" si="23"/>
        <v>0</v>
      </c>
      <c r="O37" s="31" t="str">
        <f t="shared" si="24"/>
        <v/>
      </c>
      <c r="Q37" s="28"/>
      <c r="R37" s="25">
        <f t="shared" si="31"/>
        <v>51000</v>
      </c>
      <c r="S37" s="26">
        <f t="shared" si="25"/>
        <v>0</v>
      </c>
      <c r="T37" s="27"/>
      <c r="U37" s="30">
        <f t="shared" si="1"/>
        <v>0</v>
      </c>
      <c r="V37" s="31" t="str">
        <f t="shared" si="2"/>
        <v/>
      </c>
      <c r="X37" s="28"/>
      <c r="Y37" s="25">
        <f t="shared" si="32"/>
        <v>51000</v>
      </c>
      <c r="Z37" s="26">
        <f t="shared" si="26"/>
        <v>0</v>
      </c>
      <c r="AA37" s="27"/>
      <c r="AB37" s="30">
        <f t="shared" si="3"/>
        <v>0</v>
      </c>
      <c r="AC37" s="31" t="str">
        <f t="shared" si="4"/>
        <v/>
      </c>
      <c r="AE37" s="28"/>
      <c r="AF37" s="25">
        <f t="shared" si="33"/>
        <v>51000</v>
      </c>
      <c r="AG37" s="26">
        <f t="shared" si="27"/>
        <v>0</v>
      </c>
      <c r="AH37" s="27"/>
      <c r="AI37" s="30">
        <f t="shared" si="5"/>
        <v>0</v>
      </c>
      <c r="AJ37" s="31" t="str">
        <f t="shared" si="6"/>
        <v/>
      </c>
      <c r="AL37" s="28"/>
      <c r="AM37" s="25">
        <f t="shared" si="34"/>
        <v>51000</v>
      </c>
      <c r="AN37" s="26">
        <f t="shared" si="28"/>
        <v>0</v>
      </c>
      <c r="AO37" s="27"/>
      <c r="AP37" s="30">
        <f t="shared" si="8"/>
        <v>0</v>
      </c>
      <c r="AQ37" s="31" t="str">
        <f t="shared" si="9"/>
        <v/>
      </c>
    </row>
    <row r="38" spans="2:43" x14ac:dyDescent="0.2">
      <c r="B38" s="33"/>
      <c r="C38" s="21"/>
      <c r="D38" s="22"/>
      <c r="E38" s="23"/>
      <c r="F38" s="24"/>
      <c r="G38" s="25">
        <f t="shared" si="35"/>
        <v>51000</v>
      </c>
      <c r="H38" s="26">
        <f t="shared" si="0"/>
        <v>0</v>
      </c>
      <c r="I38" s="27"/>
      <c r="J38" s="28"/>
      <c r="K38" s="25">
        <f t="shared" si="30"/>
        <v>51000</v>
      </c>
      <c r="L38" s="26">
        <f t="shared" si="22"/>
        <v>0</v>
      </c>
      <c r="M38" s="27"/>
      <c r="N38" s="30">
        <f t="shared" si="23"/>
        <v>0</v>
      </c>
      <c r="O38" s="31" t="str">
        <f t="shared" si="24"/>
        <v/>
      </c>
      <c r="Q38" s="28"/>
      <c r="R38" s="25">
        <f t="shared" si="31"/>
        <v>51000</v>
      </c>
      <c r="S38" s="26">
        <f t="shared" si="25"/>
        <v>0</v>
      </c>
      <c r="T38" s="27"/>
      <c r="U38" s="30">
        <f t="shared" si="1"/>
        <v>0</v>
      </c>
      <c r="V38" s="31" t="str">
        <f t="shared" si="2"/>
        <v/>
      </c>
      <c r="X38" s="28"/>
      <c r="Y38" s="25">
        <f t="shared" si="32"/>
        <v>51000</v>
      </c>
      <c r="Z38" s="26">
        <f t="shared" si="26"/>
        <v>0</v>
      </c>
      <c r="AA38" s="27"/>
      <c r="AB38" s="30">
        <f t="shared" si="3"/>
        <v>0</v>
      </c>
      <c r="AC38" s="31" t="str">
        <f t="shared" si="4"/>
        <v/>
      </c>
      <c r="AE38" s="28"/>
      <c r="AF38" s="25">
        <f t="shared" si="33"/>
        <v>51000</v>
      </c>
      <c r="AG38" s="26">
        <f t="shared" si="27"/>
        <v>0</v>
      </c>
      <c r="AH38" s="27"/>
      <c r="AI38" s="30">
        <f t="shared" si="5"/>
        <v>0</v>
      </c>
      <c r="AJ38" s="31" t="str">
        <f t="shared" si="6"/>
        <v/>
      </c>
      <c r="AL38" s="28"/>
      <c r="AM38" s="25">
        <f t="shared" si="34"/>
        <v>51000</v>
      </c>
      <c r="AN38" s="26">
        <f t="shared" si="28"/>
        <v>0</v>
      </c>
      <c r="AO38" s="27"/>
      <c r="AP38" s="30">
        <f t="shared" si="8"/>
        <v>0</v>
      </c>
      <c r="AQ38" s="31" t="str">
        <f t="shared" si="9"/>
        <v/>
      </c>
    </row>
    <row r="39" spans="2:43" s="241" customFormat="1" x14ac:dyDescent="0.2">
      <c r="B39" s="34" t="s">
        <v>22</v>
      </c>
      <c r="C39" s="234"/>
      <c r="D39" s="235"/>
      <c r="E39" s="234"/>
      <c r="F39" s="236"/>
      <c r="G39" s="237"/>
      <c r="H39" s="238">
        <f>SUM(H23:H38)</f>
        <v>452.38499999999999</v>
      </c>
      <c r="I39" s="62"/>
      <c r="J39" s="239"/>
      <c r="K39" s="240"/>
      <c r="L39" s="238">
        <f>SUM(L23:L38)</f>
        <v>456.94499999999999</v>
      </c>
      <c r="M39" s="62"/>
      <c r="N39" s="37">
        <f t="shared" si="23"/>
        <v>4.5600000000000023</v>
      </c>
      <c r="O39" s="38">
        <f t="shared" si="24"/>
        <v>1.0079909811333273E-2</v>
      </c>
      <c r="Q39" s="239"/>
      <c r="R39" s="240"/>
      <c r="S39" s="238">
        <f>SUM(S23:S38)</f>
        <v>478.66499999999996</v>
      </c>
      <c r="T39" s="62"/>
      <c r="U39" s="37">
        <f t="shared" si="1"/>
        <v>21.71999999999997</v>
      </c>
      <c r="V39" s="38">
        <f t="shared" si="2"/>
        <v>4.7533072908117979E-2</v>
      </c>
      <c r="X39" s="239"/>
      <c r="Y39" s="240"/>
      <c r="Z39" s="238">
        <f>SUM(Z23:Z38)</f>
        <v>508.43</v>
      </c>
      <c r="AA39" s="62"/>
      <c r="AB39" s="37">
        <f t="shared" si="3"/>
        <v>29.765000000000043</v>
      </c>
      <c r="AC39" s="38">
        <f t="shared" si="4"/>
        <v>6.2183364148203954E-2</v>
      </c>
      <c r="AE39" s="239"/>
      <c r="AF39" s="240"/>
      <c r="AG39" s="238">
        <f>SUM(AG23:AG38)</f>
        <v>518.36500000000001</v>
      </c>
      <c r="AH39" s="62"/>
      <c r="AI39" s="37">
        <f t="shared" si="5"/>
        <v>9.9350000000000023</v>
      </c>
      <c r="AJ39" s="38">
        <f t="shared" si="6"/>
        <v>1.954054638790001E-2</v>
      </c>
      <c r="AL39" s="239"/>
      <c r="AM39" s="240"/>
      <c r="AN39" s="238">
        <f>SUM(AN23:AN38)</f>
        <v>523.06499999999994</v>
      </c>
      <c r="AO39" s="62"/>
      <c r="AP39" s="37">
        <f t="shared" si="8"/>
        <v>4.6999999999999318</v>
      </c>
      <c r="AQ39" s="38">
        <f t="shared" si="9"/>
        <v>9.0669701851011E-3</v>
      </c>
    </row>
    <row r="40" spans="2:43" ht="38.25" x14ac:dyDescent="0.2">
      <c r="B40" s="172" t="s">
        <v>100</v>
      </c>
      <c r="C40" s="21"/>
      <c r="D40" s="22" t="s">
        <v>59</v>
      </c>
      <c r="E40" s="23"/>
      <c r="F40" s="24">
        <f>+'Proposed Rates'!D40</f>
        <v>-4.0300000000000002E-2</v>
      </c>
      <c r="G40" s="45">
        <f>+$F$19</f>
        <v>50</v>
      </c>
      <c r="H40" s="26">
        <f>G40*F40</f>
        <v>-2.0150000000000001</v>
      </c>
      <c r="I40" s="27"/>
      <c r="J40" s="46">
        <f>+'Proposed Rates'!E40</f>
        <v>-0.18090000000000001</v>
      </c>
      <c r="K40" s="45">
        <f>+$F$19</f>
        <v>50</v>
      </c>
      <c r="L40" s="26">
        <f>K40*J40</f>
        <v>-9.0449999999999999</v>
      </c>
      <c r="M40" s="27"/>
      <c r="N40" s="30">
        <f>L40-H40</f>
        <v>-7.0299999999999994</v>
      </c>
      <c r="O40" s="31">
        <f>IF((H40)=0,"",(N40/H40))</f>
        <v>3.4888337468982624</v>
      </c>
      <c r="Q40" s="28">
        <f>+'Proposed Rates'!F40</f>
        <v>-0.1802</v>
      </c>
      <c r="R40" s="45">
        <f>+$F$19</f>
        <v>50</v>
      </c>
      <c r="S40" s="26">
        <f>R40*Q40</f>
        <v>-9.01</v>
      </c>
      <c r="T40" s="27"/>
      <c r="U40" s="30">
        <f t="shared" si="1"/>
        <v>3.5000000000000142E-2</v>
      </c>
      <c r="V40" s="31">
        <f t="shared" si="2"/>
        <v>-3.8695411829740346E-3</v>
      </c>
      <c r="X40" s="28">
        <f>+'Proposed Rates'!G40</f>
        <v>0</v>
      </c>
      <c r="Y40" s="45">
        <f>+$F$19</f>
        <v>50</v>
      </c>
      <c r="Z40" s="26">
        <f>Y40*X40</f>
        <v>0</v>
      </c>
      <c r="AA40" s="27"/>
      <c r="AB40" s="30">
        <f t="shared" si="3"/>
        <v>9.01</v>
      </c>
      <c r="AC40" s="31">
        <f t="shared" si="4"/>
        <v>-1</v>
      </c>
      <c r="AE40" s="28">
        <f>+'Proposed Rates'!H40</f>
        <v>0</v>
      </c>
      <c r="AF40" s="45">
        <f>+$F$19</f>
        <v>50</v>
      </c>
      <c r="AG40" s="26">
        <f>AF40*AE40</f>
        <v>0</v>
      </c>
      <c r="AH40" s="27"/>
      <c r="AI40" s="30">
        <f t="shared" si="5"/>
        <v>0</v>
      </c>
      <c r="AJ40" s="31" t="str">
        <f t="shared" si="6"/>
        <v/>
      </c>
      <c r="AL40" s="28">
        <f>+'Proposed Rates'!I40</f>
        <v>0</v>
      </c>
      <c r="AM40" s="45">
        <f>+$F$19</f>
        <v>50</v>
      </c>
      <c r="AN40" s="26">
        <f>AM40*AL40</f>
        <v>0</v>
      </c>
      <c r="AO40" s="27"/>
      <c r="AP40" s="30">
        <f t="shared" si="8"/>
        <v>0</v>
      </c>
      <c r="AQ40" s="31" t="str">
        <f t="shared" si="9"/>
        <v/>
      </c>
    </row>
    <row r="41" spans="2:43" x14ac:dyDescent="0.2">
      <c r="B41" s="172"/>
      <c r="C41" s="21"/>
      <c r="D41" s="22"/>
      <c r="E41" s="23"/>
      <c r="F41" s="24"/>
      <c r="G41" s="4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60</v>
      </c>
      <c r="C42" s="21"/>
      <c r="D42" s="22" t="s">
        <v>20</v>
      </c>
      <c r="E42" s="23"/>
      <c r="F42" s="24">
        <f>+'Proposed Rates'!D125</f>
        <v>-1.5E-3</v>
      </c>
      <c r="G42" s="25">
        <f t="shared" ref="G42" si="43">$F$18</f>
        <v>51000</v>
      </c>
      <c r="H42" s="26">
        <f t="shared" ref="H42:H43" si="44">G42*F42</f>
        <v>-76.5</v>
      </c>
      <c r="I42" s="41"/>
      <c r="J42" s="28">
        <f>+'Proposed Rates'!E125</f>
        <v>2.5999999999999999E-3</v>
      </c>
      <c r="K42" s="25">
        <f t="shared" ref="K42" si="45">$F$18</f>
        <v>51000</v>
      </c>
      <c r="L42" s="26">
        <f t="shared" ref="L42:L43" si="46">K42*J42</f>
        <v>132.6</v>
      </c>
      <c r="M42" s="42"/>
      <c r="N42" s="30">
        <f t="shared" ref="N42:N43" si="47">L42-H42</f>
        <v>209.1</v>
      </c>
      <c r="O42" s="31">
        <f t="shared" ref="O42:O64" si="48">IF((H42)=0,"",(N42/H42))</f>
        <v>-2.7333333333333334</v>
      </c>
      <c r="Q42" s="28">
        <f>+'Proposed Rates'!F125</f>
        <v>0</v>
      </c>
      <c r="R42" s="25">
        <f t="shared" ref="R42" si="49">$F$18</f>
        <v>51000</v>
      </c>
      <c r="S42" s="26">
        <f t="shared" ref="S42:S43" si="50">R42*Q42</f>
        <v>0</v>
      </c>
      <c r="T42" s="42"/>
      <c r="U42" s="30">
        <f t="shared" si="1"/>
        <v>-132.6</v>
      </c>
      <c r="V42" s="31">
        <f t="shared" si="2"/>
        <v>-1</v>
      </c>
      <c r="X42" s="28">
        <f>+'Proposed Rates'!G125</f>
        <v>0</v>
      </c>
      <c r="Y42" s="25">
        <f t="shared" ref="Y42" si="51">$F$18</f>
        <v>51000</v>
      </c>
      <c r="Z42" s="26">
        <f t="shared" ref="Z42:Z43" si="52">Y42*X42</f>
        <v>0</v>
      </c>
      <c r="AA42" s="42"/>
      <c r="AB42" s="30">
        <f t="shared" si="3"/>
        <v>0</v>
      </c>
      <c r="AC42" s="31" t="str">
        <f t="shared" si="4"/>
        <v/>
      </c>
      <c r="AE42" s="28">
        <f>+'Proposed Rates'!H125</f>
        <v>0</v>
      </c>
      <c r="AF42" s="25">
        <f t="shared" ref="AF42" si="53">$F$18</f>
        <v>51000</v>
      </c>
      <c r="AG42" s="26">
        <f t="shared" ref="AG42:AG43" si="54">AF42*AE42</f>
        <v>0</v>
      </c>
      <c r="AH42" s="42"/>
      <c r="AI42" s="30">
        <f t="shared" si="5"/>
        <v>0</v>
      </c>
      <c r="AJ42" s="31" t="str">
        <f t="shared" si="6"/>
        <v/>
      </c>
      <c r="AL42" s="28">
        <f>+'Proposed Rates'!I125</f>
        <v>0</v>
      </c>
      <c r="AM42" s="25">
        <f t="shared" ref="AM42" si="55">$F$18</f>
        <v>51000</v>
      </c>
      <c r="AN42" s="26">
        <f t="shared" ref="AN42:AN43" si="56">AM42*AL42</f>
        <v>0</v>
      </c>
      <c r="AO42" s="42"/>
      <c r="AP42" s="30">
        <f t="shared" si="8"/>
        <v>0</v>
      </c>
      <c r="AQ42" s="31" t="str">
        <f t="shared" si="9"/>
        <v/>
      </c>
    </row>
    <row r="43" spans="2:43" ht="38.25" x14ac:dyDescent="0.2">
      <c r="B43" s="40" t="s">
        <v>106</v>
      </c>
      <c r="C43" s="21"/>
      <c r="D43" s="22" t="s">
        <v>59</v>
      </c>
      <c r="E43" s="23"/>
      <c r="F43" s="24">
        <f>+'Proposed Rates'!D141</f>
        <v>-2.47E-2</v>
      </c>
      <c r="G43" s="45">
        <f>+F19</f>
        <v>50</v>
      </c>
      <c r="H43" s="26">
        <f t="shared" si="44"/>
        <v>-1.2349999999999999</v>
      </c>
      <c r="I43" s="41"/>
      <c r="J43" s="28">
        <f>+'Proposed Rates'!E141</f>
        <v>-0.1046</v>
      </c>
      <c r="K43" s="45">
        <f>+F19</f>
        <v>50</v>
      </c>
      <c r="L43" s="26">
        <f t="shared" si="46"/>
        <v>-5.2299999999999995</v>
      </c>
      <c r="M43" s="42"/>
      <c r="N43" s="30">
        <f t="shared" si="47"/>
        <v>-3.9949999999999997</v>
      </c>
      <c r="O43" s="31">
        <f t="shared" si="48"/>
        <v>3.2348178137651824</v>
      </c>
      <c r="Q43" s="28">
        <f>+'Proposed Rates'!F141</f>
        <v>0</v>
      </c>
      <c r="R43" s="45">
        <f>$F$19</f>
        <v>50</v>
      </c>
      <c r="S43" s="26">
        <f t="shared" si="50"/>
        <v>0</v>
      </c>
      <c r="T43" s="42"/>
      <c r="U43" s="30">
        <f t="shared" si="1"/>
        <v>5.2299999999999995</v>
      </c>
      <c r="V43" s="31">
        <f t="shared" si="2"/>
        <v>-1</v>
      </c>
      <c r="X43" s="28">
        <f>+'Proposed Rates'!G141</f>
        <v>0</v>
      </c>
      <c r="Y43" s="45">
        <f>$F$19</f>
        <v>50</v>
      </c>
      <c r="Z43" s="26">
        <f t="shared" si="52"/>
        <v>0</v>
      </c>
      <c r="AA43" s="42"/>
      <c r="AB43" s="30">
        <f t="shared" si="3"/>
        <v>0</v>
      </c>
      <c r="AC43" s="31" t="str">
        <f t="shared" si="4"/>
        <v/>
      </c>
      <c r="AE43" s="28">
        <f>+'Proposed Rates'!H141</f>
        <v>0</v>
      </c>
      <c r="AF43" s="45">
        <f>$F$19</f>
        <v>50</v>
      </c>
      <c r="AG43" s="26">
        <f t="shared" si="54"/>
        <v>0</v>
      </c>
      <c r="AH43" s="42"/>
      <c r="AI43" s="30">
        <f t="shared" si="5"/>
        <v>0</v>
      </c>
      <c r="AJ43" s="31" t="str">
        <f t="shared" si="6"/>
        <v/>
      </c>
      <c r="AL43" s="28">
        <f>+'Proposed Rates'!I141</f>
        <v>0</v>
      </c>
      <c r="AM43" s="45">
        <f>$F$19</f>
        <v>50</v>
      </c>
      <c r="AN43" s="26">
        <f t="shared" si="56"/>
        <v>0</v>
      </c>
      <c r="AO43" s="42"/>
      <c r="AP43" s="30">
        <f t="shared" si="8"/>
        <v>0</v>
      </c>
      <c r="AQ43" s="31" t="str">
        <f t="shared" si="9"/>
        <v/>
      </c>
    </row>
    <row r="44" spans="2:43" x14ac:dyDescent="0.2">
      <c r="B44" s="43" t="s">
        <v>24</v>
      </c>
      <c r="C44" s="21"/>
      <c r="D44" s="22" t="s">
        <v>59</v>
      </c>
      <c r="E44" s="23"/>
      <c r="F44" s="44">
        <f>'Proposed Rates'!D235</f>
        <v>2.452E-2</v>
      </c>
      <c r="G44" s="45">
        <f>+$F$19</f>
        <v>50</v>
      </c>
      <c r="H44" s="26">
        <f>G44*F44</f>
        <v>1.226</v>
      </c>
      <c r="I44" s="27"/>
      <c r="J44" s="46">
        <f>'Proposed Rates'!E235</f>
        <v>1.9640000000000001E-2</v>
      </c>
      <c r="K44" s="45">
        <f>+$F$19</f>
        <v>50</v>
      </c>
      <c r="L44" s="26">
        <f>K44*J44</f>
        <v>0.9820000000000001</v>
      </c>
      <c r="M44" s="27"/>
      <c r="N44" s="30">
        <f>L44-H44</f>
        <v>-0.24399999999999988</v>
      </c>
      <c r="O44" s="31">
        <f>IF((H44)=0,"",(N44/H44))</f>
        <v>-0.19902120717781394</v>
      </c>
      <c r="Q44" s="46">
        <f>'Proposed Rates'!F235</f>
        <v>1.9910000000000001E-2</v>
      </c>
      <c r="R44" s="45">
        <f>+$F$19</f>
        <v>50</v>
      </c>
      <c r="S44" s="26">
        <f>R44*Q44</f>
        <v>0.99550000000000005</v>
      </c>
      <c r="T44" s="27"/>
      <c r="U44" s="30">
        <f t="shared" si="1"/>
        <v>1.3499999999999956E-2</v>
      </c>
      <c r="V44" s="31">
        <f t="shared" si="2"/>
        <v>1.3747454175152704E-2</v>
      </c>
      <c r="X44" s="46">
        <f>'Proposed Rates'!G235</f>
        <v>2.017E-2</v>
      </c>
      <c r="Y44" s="45">
        <f>+$F$19</f>
        <v>50</v>
      </c>
      <c r="Z44" s="26">
        <f>Y44*X44</f>
        <v>1.0085</v>
      </c>
      <c r="AA44" s="27"/>
      <c r="AB44" s="30">
        <f t="shared" si="3"/>
        <v>1.2999999999999901E-2</v>
      </c>
      <c r="AC44" s="31">
        <f t="shared" si="4"/>
        <v>1.3058764439979808E-2</v>
      </c>
      <c r="AE44" s="46">
        <f>'Proposed Rates'!H235</f>
        <v>2.0379999999999999E-2</v>
      </c>
      <c r="AF44" s="45">
        <f>+$F$19</f>
        <v>50</v>
      </c>
      <c r="AG44" s="26">
        <f>AF44*AE44</f>
        <v>1.0189999999999999</v>
      </c>
      <c r="AH44" s="27"/>
      <c r="AI44" s="30">
        <f t="shared" si="5"/>
        <v>1.0499999999999954E-2</v>
      </c>
      <c r="AJ44" s="31">
        <f t="shared" si="6"/>
        <v>1.0411502231036146E-2</v>
      </c>
      <c r="AL44" s="46">
        <f>'Proposed Rates'!I235</f>
        <v>2.07E-2</v>
      </c>
      <c r="AM44" s="45">
        <f>+$F$19</f>
        <v>50</v>
      </c>
      <c r="AN44" s="26">
        <f>AM44*AL44</f>
        <v>1.0349999999999999</v>
      </c>
      <c r="AO44" s="27"/>
      <c r="AP44" s="30">
        <f t="shared" si="8"/>
        <v>1.6000000000000014E-2</v>
      </c>
      <c r="AQ44" s="31">
        <f t="shared" si="9"/>
        <v>1.5701668302257131E-2</v>
      </c>
    </row>
    <row r="45" spans="2:43" x14ac:dyDescent="0.2">
      <c r="B45" s="43" t="s">
        <v>25</v>
      </c>
      <c r="C45" s="21"/>
      <c r="D45" s="22"/>
      <c r="E45" s="23"/>
      <c r="F45" s="47"/>
      <c r="G45" s="48">
        <f>$F$18*(1+$F$73)-$F$18</f>
        <v>1708.5000000000073</v>
      </c>
      <c r="H45" s="26">
        <f t="shared" ref="H45" si="57">G45*F45</f>
        <v>0</v>
      </c>
      <c r="I45" s="27"/>
      <c r="J45" s="49"/>
      <c r="K45" s="48">
        <f>$F$18*(1+$J$73)-$F$18</f>
        <v>1723.8000000000029</v>
      </c>
      <c r="L45" s="26">
        <f t="shared" ref="L45" si="58">K45*J45</f>
        <v>0</v>
      </c>
      <c r="M45" s="27"/>
      <c r="N45" s="30">
        <f t="shared" ref="N45" si="59">L45-H45</f>
        <v>0</v>
      </c>
      <c r="O45" s="31" t="str">
        <f t="shared" ref="O45" si="60">IF((H45)=0,"",(N45/H45))</f>
        <v/>
      </c>
      <c r="Q45" s="49"/>
      <c r="R45" s="48">
        <f>$F$18*(1+Q73)-$F$18</f>
        <v>1723.8000000000029</v>
      </c>
      <c r="S45" s="26">
        <f t="shared" ref="S45" si="61">R45*Q45</f>
        <v>0</v>
      </c>
      <c r="T45" s="27"/>
      <c r="U45" s="30">
        <f t="shared" si="1"/>
        <v>0</v>
      </c>
      <c r="V45" s="31" t="str">
        <f t="shared" si="2"/>
        <v/>
      </c>
      <c r="X45" s="49"/>
      <c r="Y45" s="48">
        <f>$F$18*(1+X73)-$F$18</f>
        <v>1723.8000000000029</v>
      </c>
      <c r="Z45" s="26">
        <f t="shared" ref="Z45" si="62">Y45*X45</f>
        <v>0</v>
      </c>
      <c r="AA45" s="27"/>
      <c r="AB45" s="30">
        <f t="shared" si="3"/>
        <v>0</v>
      </c>
      <c r="AC45" s="31" t="str">
        <f t="shared" si="4"/>
        <v/>
      </c>
      <c r="AE45" s="49"/>
      <c r="AF45" s="48">
        <f>$F$18*(1+AE73)-$F$18</f>
        <v>1723.8000000000029</v>
      </c>
      <c r="AG45" s="26">
        <f t="shared" ref="AG45" si="63">AF45*AE45</f>
        <v>0</v>
      </c>
      <c r="AH45" s="27"/>
      <c r="AI45" s="30">
        <f t="shared" si="5"/>
        <v>0</v>
      </c>
      <c r="AJ45" s="31" t="str">
        <f t="shared" si="6"/>
        <v/>
      </c>
      <c r="AL45" s="49"/>
      <c r="AM45" s="48">
        <f>$F$18*(1+AL73)-$F$18</f>
        <v>1723.8000000000029</v>
      </c>
      <c r="AN45" s="26">
        <f t="shared" ref="AN45" si="64">AM45*AL45</f>
        <v>0</v>
      </c>
      <c r="AO45" s="27"/>
      <c r="AP45" s="30">
        <f t="shared" si="8"/>
        <v>0</v>
      </c>
      <c r="AQ45" s="31" t="str">
        <f t="shared" si="9"/>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8"/>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8"/>
        <v>0</v>
      </c>
      <c r="AQ46" s="31" t="str">
        <f t="shared" si="9"/>
        <v/>
      </c>
    </row>
    <row r="47" spans="2:43" ht="25.5" x14ac:dyDescent="0.2">
      <c r="B47" s="50" t="s">
        <v>27</v>
      </c>
      <c r="C47" s="51"/>
      <c r="D47" s="51"/>
      <c r="E47" s="51"/>
      <c r="F47" s="52"/>
      <c r="G47" s="53"/>
      <c r="H47" s="54">
        <f>SUM(H40:H46)+H39</f>
        <v>373.86099999999999</v>
      </c>
      <c r="I47" s="36"/>
      <c r="J47" s="53"/>
      <c r="K47" s="55"/>
      <c r="L47" s="54">
        <f>SUM(L40:L46)+L39</f>
        <v>576.25199999999995</v>
      </c>
      <c r="M47" s="36"/>
      <c r="N47" s="37">
        <f t="shared" ref="N47:N64" si="65">L47-H47</f>
        <v>202.39099999999996</v>
      </c>
      <c r="O47" s="38">
        <f t="shared" si="48"/>
        <v>0.54135360468195393</v>
      </c>
      <c r="Q47" s="53"/>
      <c r="R47" s="55"/>
      <c r="S47" s="54">
        <f>SUM(S40:S46)+S39</f>
        <v>470.65049999999997</v>
      </c>
      <c r="T47" s="36"/>
      <c r="U47" s="37">
        <f t="shared" si="1"/>
        <v>-105.60149999999999</v>
      </c>
      <c r="V47" s="38">
        <f t="shared" si="2"/>
        <v>-0.18325576310364214</v>
      </c>
      <c r="X47" s="53"/>
      <c r="Y47" s="55"/>
      <c r="Z47" s="54">
        <f>SUM(Z40:Z46)+Z39</f>
        <v>509.43850000000003</v>
      </c>
      <c r="AA47" s="36"/>
      <c r="AB47" s="37">
        <f t="shared" si="3"/>
        <v>38.788000000000068</v>
      </c>
      <c r="AC47" s="38">
        <f t="shared" si="4"/>
        <v>8.2413595651125562E-2</v>
      </c>
      <c r="AE47" s="53"/>
      <c r="AF47" s="55"/>
      <c r="AG47" s="54">
        <f>SUM(AG40:AG46)+AG39</f>
        <v>519.38400000000001</v>
      </c>
      <c r="AH47" s="36"/>
      <c r="AI47" s="37">
        <f t="shared" si="5"/>
        <v>9.9454999999999814</v>
      </c>
      <c r="AJ47" s="38">
        <f t="shared" si="6"/>
        <v>1.9522474253516334E-2</v>
      </c>
      <c r="AL47" s="53"/>
      <c r="AM47" s="55"/>
      <c r="AN47" s="54">
        <f>SUM(AN40:AN46)+AN39</f>
        <v>524.09999999999991</v>
      </c>
      <c r="AO47" s="36"/>
      <c r="AP47" s="37">
        <f t="shared" si="8"/>
        <v>4.7159999999998945</v>
      </c>
      <c r="AQ47" s="38">
        <f t="shared" si="9"/>
        <v>9.0799870615958407E-3</v>
      </c>
    </row>
    <row r="48" spans="2:43" x14ac:dyDescent="0.2">
      <c r="B48" s="27" t="s">
        <v>28</v>
      </c>
      <c r="C48" s="27"/>
      <c r="D48" s="56" t="s">
        <v>59</v>
      </c>
      <c r="E48" s="57"/>
      <c r="F48" s="28">
        <f>'Proposed Rates'!D155</f>
        <v>2.9016999999999999</v>
      </c>
      <c r="G48" s="58">
        <f>+$F$19</f>
        <v>50</v>
      </c>
      <c r="H48" s="26">
        <f>G48*F48</f>
        <v>145.08500000000001</v>
      </c>
      <c r="I48" s="27"/>
      <c r="J48" s="28">
        <f>'Proposed Rates'!E155</f>
        <v>3.1059000000000001</v>
      </c>
      <c r="K48" s="58">
        <f>+$F$19</f>
        <v>50</v>
      </c>
      <c r="L48" s="26">
        <f>K48*J48</f>
        <v>155.29500000000002</v>
      </c>
      <c r="M48" s="27"/>
      <c r="N48" s="30">
        <f t="shared" si="65"/>
        <v>10.210000000000008</v>
      </c>
      <c r="O48" s="31">
        <f t="shared" si="48"/>
        <v>7.0372540235034683E-2</v>
      </c>
      <c r="Q48" s="28">
        <f>'Proposed Rates'!F155</f>
        <v>3.1059000000000001</v>
      </c>
      <c r="R48" s="58">
        <f>+$F$19</f>
        <v>50</v>
      </c>
      <c r="S48" s="26">
        <f>R48*Q48</f>
        <v>155.29500000000002</v>
      </c>
      <c r="T48" s="27"/>
      <c r="U48" s="30">
        <f t="shared" si="1"/>
        <v>0</v>
      </c>
      <c r="V48" s="31">
        <f t="shared" si="2"/>
        <v>0</v>
      </c>
      <c r="X48" s="28">
        <f>'Proposed Rates'!G155</f>
        <v>3.1059000000000001</v>
      </c>
      <c r="Y48" s="58">
        <f>+$F$19</f>
        <v>50</v>
      </c>
      <c r="Z48" s="26">
        <f>Y48*X48</f>
        <v>155.29500000000002</v>
      </c>
      <c r="AA48" s="27"/>
      <c r="AB48" s="30">
        <f t="shared" si="3"/>
        <v>0</v>
      </c>
      <c r="AC48" s="31">
        <f t="shared" si="4"/>
        <v>0</v>
      </c>
      <c r="AE48" s="28">
        <f>'Proposed Rates'!H155</f>
        <v>3.1059000000000001</v>
      </c>
      <c r="AF48" s="58">
        <f>+$F$19</f>
        <v>50</v>
      </c>
      <c r="AG48" s="26">
        <f>AF48*AE48</f>
        <v>155.29500000000002</v>
      </c>
      <c r="AH48" s="27"/>
      <c r="AI48" s="30">
        <f t="shared" si="5"/>
        <v>0</v>
      </c>
      <c r="AJ48" s="31">
        <f t="shared" si="6"/>
        <v>0</v>
      </c>
      <c r="AL48" s="28">
        <f>'Proposed Rates'!I155</f>
        <v>3.1059000000000001</v>
      </c>
      <c r="AM48" s="58">
        <f>+$F$19</f>
        <v>50</v>
      </c>
      <c r="AN48" s="26">
        <f>AM48*AL48</f>
        <v>155.29500000000002</v>
      </c>
      <c r="AO48" s="27"/>
      <c r="AP48" s="30">
        <f t="shared" si="8"/>
        <v>0</v>
      </c>
      <c r="AQ48" s="31">
        <f t="shared" si="9"/>
        <v>0</v>
      </c>
    </row>
    <row r="49" spans="2:43" ht="25.5" x14ac:dyDescent="0.2">
      <c r="B49" s="60" t="s">
        <v>29</v>
      </c>
      <c r="C49" s="27"/>
      <c r="D49" s="56" t="s">
        <v>59</v>
      </c>
      <c r="E49" s="57"/>
      <c r="F49" s="28">
        <f>'Proposed Rates'!D169</f>
        <v>2.0474000000000001</v>
      </c>
      <c r="G49" s="58">
        <f>G48</f>
        <v>50</v>
      </c>
      <c r="H49" s="26">
        <f>G49*F49</f>
        <v>102.37</v>
      </c>
      <c r="I49" s="27"/>
      <c r="J49" s="28">
        <f>'Proposed Rates'!E169</f>
        <v>1.9643999999999999</v>
      </c>
      <c r="K49" s="58">
        <f>K48</f>
        <v>50</v>
      </c>
      <c r="L49" s="26">
        <f>K49*J49</f>
        <v>98.22</v>
      </c>
      <c r="M49" s="27"/>
      <c r="N49" s="30">
        <f t="shared" si="65"/>
        <v>-4.1500000000000057</v>
      </c>
      <c r="O49" s="31">
        <f t="shared" si="48"/>
        <v>-4.0539220474748512E-2</v>
      </c>
      <c r="Q49" s="28">
        <f>'Proposed Rates'!F169</f>
        <v>1.9643999999999999</v>
      </c>
      <c r="R49" s="58">
        <f>R48</f>
        <v>50</v>
      </c>
      <c r="S49" s="26">
        <f>R49*Q49</f>
        <v>98.22</v>
      </c>
      <c r="T49" s="27"/>
      <c r="U49" s="30">
        <f t="shared" si="1"/>
        <v>0</v>
      </c>
      <c r="V49" s="31">
        <f t="shared" si="2"/>
        <v>0</v>
      </c>
      <c r="X49" s="28">
        <f>'Proposed Rates'!G169</f>
        <v>1.9643999999999999</v>
      </c>
      <c r="Y49" s="58">
        <f>Y48</f>
        <v>50</v>
      </c>
      <c r="Z49" s="26">
        <f>Y49*X49</f>
        <v>98.22</v>
      </c>
      <c r="AA49" s="27"/>
      <c r="AB49" s="30">
        <f t="shared" si="3"/>
        <v>0</v>
      </c>
      <c r="AC49" s="31">
        <f t="shared" si="4"/>
        <v>0</v>
      </c>
      <c r="AE49" s="28">
        <f>'Proposed Rates'!H169</f>
        <v>1.9643999999999999</v>
      </c>
      <c r="AF49" s="58">
        <f>AF48</f>
        <v>50</v>
      </c>
      <c r="AG49" s="26">
        <f>AF49*AE49</f>
        <v>98.22</v>
      </c>
      <c r="AH49" s="27"/>
      <c r="AI49" s="30">
        <f t="shared" si="5"/>
        <v>0</v>
      </c>
      <c r="AJ49" s="31">
        <f t="shared" si="6"/>
        <v>0</v>
      </c>
      <c r="AL49" s="28">
        <f>'Proposed Rates'!I169</f>
        <v>1.9643999999999999</v>
      </c>
      <c r="AM49" s="58">
        <f>AM48</f>
        <v>50</v>
      </c>
      <c r="AN49" s="26">
        <f>AM49*AL49</f>
        <v>98.22</v>
      </c>
      <c r="AO49" s="27"/>
      <c r="AP49" s="30">
        <f t="shared" si="8"/>
        <v>0</v>
      </c>
      <c r="AQ49" s="31">
        <f t="shared" si="9"/>
        <v>0</v>
      </c>
    </row>
    <row r="50" spans="2:43" ht="25.5" x14ac:dyDescent="0.2">
      <c r="B50" s="50" t="s">
        <v>30</v>
      </c>
      <c r="C50" s="35"/>
      <c r="D50" s="35"/>
      <c r="E50" s="35"/>
      <c r="F50" s="61"/>
      <c r="G50" s="53"/>
      <c r="H50" s="54">
        <f>SUM(H47:H49)</f>
        <v>621.31600000000003</v>
      </c>
      <c r="I50" s="62"/>
      <c r="J50" s="63"/>
      <c r="K50" s="53"/>
      <c r="L50" s="54">
        <f>SUM(L47:L49)</f>
        <v>829.76700000000005</v>
      </c>
      <c r="M50" s="62"/>
      <c r="N50" s="37">
        <f t="shared" si="65"/>
        <v>208.45100000000002</v>
      </c>
      <c r="O50" s="38">
        <f t="shared" si="48"/>
        <v>0.33549916628575477</v>
      </c>
      <c r="Q50" s="63"/>
      <c r="R50" s="53"/>
      <c r="S50" s="54">
        <f>SUM(S47:S49)</f>
        <v>724.16550000000007</v>
      </c>
      <c r="T50" s="62"/>
      <c r="U50" s="37">
        <f t="shared" si="1"/>
        <v>-105.60149999999999</v>
      </c>
      <c r="V50" s="38">
        <f t="shared" si="2"/>
        <v>-0.12726644949726848</v>
      </c>
      <c r="X50" s="63"/>
      <c r="Y50" s="53"/>
      <c r="Z50" s="54">
        <f>SUM(Z47:Z49)</f>
        <v>762.95350000000008</v>
      </c>
      <c r="AA50" s="62"/>
      <c r="AB50" s="37">
        <f t="shared" si="3"/>
        <v>38.788000000000011</v>
      </c>
      <c r="AC50" s="38">
        <f t="shared" si="4"/>
        <v>5.3562341757512621E-2</v>
      </c>
      <c r="AE50" s="63"/>
      <c r="AF50" s="53"/>
      <c r="AG50" s="54">
        <f>SUM(AG47:AG49)</f>
        <v>772.89900000000011</v>
      </c>
      <c r="AH50" s="62"/>
      <c r="AI50" s="37">
        <f t="shared" si="5"/>
        <v>9.9455000000000382</v>
      </c>
      <c r="AJ50" s="38">
        <f t="shared" si="6"/>
        <v>1.3035525756156879E-2</v>
      </c>
      <c r="AL50" s="63"/>
      <c r="AM50" s="53"/>
      <c r="AN50" s="54">
        <f>SUM(AN47:AN49)</f>
        <v>777.61500000000001</v>
      </c>
      <c r="AO50" s="62"/>
      <c r="AP50" s="37">
        <f t="shared" si="8"/>
        <v>4.7159999999998945</v>
      </c>
      <c r="AQ50" s="38">
        <f t="shared" si="9"/>
        <v>6.1017028098107173E-3</v>
      </c>
    </row>
    <row r="51" spans="2:43" ht="25.5" x14ac:dyDescent="0.2">
      <c r="B51" s="65" t="s">
        <v>31</v>
      </c>
      <c r="C51" s="21"/>
      <c r="D51" s="22" t="s">
        <v>20</v>
      </c>
      <c r="E51" s="23"/>
      <c r="F51" s="66">
        <f>'Proposed Rates'!D181</f>
        <v>3.3999999999999998E-3</v>
      </c>
      <c r="G51" s="58">
        <f>F18+G45</f>
        <v>52708.500000000007</v>
      </c>
      <c r="H51" s="67">
        <f t="shared" ref="H51:H54" si="66">G51*F51</f>
        <v>179.20890000000003</v>
      </c>
      <c r="I51" s="27"/>
      <c r="J51" s="66">
        <f>'Proposed Rates'!E181</f>
        <v>3.3999999999999998E-3</v>
      </c>
      <c r="K51" s="58">
        <f>F18+K45</f>
        <v>52723.8</v>
      </c>
      <c r="L51" s="67">
        <f t="shared" ref="L51:L52" si="67">K51*J51</f>
        <v>179.26092</v>
      </c>
      <c r="M51" s="27"/>
      <c r="N51" s="30">
        <f t="shared" si="65"/>
        <v>5.2019999999970423E-2</v>
      </c>
      <c r="O51" s="68">
        <f t="shared" si="48"/>
        <v>2.9027576197371009E-4</v>
      </c>
      <c r="Q51" s="66">
        <f>'Proposed Rates'!F181</f>
        <v>3.3999999999999998E-3</v>
      </c>
      <c r="R51" s="58">
        <f>F18+R45</f>
        <v>52723.8</v>
      </c>
      <c r="S51" s="67">
        <f t="shared" ref="S51:S52" si="68">R51*Q51</f>
        <v>179.26092</v>
      </c>
      <c r="T51" s="27"/>
      <c r="U51" s="30">
        <f t="shared" si="1"/>
        <v>0</v>
      </c>
      <c r="V51" s="68">
        <f t="shared" si="2"/>
        <v>0</v>
      </c>
      <c r="X51" s="66">
        <f>'Proposed Rates'!G181</f>
        <v>3.3999999999999998E-3</v>
      </c>
      <c r="Y51" s="58">
        <f>F18+Y45</f>
        <v>52723.8</v>
      </c>
      <c r="Z51" s="67">
        <f t="shared" ref="Z51:Z52" si="69">Y51*X51</f>
        <v>179.26092</v>
      </c>
      <c r="AA51" s="27"/>
      <c r="AB51" s="30">
        <f t="shared" si="3"/>
        <v>0</v>
      </c>
      <c r="AC51" s="68">
        <f t="shared" si="4"/>
        <v>0</v>
      </c>
      <c r="AE51" s="66">
        <f>'Proposed Rates'!H181</f>
        <v>3.3999999999999998E-3</v>
      </c>
      <c r="AF51" s="58">
        <f>F18+AF45</f>
        <v>52723.8</v>
      </c>
      <c r="AG51" s="67">
        <f t="shared" ref="AG51:AG52" si="70">AF51*AE51</f>
        <v>179.26092</v>
      </c>
      <c r="AH51" s="27"/>
      <c r="AI51" s="30">
        <f t="shared" si="5"/>
        <v>0</v>
      </c>
      <c r="AJ51" s="68">
        <f t="shared" si="6"/>
        <v>0</v>
      </c>
      <c r="AL51" s="66">
        <f>'Proposed Rates'!I181</f>
        <v>3.3999999999999998E-3</v>
      </c>
      <c r="AM51" s="58">
        <f>F18+AM45</f>
        <v>52723.8</v>
      </c>
      <c r="AN51" s="67">
        <f t="shared" ref="AN51:AN52" si="71">AM51*AL51</f>
        <v>179.26092</v>
      </c>
      <c r="AO51" s="27"/>
      <c r="AP51" s="30">
        <f t="shared" si="8"/>
        <v>0</v>
      </c>
      <c r="AQ51" s="68">
        <f t="shared" si="9"/>
        <v>0</v>
      </c>
    </row>
    <row r="52" spans="2:43" ht="25.5" x14ac:dyDescent="0.2">
      <c r="B52" s="65" t="s">
        <v>32</v>
      </c>
      <c r="C52" s="21"/>
      <c r="D52" s="22" t="s">
        <v>20</v>
      </c>
      <c r="E52" s="23"/>
      <c r="F52" s="66">
        <f>'Proposed Rates'!D195</f>
        <v>5.0000000000000001E-4</v>
      </c>
      <c r="G52" s="58">
        <f>G51</f>
        <v>52708.500000000007</v>
      </c>
      <c r="H52" s="67">
        <f t="shared" si="66"/>
        <v>26.354250000000004</v>
      </c>
      <c r="I52" s="27"/>
      <c r="J52" s="66">
        <f>'Proposed Rates'!E195</f>
        <v>5.0000000000000001E-4</v>
      </c>
      <c r="K52" s="58">
        <f>F18+K45</f>
        <v>52723.8</v>
      </c>
      <c r="L52" s="67">
        <f t="shared" si="67"/>
        <v>26.361900000000002</v>
      </c>
      <c r="M52" s="27"/>
      <c r="N52" s="30">
        <f t="shared" si="65"/>
        <v>7.6499999999981583E-3</v>
      </c>
      <c r="O52" s="68">
        <f t="shared" si="48"/>
        <v>2.9027576197380523E-4</v>
      </c>
      <c r="Q52" s="66">
        <f>'Proposed Rates'!F195</f>
        <v>5.0000000000000001E-4</v>
      </c>
      <c r="R52" s="58">
        <f>F18+R45</f>
        <v>52723.8</v>
      </c>
      <c r="S52" s="67">
        <f t="shared" si="68"/>
        <v>26.361900000000002</v>
      </c>
      <c r="T52" s="27"/>
      <c r="U52" s="30">
        <f t="shared" si="1"/>
        <v>0</v>
      </c>
      <c r="V52" s="68">
        <f t="shared" si="2"/>
        <v>0</v>
      </c>
      <c r="X52" s="66">
        <f>'Proposed Rates'!G195</f>
        <v>5.0000000000000001E-4</v>
      </c>
      <c r="Y52" s="58">
        <f>F18+Y45</f>
        <v>52723.8</v>
      </c>
      <c r="Z52" s="67">
        <f t="shared" si="69"/>
        <v>26.361900000000002</v>
      </c>
      <c r="AA52" s="27"/>
      <c r="AB52" s="30">
        <f t="shared" si="3"/>
        <v>0</v>
      </c>
      <c r="AC52" s="68">
        <f t="shared" si="4"/>
        <v>0</v>
      </c>
      <c r="AE52" s="66">
        <f>'Proposed Rates'!H195</f>
        <v>5.0000000000000001E-4</v>
      </c>
      <c r="AF52" s="58">
        <f>F18+AF45</f>
        <v>52723.8</v>
      </c>
      <c r="AG52" s="67">
        <f t="shared" si="70"/>
        <v>26.361900000000002</v>
      </c>
      <c r="AH52" s="27"/>
      <c r="AI52" s="30">
        <f t="shared" si="5"/>
        <v>0</v>
      </c>
      <c r="AJ52" s="68">
        <f t="shared" si="6"/>
        <v>0</v>
      </c>
      <c r="AL52" s="66">
        <f>'Proposed Rates'!I195</f>
        <v>5.0000000000000001E-4</v>
      </c>
      <c r="AM52" s="58">
        <f>F18+AM45</f>
        <v>52723.8</v>
      </c>
      <c r="AN52" s="67">
        <f t="shared" si="71"/>
        <v>26.361900000000002</v>
      </c>
      <c r="AO52" s="27"/>
      <c r="AP52" s="30">
        <f t="shared" si="8"/>
        <v>0</v>
      </c>
      <c r="AQ52" s="68">
        <f t="shared" si="9"/>
        <v>0</v>
      </c>
    </row>
    <row r="53" spans="2:43" x14ac:dyDescent="0.2">
      <c r="B53" s="21" t="s">
        <v>33</v>
      </c>
      <c r="C53" s="21"/>
      <c r="D53" s="22" t="s">
        <v>17</v>
      </c>
      <c r="E53" s="23"/>
      <c r="F53" s="66">
        <f>'Proposed Rates'!D209</f>
        <v>0.25</v>
      </c>
      <c r="G53" s="25">
        <v>1</v>
      </c>
      <c r="H53" s="67">
        <f t="shared" si="66"/>
        <v>0.25</v>
      </c>
      <c r="I53" s="27"/>
      <c r="J53" s="66">
        <f>'Proposed Rates'!E209</f>
        <v>0.25</v>
      </c>
      <c r="K53" s="29">
        <v>1</v>
      </c>
      <c r="L53" s="67">
        <f t="shared" ref="L53:L54" si="72">K53*J53</f>
        <v>0.25</v>
      </c>
      <c r="M53" s="27"/>
      <c r="N53" s="30">
        <f t="shared" si="65"/>
        <v>0</v>
      </c>
      <c r="O53" s="68">
        <f t="shared" si="48"/>
        <v>0</v>
      </c>
      <c r="Q53" s="66">
        <f>'Proposed Rates'!F209</f>
        <v>0.25</v>
      </c>
      <c r="R53" s="29">
        <v>1</v>
      </c>
      <c r="S53" s="67">
        <f t="shared" ref="S53:S54" si="73">R53*Q53</f>
        <v>0.25</v>
      </c>
      <c r="T53" s="27"/>
      <c r="U53" s="30">
        <f t="shared" si="1"/>
        <v>0</v>
      </c>
      <c r="V53" s="68">
        <f t="shared" si="2"/>
        <v>0</v>
      </c>
      <c r="X53" s="66">
        <f>'Proposed Rates'!G209</f>
        <v>0.25</v>
      </c>
      <c r="Y53" s="29">
        <v>1</v>
      </c>
      <c r="Z53" s="67">
        <f t="shared" ref="Z53:Z54" si="74">Y53*X53</f>
        <v>0.25</v>
      </c>
      <c r="AA53" s="27"/>
      <c r="AB53" s="30">
        <f t="shared" si="3"/>
        <v>0</v>
      </c>
      <c r="AC53" s="68">
        <f t="shared" si="4"/>
        <v>0</v>
      </c>
      <c r="AE53" s="66">
        <f>'Proposed Rates'!H209</f>
        <v>0.25</v>
      </c>
      <c r="AF53" s="29">
        <v>1</v>
      </c>
      <c r="AG53" s="67">
        <f t="shared" ref="AG53:AG54" si="75">AF53*AE53</f>
        <v>0.25</v>
      </c>
      <c r="AH53" s="27"/>
      <c r="AI53" s="30">
        <f t="shared" si="5"/>
        <v>0</v>
      </c>
      <c r="AJ53" s="68">
        <f t="shared" si="6"/>
        <v>0</v>
      </c>
      <c r="AL53" s="66">
        <f>'Proposed Rates'!I209</f>
        <v>0.25</v>
      </c>
      <c r="AM53" s="29">
        <v>1</v>
      </c>
      <c r="AN53" s="67">
        <f t="shared" ref="AN53:AN54" si="76">AM53*AL53</f>
        <v>0.25</v>
      </c>
      <c r="AO53" s="27"/>
      <c r="AP53" s="30">
        <f t="shared" si="8"/>
        <v>0</v>
      </c>
      <c r="AQ53" s="68">
        <f t="shared" si="9"/>
        <v>0</v>
      </c>
    </row>
    <row r="54" spans="2:43" x14ac:dyDescent="0.2">
      <c r="B54" s="231" t="s">
        <v>124</v>
      </c>
      <c r="C54" s="21"/>
      <c r="D54" s="22"/>
      <c r="E54" s="23"/>
      <c r="F54" s="66">
        <f>'Proposed Rates'!D229</f>
        <v>0.1101</v>
      </c>
      <c r="G54" s="71">
        <f>G52</f>
        <v>52708.500000000007</v>
      </c>
      <c r="H54" s="67">
        <f t="shared" si="66"/>
        <v>5803.2058500000012</v>
      </c>
      <c r="I54" s="27"/>
      <c r="J54" s="66">
        <f>'Proposed Rates'!E229</f>
        <v>0.1101</v>
      </c>
      <c r="K54" s="71">
        <f>$F$18+K45</f>
        <v>52723.8</v>
      </c>
      <c r="L54" s="67">
        <f t="shared" si="72"/>
        <v>5804.8903800000007</v>
      </c>
      <c r="M54" s="27"/>
      <c r="N54" s="30">
        <f t="shared" si="65"/>
        <v>1.6845299999995405</v>
      </c>
      <c r="O54" s="68">
        <f t="shared" si="48"/>
        <v>2.9027576197379596E-4</v>
      </c>
      <c r="Q54" s="66">
        <f>'Proposed Rates'!F229</f>
        <v>0.1101</v>
      </c>
      <c r="R54" s="71">
        <f>$F$18+R45</f>
        <v>52723.8</v>
      </c>
      <c r="S54" s="67">
        <f t="shared" si="73"/>
        <v>5804.8903800000007</v>
      </c>
      <c r="T54" s="27"/>
      <c r="U54" s="30">
        <f t="shared" si="1"/>
        <v>0</v>
      </c>
      <c r="V54" s="68">
        <f t="shared" si="2"/>
        <v>0</v>
      </c>
      <c r="X54" s="66">
        <f>'Proposed Rates'!G229</f>
        <v>0.1101</v>
      </c>
      <c r="Y54" s="71">
        <f>$F$18+Y45</f>
        <v>52723.8</v>
      </c>
      <c r="Z54" s="67">
        <f t="shared" si="74"/>
        <v>5804.8903800000007</v>
      </c>
      <c r="AA54" s="27"/>
      <c r="AB54" s="30">
        <f t="shared" si="3"/>
        <v>0</v>
      </c>
      <c r="AC54" s="68">
        <f t="shared" si="4"/>
        <v>0</v>
      </c>
      <c r="AE54" s="66">
        <f>'Proposed Rates'!H229</f>
        <v>0.1101</v>
      </c>
      <c r="AF54" s="71">
        <f>$F$18+AF45</f>
        <v>52723.8</v>
      </c>
      <c r="AG54" s="67">
        <f t="shared" si="75"/>
        <v>5804.8903800000007</v>
      </c>
      <c r="AH54" s="27"/>
      <c r="AI54" s="30">
        <f t="shared" si="5"/>
        <v>0</v>
      </c>
      <c r="AJ54" s="68">
        <f t="shared" si="6"/>
        <v>0</v>
      </c>
      <c r="AL54" s="66">
        <f>'Proposed Rates'!I229</f>
        <v>0.1101</v>
      </c>
      <c r="AM54" s="71">
        <f>$F$18+AM45</f>
        <v>52723.8</v>
      </c>
      <c r="AN54" s="67">
        <f t="shared" si="76"/>
        <v>5804.8903800000007</v>
      </c>
      <c r="AO54" s="27"/>
      <c r="AP54" s="30">
        <f t="shared" si="8"/>
        <v>0</v>
      </c>
      <c r="AQ54" s="68">
        <f t="shared" si="9"/>
        <v>0</v>
      </c>
    </row>
    <row r="55" spans="2:43" x14ac:dyDescent="0.2">
      <c r="B55" s="231"/>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6630.3350000000009</v>
      </c>
      <c r="I60" s="94"/>
      <c r="J60" s="95"/>
      <c r="K60" s="95"/>
      <c r="L60" s="93">
        <f>SUM(L51:L56,L50)</f>
        <v>6840.5302000000001</v>
      </c>
      <c r="M60" s="96"/>
      <c r="N60" s="97">
        <f t="shared" ref="N60" si="77">L60-H60</f>
        <v>210.1951999999992</v>
      </c>
      <c r="O60" s="98">
        <f t="shared" ref="O60" si="78">IF((H60)=0,"",(N60/H60))</f>
        <v>3.1702048237381548E-2</v>
      </c>
      <c r="Q60" s="95"/>
      <c r="R60" s="95"/>
      <c r="S60" s="93">
        <f>SUM(S51:S56,S50)</f>
        <v>6734.9287000000004</v>
      </c>
      <c r="T60" s="96"/>
      <c r="U60" s="97">
        <f t="shared" si="1"/>
        <v>-105.60149999999976</v>
      </c>
      <c r="V60" s="98">
        <f>IF((L60)=0,"",(U60/L60))</f>
        <v>-1.5437619148293469E-2</v>
      </c>
      <c r="X60" s="95"/>
      <c r="Y60" s="95"/>
      <c r="Z60" s="93">
        <f>SUM(Z51:Z56,Z50)</f>
        <v>6773.7167000000009</v>
      </c>
      <c r="AA60" s="96"/>
      <c r="AB60" s="97">
        <f t="shared" si="3"/>
        <v>38.788000000000466</v>
      </c>
      <c r="AC60" s="98">
        <f>IF((S60)=0,"",(AB60/S60))</f>
        <v>5.759229492659731E-3</v>
      </c>
      <c r="AE60" s="95"/>
      <c r="AF60" s="95"/>
      <c r="AG60" s="93">
        <f>SUM(AG51:AG56,AG50)</f>
        <v>6783.6622000000007</v>
      </c>
      <c r="AH60" s="96"/>
      <c r="AI60" s="97">
        <f t="shared" ref="AI60:AI64" si="79">AG60-Z60</f>
        <v>9.9454999999998108</v>
      </c>
      <c r="AJ60" s="98">
        <f>IF((Z60)=0,"",(AI60/Z60))</f>
        <v>1.4682485909101881E-3</v>
      </c>
      <c r="AL60" s="95"/>
      <c r="AM60" s="95"/>
      <c r="AN60" s="93">
        <f>SUM(AN51:AN56,AN50)</f>
        <v>6788.3782000000001</v>
      </c>
      <c r="AO60" s="96"/>
      <c r="AP60" s="97">
        <f t="shared" ref="AP60:AP64" si="80">AN60-AG60</f>
        <v>4.7159999999994398</v>
      </c>
      <c r="AQ60" s="98">
        <f>IF((AG60)=0,"",(AP60/AG60))</f>
        <v>6.9519971085816147E-4</v>
      </c>
    </row>
    <row r="61" spans="2:43" x14ac:dyDescent="0.2">
      <c r="B61" s="99" t="s">
        <v>40</v>
      </c>
      <c r="C61" s="21"/>
      <c r="D61" s="21"/>
      <c r="E61" s="21"/>
      <c r="F61" s="100">
        <v>0.13</v>
      </c>
      <c r="G61" s="101"/>
      <c r="H61" s="102">
        <f>H60*F61</f>
        <v>861.94355000000019</v>
      </c>
      <c r="I61" s="103"/>
      <c r="J61" s="104">
        <v>0.13</v>
      </c>
      <c r="K61" s="103"/>
      <c r="L61" s="105">
        <f>L60*J61</f>
        <v>889.26892600000008</v>
      </c>
      <c r="M61" s="106"/>
      <c r="N61" s="107">
        <f t="shared" si="65"/>
        <v>27.325375999999892</v>
      </c>
      <c r="O61" s="108">
        <f t="shared" si="48"/>
        <v>3.1702048237381542E-2</v>
      </c>
      <c r="Q61" s="104">
        <v>0.13</v>
      </c>
      <c r="R61" s="103"/>
      <c r="S61" s="105">
        <f>S60*Q61</f>
        <v>875.54073100000005</v>
      </c>
      <c r="T61" s="106"/>
      <c r="U61" s="107">
        <f t="shared" si="1"/>
        <v>-13.728195000000028</v>
      </c>
      <c r="V61" s="108">
        <f t="shared" ref="V61:V70" si="81">IF((L61)=0,"",(U61/L61))</f>
        <v>-1.5437619148293535E-2</v>
      </c>
      <c r="X61" s="104">
        <v>0.13</v>
      </c>
      <c r="Y61" s="103"/>
      <c r="Z61" s="105">
        <f>Z60*X61</f>
        <v>880.58317100000011</v>
      </c>
      <c r="AA61" s="106"/>
      <c r="AB61" s="107">
        <f t="shared" si="3"/>
        <v>5.042440000000056</v>
      </c>
      <c r="AC61" s="108">
        <f t="shared" ref="AC61:AC70" si="82">IF((S61)=0,"",(AB61/S61))</f>
        <v>5.7592294926597258E-3</v>
      </c>
      <c r="AE61" s="104">
        <v>0.13</v>
      </c>
      <c r="AF61" s="103"/>
      <c r="AG61" s="105">
        <f>AG60*AE61</f>
        <v>881.8760860000001</v>
      </c>
      <c r="AH61" s="106"/>
      <c r="AI61" s="107">
        <f t="shared" si="79"/>
        <v>1.2929149999999936</v>
      </c>
      <c r="AJ61" s="108">
        <f t="shared" ref="AJ61:AJ70" si="83">IF((Z61)=0,"",(AI61/Z61))</f>
        <v>1.4682485909102087E-3</v>
      </c>
      <c r="AL61" s="104">
        <v>0.13</v>
      </c>
      <c r="AM61" s="103"/>
      <c r="AN61" s="105">
        <f>AN60*AL61</f>
        <v>882.48916600000007</v>
      </c>
      <c r="AO61" s="106"/>
      <c r="AP61" s="107">
        <f t="shared" si="80"/>
        <v>0.61307999999996809</v>
      </c>
      <c r="AQ61" s="108">
        <f t="shared" ref="AQ61:AQ70" si="84">IF((AG61)=0,"",(AP61/AG61))</f>
        <v>6.9519971085820788E-4</v>
      </c>
    </row>
    <row r="62" spans="2:43" x14ac:dyDescent="0.2">
      <c r="B62" s="109" t="s">
        <v>41</v>
      </c>
      <c r="C62" s="21"/>
      <c r="D62" s="21"/>
      <c r="E62" s="21"/>
      <c r="F62" s="110"/>
      <c r="G62" s="101"/>
      <c r="H62" s="102">
        <f>H60+H61</f>
        <v>7492.2785500000009</v>
      </c>
      <c r="I62" s="103"/>
      <c r="J62" s="103"/>
      <c r="K62" s="103"/>
      <c r="L62" s="105">
        <f>L60+L61</f>
        <v>7729.7991259999999</v>
      </c>
      <c r="M62" s="106"/>
      <c r="N62" s="107">
        <f t="shared" si="65"/>
        <v>237.52057599999898</v>
      </c>
      <c r="O62" s="108">
        <f t="shared" si="48"/>
        <v>3.1702048237381528E-2</v>
      </c>
      <c r="Q62" s="103"/>
      <c r="R62" s="103"/>
      <c r="S62" s="105">
        <f>S60+S61</f>
        <v>7610.4694310000004</v>
      </c>
      <c r="T62" s="106"/>
      <c r="U62" s="107">
        <f t="shared" si="1"/>
        <v>-119.32969499999945</v>
      </c>
      <c r="V62" s="108">
        <f t="shared" si="81"/>
        <v>-1.5437619148293434E-2</v>
      </c>
      <c r="X62" s="103"/>
      <c r="Y62" s="103"/>
      <c r="Z62" s="105">
        <f>Z60+Z61</f>
        <v>7654.2998710000011</v>
      </c>
      <c r="AA62" s="106"/>
      <c r="AB62" s="107">
        <f t="shared" si="3"/>
        <v>43.830440000000635</v>
      </c>
      <c r="AC62" s="108">
        <f t="shared" si="82"/>
        <v>5.7592294926597457E-3</v>
      </c>
      <c r="AE62" s="103"/>
      <c r="AF62" s="103"/>
      <c r="AG62" s="105">
        <f>AG60+AG61</f>
        <v>7665.5382860000009</v>
      </c>
      <c r="AH62" s="106"/>
      <c r="AI62" s="107">
        <f t="shared" si="79"/>
        <v>11.238414999999804</v>
      </c>
      <c r="AJ62" s="108">
        <f t="shared" si="83"/>
        <v>1.4682485909101905E-3</v>
      </c>
      <c r="AL62" s="103"/>
      <c r="AM62" s="103"/>
      <c r="AN62" s="105">
        <f>AN60+AN61</f>
        <v>7670.8673660000004</v>
      </c>
      <c r="AO62" s="106"/>
      <c r="AP62" s="107">
        <f t="shared" si="80"/>
        <v>5.3290799999995215</v>
      </c>
      <c r="AQ62" s="108">
        <f t="shared" si="84"/>
        <v>6.9519971085818164E-4</v>
      </c>
    </row>
    <row r="63" spans="2:43" ht="15.75" customHeight="1" x14ac:dyDescent="0.2">
      <c r="B63" s="412" t="s">
        <v>127</v>
      </c>
      <c r="C63" s="412"/>
      <c r="D63" s="412"/>
      <c r="E63" s="21"/>
      <c r="F63" s="110"/>
      <c r="G63" s="101"/>
      <c r="H63" s="111">
        <f>F63*H60</f>
        <v>0</v>
      </c>
      <c r="I63" s="103"/>
      <c r="J63" s="103"/>
      <c r="K63" s="103"/>
      <c r="L63" s="174">
        <f>J63*L60</f>
        <v>0</v>
      </c>
      <c r="M63" s="106"/>
      <c r="N63" s="112">
        <f t="shared" si="65"/>
        <v>0</v>
      </c>
      <c r="O63" s="113" t="str">
        <f t="shared" si="48"/>
        <v/>
      </c>
      <c r="Q63" s="103"/>
      <c r="R63" s="103"/>
      <c r="S63" s="174">
        <f>Q63*S60</f>
        <v>0</v>
      </c>
      <c r="T63" s="106"/>
      <c r="U63" s="112">
        <f t="shared" si="1"/>
        <v>0</v>
      </c>
      <c r="V63" s="113" t="str">
        <f t="shared" si="81"/>
        <v/>
      </c>
      <c r="X63" s="103"/>
      <c r="Y63" s="103"/>
      <c r="Z63" s="174">
        <f>X63*Z60</f>
        <v>0</v>
      </c>
      <c r="AA63" s="106"/>
      <c r="AB63" s="112">
        <f t="shared" si="3"/>
        <v>0</v>
      </c>
      <c r="AC63" s="113" t="str">
        <f t="shared" si="82"/>
        <v/>
      </c>
      <c r="AE63" s="103"/>
      <c r="AF63" s="103"/>
      <c r="AG63" s="174">
        <f>AE63*AG60</f>
        <v>0</v>
      </c>
      <c r="AH63" s="106"/>
      <c r="AI63" s="112">
        <f t="shared" si="79"/>
        <v>0</v>
      </c>
      <c r="AJ63" s="113" t="str">
        <f t="shared" si="83"/>
        <v/>
      </c>
      <c r="AL63" s="103"/>
      <c r="AM63" s="103"/>
      <c r="AN63" s="174">
        <f>AL63*AN60</f>
        <v>0</v>
      </c>
      <c r="AO63" s="106"/>
      <c r="AP63" s="112">
        <f t="shared" si="80"/>
        <v>0</v>
      </c>
      <c r="AQ63" s="113" t="str">
        <f t="shared" si="84"/>
        <v/>
      </c>
    </row>
    <row r="64" spans="2:43" ht="13.5" customHeight="1" thickBot="1" x14ac:dyDescent="0.25">
      <c r="B64" s="413" t="s">
        <v>126</v>
      </c>
      <c r="C64" s="413"/>
      <c r="D64" s="413"/>
      <c r="E64" s="114"/>
      <c r="F64" s="115"/>
      <c r="G64" s="116"/>
      <c r="H64" s="117">
        <f>H62-H63</f>
        <v>7492.2785500000009</v>
      </c>
      <c r="I64" s="118"/>
      <c r="J64" s="118"/>
      <c r="K64" s="118"/>
      <c r="L64" s="119">
        <f>L62-L63</f>
        <v>7729.7991259999999</v>
      </c>
      <c r="M64" s="120"/>
      <c r="N64" s="121">
        <f t="shared" si="65"/>
        <v>237.52057599999898</v>
      </c>
      <c r="O64" s="122">
        <f t="shared" si="48"/>
        <v>3.1702048237381528E-2</v>
      </c>
      <c r="Q64" s="118"/>
      <c r="R64" s="118"/>
      <c r="S64" s="119">
        <f>S62-S63</f>
        <v>7610.4694310000004</v>
      </c>
      <c r="T64" s="120"/>
      <c r="U64" s="121">
        <f t="shared" si="1"/>
        <v>-119.32969499999945</v>
      </c>
      <c r="V64" s="122">
        <f t="shared" si="81"/>
        <v>-1.5437619148293434E-2</v>
      </c>
      <c r="X64" s="118"/>
      <c r="Y64" s="118"/>
      <c r="Z64" s="119">
        <f>Z62-Z63</f>
        <v>7654.2998710000011</v>
      </c>
      <c r="AA64" s="120"/>
      <c r="AB64" s="121">
        <f t="shared" si="3"/>
        <v>43.830440000000635</v>
      </c>
      <c r="AC64" s="122">
        <f t="shared" si="82"/>
        <v>5.7592294926597457E-3</v>
      </c>
      <c r="AE64" s="118"/>
      <c r="AF64" s="118"/>
      <c r="AG64" s="119">
        <f>AG62-AG63</f>
        <v>7665.5382860000009</v>
      </c>
      <c r="AH64" s="120"/>
      <c r="AI64" s="121">
        <f t="shared" si="79"/>
        <v>11.238414999999804</v>
      </c>
      <c r="AJ64" s="122">
        <f t="shared" si="83"/>
        <v>1.4682485909101905E-3</v>
      </c>
      <c r="AL64" s="118"/>
      <c r="AM64" s="118"/>
      <c r="AN64" s="119">
        <f>AN62-AN63</f>
        <v>7670.8673660000004</v>
      </c>
      <c r="AO64" s="120"/>
      <c r="AP64" s="121">
        <f t="shared" si="80"/>
        <v>5.3290799999995215</v>
      </c>
      <c r="AQ64" s="122">
        <f t="shared" si="84"/>
        <v>6.9519971085818164E-4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827.1291500000001</v>
      </c>
      <c r="I66" s="134"/>
      <c r="J66" s="135"/>
      <c r="K66" s="135"/>
      <c r="L66" s="133">
        <f>SUM(L57:L58,L50,L51:L53)</f>
        <v>1035.6398200000001</v>
      </c>
      <c r="M66" s="136"/>
      <c r="N66" s="137">
        <f t="shared" ref="N66:N70" si="85">L66-H66</f>
        <v>208.51067</v>
      </c>
      <c r="O66" s="98">
        <f t="shared" ref="O66:O70" si="86">IF((H66)=0,"",(N66/H66))</f>
        <v>0.25208961623465936</v>
      </c>
      <c r="Q66" s="135"/>
      <c r="R66" s="135"/>
      <c r="S66" s="133">
        <f>SUM(S57:S58,S50,S51:S53)</f>
        <v>930.03832</v>
      </c>
      <c r="T66" s="136"/>
      <c r="U66" s="137">
        <f t="shared" si="1"/>
        <v>-105.6015000000001</v>
      </c>
      <c r="V66" s="98">
        <f t="shared" si="81"/>
        <v>-0.10196740021062543</v>
      </c>
      <c r="X66" s="135"/>
      <c r="Y66" s="135"/>
      <c r="Z66" s="133">
        <f>SUM(Z57:Z58,Z50,Z51:Z53)</f>
        <v>968.82632000000001</v>
      </c>
      <c r="AA66" s="136"/>
      <c r="AB66" s="137">
        <f t="shared" si="3"/>
        <v>38.788000000000011</v>
      </c>
      <c r="AC66" s="98">
        <f t="shared" si="82"/>
        <v>4.1705808423033591E-2</v>
      </c>
      <c r="AE66" s="135"/>
      <c r="AF66" s="135"/>
      <c r="AG66" s="133">
        <f>SUM(AG57:AG58,AG50,AG51:AG53)</f>
        <v>978.77182000000005</v>
      </c>
      <c r="AH66" s="136"/>
      <c r="AI66" s="137">
        <f t="shared" ref="AI66:AI70" si="87">AG66-Z66</f>
        <v>9.9455000000000382</v>
      </c>
      <c r="AJ66" s="98">
        <f t="shared" si="83"/>
        <v>1.0265513843595865E-2</v>
      </c>
      <c r="AL66" s="135"/>
      <c r="AM66" s="135"/>
      <c r="AN66" s="133">
        <f>SUM(AN57:AN58,AN50,AN51:AN53)</f>
        <v>983.48781999999994</v>
      </c>
      <c r="AO66" s="136"/>
      <c r="AP66" s="137">
        <f t="shared" ref="AP66:AP70" si="88">AN66-AG66</f>
        <v>4.7159999999998945</v>
      </c>
      <c r="AQ66" s="98">
        <f t="shared" si="84"/>
        <v>4.8182833870307933E-3</v>
      </c>
    </row>
    <row r="67" spans="1:43" s="79" customFormat="1" x14ac:dyDescent="0.2">
      <c r="B67" s="138" t="s">
        <v>40</v>
      </c>
      <c r="C67" s="73"/>
      <c r="D67" s="73"/>
      <c r="E67" s="73"/>
      <c r="F67" s="139">
        <v>0.13</v>
      </c>
      <c r="G67" s="132"/>
      <c r="H67" s="140">
        <f>H66*F67</f>
        <v>107.52678950000002</v>
      </c>
      <c r="I67" s="141"/>
      <c r="J67" s="142">
        <v>0.13</v>
      </c>
      <c r="K67" s="143"/>
      <c r="L67" s="144">
        <f>L66*J67</f>
        <v>134.63317660000001</v>
      </c>
      <c r="M67" s="145"/>
      <c r="N67" s="146">
        <f t="shared" si="85"/>
        <v>27.106387099999992</v>
      </c>
      <c r="O67" s="108">
        <f t="shared" si="86"/>
        <v>0.25208961623465925</v>
      </c>
      <c r="Q67" s="142">
        <v>0.13</v>
      </c>
      <c r="R67" s="143"/>
      <c r="S67" s="144">
        <f>S66*Q67</f>
        <v>120.9049816</v>
      </c>
      <c r="T67" s="145"/>
      <c r="U67" s="146">
        <f t="shared" si="1"/>
        <v>-13.728195000000014</v>
      </c>
      <c r="V67" s="108">
        <f t="shared" si="81"/>
        <v>-0.10196740021062545</v>
      </c>
      <c r="X67" s="142">
        <v>0.13</v>
      </c>
      <c r="Y67" s="143"/>
      <c r="Z67" s="144">
        <f>Z66*X67</f>
        <v>125.94742160000001</v>
      </c>
      <c r="AA67" s="145"/>
      <c r="AB67" s="146">
        <f t="shared" si="3"/>
        <v>5.0424400000000134</v>
      </c>
      <c r="AC67" s="108">
        <f t="shared" si="82"/>
        <v>4.1705808423033688E-2</v>
      </c>
      <c r="AE67" s="142">
        <v>0.13</v>
      </c>
      <c r="AF67" s="143"/>
      <c r="AG67" s="144">
        <f>AG66*AE67</f>
        <v>127.24033660000001</v>
      </c>
      <c r="AH67" s="145"/>
      <c r="AI67" s="146">
        <f t="shared" si="87"/>
        <v>1.2929149999999936</v>
      </c>
      <c r="AJ67" s="108">
        <f t="shared" si="83"/>
        <v>1.0265513843595775E-2</v>
      </c>
      <c r="AL67" s="142">
        <v>0.13</v>
      </c>
      <c r="AM67" s="143"/>
      <c r="AN67" s="144">
        <f>AN66*AL67</f>
        <v>127.8534166</v>
      </c>
      <c r="AO67" s="145"/>
      <c r="AP67" s="146">
        <f t="shared" si="88"/>
        <v>0.61307999999999652</v>
      </c>
      <c r="AQ67" s="108">
        <f t="shared" si="84"/>
        <v>4.818283387030874E-3</v>
      </c>
    </row>
    <row r="68" spans="1:43" s="79" customFormat="1" x14ac:dyDescent="0.2">
      <c r="B68" s="147" t="s">
        <v>41</v>
      </c>
      <c r="C68" s="73"/>
      <c r="D68" s="73"/>
      <c r="E68" s="73"/>
      <c r="F68" s="148"/>
      <c r="G68" s="149"/>
      <c r="H68" s="140">
        <f>H66+H67</f>
        <v>934.65593950000016</v>
      </c>
      <c r="I68" s="141"/>
      <c r="J68" s="141"/>
      <c r="K68" s="141"/>
      <c r="L68" s="144">
        <f>L66+L67</f>
        <v>1170.2729966000002</v>
      </c>
      <c r="M68" s="145"/>
      <c r="N68" s="146">
        <f t="shared" si="85"/>
        <v>235.61705710000001</v>
      </c>
      <c r="O68" s="108">
        <f t="shared" si="86"/>
        <v>0.25208961623465931</v>
      </c>
      <c r="Q68" s="141"/>
      <c r="R68" s="141"/>
      <c r="S68" s="144">
        <f>S66+S67</f>
        <v>1050.9433016</v>
      </c>
      <c r="T68" s="145"/>
      <c r="U68" s="146">
        <f t="shared" si="1"/>
        <v>-119.32969500000013</v>
      </c>
      <c r="V68" s="108">
        <f t="shared" si="81"/>
        <v>-0.10196740021062545</v>
      </c>
      <c r="X68" s="141"/>
      <c r="Y68" s="141"/>
      <c r="Z68" s="144">
        <f>Z66+Z67</f>
        <v>1094.7737416</v>
      </c>
      <c r="AA68" s="145"/>
      <c r="AB68" s="146">
        <f t="shared" si="3"/>
        <v>43.830439999999953</v>
      </c>
      <c r="AC68" s="108">
        <f t="shared" si="82"/>
        <v>4.1705808423033536E-2</v>
      </c>
      <c r="AE68" s="141"/>
      <c r="AF68" s="141"/>
      <c r="AG68" s="144">
        <f>AG66+AG67</f>
        <v>1106.0121566</v>
      </c>
      <c r="AH68" s="145"/>
      <c r="AI68" s="146">
        <f t="shared" si="87"/>
        <v>11.238415000000032</v>
      </c>
      <c r="AJ68" s="108">
        <f t="shared" si="83"/>
        <v>1.0265513843595855E-2</v>
      </c>
      <c r="AL68" s="141"/>
      <c r="AM68" s="141"/>
      <c r="AN68" s="144">
        <f>AN66+AN67</f>
        <v>1111.3412366</v>
      </c>
      <c r="AO68" s="145"/>
      <c r="AP68" s="146">
        <f t="shared" si="88"/>
        <v>5.3290799999999763</v>
      </c>
      <c r="AQ68" s="108">
        <f t="shared" si="84"/>
        <v>4.81828338703088E-3</v>
      </c>
    </row>
    <row r="69" spans="1:43" s="79" customFormat="1" ht="15.75" customHeight="1" x14ac:dyDescent="0.2">
      <c r="B69" s="412" t="s">
        <v>127</v>
      </c>
      <c r="C69" s="412"/>
      <c r="D69" s="412"/>
      <c r="E69" s="73"/>
      <c r="F69" s="148"/>
      <c r="G69" s="149"/>
      <c r="H69" s="150">
        <f>F69*H66</f>
        <v>0</v>
      </c>
      <c r="I69" s="141"/>
      <c r="J69" s="141"/>
      <c r="K69" s="141"/>
      <c r="L69" s="175">
        <f>J69*L66</f>
        <v>0</v>
      </c>
      <c r="M69" s="145"/>
      <c r="N69" s="151">
        <f t="shared" si="85"/>
        <v>0</v>
      </c>
      <c r="O69" s="113" t="str">
        <f t="shared" si="86"/>
        <v/>
      </c>
      <c r="Q69" s="141"/>
      <c r="R69" s="141"/>
      <c r="S69" s="175">
        <f>Q69*S66</f>
        <v>0</v>
      </c>
      <c r="T69" s="145"/>
      <c r="U69" s="151">
        <f t="shared" si="1"/>
        <v>0</v>
      </c>
      <c r="V69" s="113" t="str">
        <f t="shared" si="81"/>
        <v/>
      </c>
      <c r="X69" s="141"/>
      <c r="Y69" s="141"/>
      <c r="Z69" s="175">
        <f>X69*Z66</f>
        <v>0</v>
      </c>
      <c r="AA69" s="145"/>
      <c r="AB69" s="151">
        <f t="shared" si="3"/>
        <v>0</v>
      </c>
      <c r="AC69" s="113" t="str">
        <f t="shared" si="82"/>
        <v/>
      </c>
      <c r="AE69" s="141"/>
      <c r="AF69" s="141"/>
      <c r="AG69" s="175">
        <f>AE69*AG66</f>
        <v>0</v>
      </c>
      <c r="AH69" s="145"/>
      <c r="AI69" s="151">
        <f t="shared" si="87"/>
        <v>0</v>
      </c>
      <c r="AJ69" s="113" t="str">
        <f t="shared" si="83"/>
        <v/>
      </c>
      <c r="AL69" s="232"/>
      <c r="AM69" s="141"/>
      <c r="AN69" s="175">
        <f>AL69*AN66</f>
        <v>0</v>
      </c>
      <c r="AO69" s="145"/>
      <c r="AP69" s="151">
        <f t="shared" si="88"/>
        <v>0</v>
      </c>
      <c r="AQ69" s="113" t="str">
        <f t="shared" si="84"/>
        <v/>
      </c>
    </row>
    <row r="70" spans="1:43" s="79" customFormat="1" ht="13.5" customHeight="1" thickBot="1" x14ac:dyDescent="0.25">
      <c r="B70" s="407" t="s">
        <v>128</v>
      </c>
      <c r="C70" s="407"/>
      <c r="D70" s="407"/>
      <c r="E70" s="152"/>
      <c r="F70" s="153"/>
      <c r="G70" s="154"/>
      <c r="H70" s="155">
        <f>H68-H69</f>
        <v>934.65593950000016</v>
      </c>
      <c r="I70" s="156"/>
      <c r="J70" s="156"/>
      <c r="K70" s="156"/>
      <c r="L70" s="157">
        <f>L68-L69</f>
        <v>1170.2729966000002</v>
      </c>
      <c r="M70" s="158"/>
      <c r="N70" s="159">
        <f t="shared" si="85"/>
        <v>235.61705710000001</v>
      </c>
      <c r="O70" s="160">
        <f t="shared" si="86"/>
        <v>0.25208961623465931</v>
      </c>
      <c r="Q70" s="156"/>
      <c r="R70" s="156"/>
      <c r="S70" s="157">
        <f>S68-S69</f>
        <v>1050.9433016</v>
      </c>
      <c r="T70" s="158"/>
      <c r="U70" s="159">
        <f t="shared" si="1"/>
        <v>-119.32969500000013</v>
      </c>
      <c r="V70" s="160">
        <f t="shared" si="81"/>
        <v>-0.10196740021062545</v>
      </c>
      <c r="X70" s="156"/>
      <c r="Y70" s="156"/>
      <c r="Z70" s="157">
        <f>Z68-Z69</f>
        <v>1094.7737416</v>
      </c>
      <c r="AA70" s="158"/>
      <c r="AB70" s="159">
        <f t="shared" si="3"/>
        <v>43.830439999999953</v>
      </c>
      <c r="AC70" s="160">
        <f t="shared" si="82"/>
        <v>4.1705808423033536E-2</v>
      </c>
      <c r="AE70" s="156"/>
      <c r="AF70" s="156"/>
      <c r="AG70" s="157">
        <f>AG68-AG69</f>
        <v>1106.0121566</v>
      </c>
      <c r="AH70" s="158"/>
      <c r="AI70" s="159">
        <f t="shared" si="87"/>
        <v>11.238415000000032</v>
      </c>
      <c r="AJ70" s="160">
        <f t="shared" si="83"/>
        <v>1.0265513843595855E-2</v>
      </c>
      <c r="AL70" s="156"/>
      <c r="AM70" s="156"/>
      <c r="AN70" s="157">
        <f>AN68-AN69</f>
        <v>1111.3412366</v>
      </c>
      <c r="AO70" s="158"/>
      <c r="AP70" s="159">
        <f t="shared" si="88"/>
        <v>5.3290799999999763</v>
      </c>
      <c r="AQ70" s="160">
        <f t="shared" si="84"/>
        <v>4.81828338703088E-3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xWindow="173" yWindow="461" count="3">
    <dataValidation type="list" allowBlank="1" showInputMessage="1" showErrorMessage="1" sqref="D16">
      <formula1>"TOU, non-TOU"</formula1>
    </dataValidation>
    <dataValidation type="list" allowBlank="1" showInputMessage="1" showErrorMessage="1" prompt="Select Charge Unit - monthly, per kWh, per kW" sqref="D71 D51:D59 D65 D40:D46 D48:D49 D23:D38">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476250</xdr:colOff>
                    <xdr:row>16</xdr:row>
                    <xdr:rowOff>171450</xdr:rowOff>
                  </from>
                  <to>
                    <xdr:col>9</xdr:col>
                    <xdr:colOff>295275</xdr:colOff>
                    <xdr:row>18</xdr:row>
                    <xdr:rowOff>28575</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361950</xdr:colOff>
                    <xdr:row>16</xdr:row>
                    <xdr:rowOff>114300</xdr:rowOff>
                  </from>
                  <to>
                    <xdr:col>14</xdr:col>
                    <xdr:colOff>381000</xdr:colOff>
                    <xdr:row>18</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1"/>
  <sheetViews>
    <sheetView showGridLines="0" topLeftCell="A11" zoomScale="85" zoomScaleNormal="85" zoomScaleSheetLayoutView="100" workbookViewId="0">
      <selection activeCell="A46" sqref="A46"/>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 style="6" customWidth="1"/>
    <col min="15" max="15" width="13.140625" style="6"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57</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v>
      </c>
      <c r="G18" s="12" t="s">
        <v>7</v>
      </c>
    </row>
    <row r="19" spans="2:43" x14ac:dyDescent="0.2">
      <c r="B19" s="11"/>
      <c r="F19" s="13">
        <v>250</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208.2</v>
      </c>
      <c r="R23" s="29">
        <v>1</v>
      </c>
      <c r="S23" s="26">
        <f>R23*Q23</f>
        <v>208.2</v>
      </c>
      <c r="T23" s="27"/>
      <c r="U23" s="30">
        <f>S23-L23</f>
        <v>8.1999999999999886</v>
      </c>
      <c r="V23" s="31">
        <f>IF((L23)=0,"",(U23/L23))</f>
        <v>4.0999999999999946E-2</v>
      </c>
      <c r="X23" s="24">
        <f>+'&gt;50 (100)'!X23</f>
        <v>215.31</v>
      </c>
      <c r="Y23" s="29">
        <v>1</v>
      </c>
      <c r="Z23" s="26">
        <f>Y23*X23</f>
        <v>215.31</v>
      </c>
      <c r="AA23" s="27"/>
      <c r="AB23" s="30">
        <f>Z23-S23</f>
        <v>7.1100000000000136</v>
      </c>
      <c r="AC23" s="31">
        <f>IF((S23)=0,"",(AB23/S23))</f>
        <v>3.4149855907781045E-2</v>
      </c>
      <c r="AE23" s="24">
        <f>+'&gt;50 (100)'!AE23</f>
        <v>218.45</v>
      </c>
      <c r="AF23" s="29">
        <v>1</v>
      </c>
      <c r="AG23" s="26">
        <f>AF23*AE23</f>
        <v>218.45</v>
      </c>
      <c r="AH23" s="27"/>
      <c r="AI23" s="30">
        <f>AG23-Z23</f>
        <v>3.1399999999999864</v>
      </c>
      <c r="AJ23" s="31">
        <f>IF((Z23)=0,"",(AI23/Z23))</f>
        <v>1.4583623612465683E-2</v>
      </c>
      <c r="AL23" s="24">
        <f>+'&gt;50 (100)'!AL23</f>
        <v>219.54</v>
      </c>
      <c r="AM23" s="29">
        <v>1</v>
      </c>
      <c r="AN23" s="26">
        <f>AM23*AL23</f>
        <v>219.54</v>
      </c>
      <c r="AO23" s="27"/>
      <c r="AP23" s="30">
        <f>AN23-AG23</f>
        <v>1.0900000000000034</v>
      </c>
      <c r="AQ23" s="31">
        <f>IF((AG23)=0,"",(AP23/AG23))</f>
        <v>4.989700160219746E-3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250</v>
      </c>
      <c r="H25" s="26">
        <f t="shared" si="0"/>
        <v>0</v>
      </c>
      <c r="I25" s="27"/>
      <c r="J25" s="24">
        <f>'Proposed Rates'!E83</f>
        <v>0</v>
      </c>
      <c r="K25" s="29">
        <f>$F$19</f>
        <v>250</v>
      </c>
      <c r="L25" s="26">
        <f t="shared" ref="L25:L27" si="9">K25*J25</f>
        <v>0</v>
      </c>
      <c r="M25" s="27"/>
      <c r="N25" s="30">
        <f t="shared" ref="N25:N27" si="10">L25-H25</f>
        <v>0</v>
      </c>
      <c r="O25" s="31" t="str">
        <f t="shared" ref="O25:O27" si="11">IF((H25)=0,"",(N25/H25))</f>
        <v/>
      </c>
      <c r="Q25" s="24">
        <f>'Proposed Rates'!F83</f>
        <v>0</v>
      </c>
      <c r="R25" s="29">
        <f>$F$19</f>
        <v>250</v>
      </c>
      <c r="S25" s="26">
        <f t="shared" ref="S25:S27" si="12">R25*Q25</f>
        <v>0</v>
      </c>
      <c r="T25" s="27"/>
      <c r="U25" s="30">
        <f t="shared" si="1"/>
        <v>0</v>
      </c>
      <c r="V25" s="31" t="str">
        <f t="shared" si="2"/>
        <v/>
      </c>
      <c r="X25" s="24">
        <f>'Proposed Rates'!G83</f>
        <v>0</v>
      </c>
      <c r="Y25" s="29">
        <f>$F$19</f>
        <v>250</v>
      </c>
      <c r="Z25" s="26">
        <f t="shared" ref="Z25:Z27" si="13">Y25*X25</f>
        <v>0</v>
      </c>
      <c r="AA25" s="27"/>
      <c r="AB25" s="30">
        <f t="shared" si="3"/>
        <v>0</v>
      </c>
      <c r="AC25" s="31" t="str">
        <f t="shared" si="4"/>
        <v/>
      </c>
      <c r="AE25" s="24">
        <f>'Proposed Rates'!H83</f>
        <v>0</v>
      </c>
      <c r="AF25" s="29">
        <f>$F$19</f>
        <v>250</v>
      </c>
      <c r="AG25" s="26">
        <f t="shared" ref="AG25:AG27" si="14">AF25*AE25</f>
        <v>0</v>
      </c>
      <c r="AH25" s="27"/>
      <c r="AI25" s="30">
        <f t="shared" si="5"/>
        <v>0</v>
      </c>
      <c r="AJ25" s="31" t="str">
        <f t="shared" si="6"/>
        <v/>
      </c>
      <c r="AL25" s="24">
        <f>'Proposed Rates'!I83</f>
        <v>0</v>
      </c>
      <c r="AM25" s="29">
        <f>$F$19</f>
        <v>250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250</v>
      </c>
      <c r="H26" s="26">
        <f t="shared" si="0"/>
        <v>0</v>
      </c>
      <c r="I26" s="27"/>
      <c r="J26" s="24">
        <f>'Proposed Rates'!E97</f>
        <v>0</v>
      </c>
      <c r="K26" s="29">
        <f t="shared" ref="K26:K27" si="17">$F$19</f>
        <v>250</v>
      </c>
      <c r="L26" s="26">
        <f t="shared" si="9"/>
        <v>0</v>
      </c>
      <c r="M26" s="27"/>
      <c r="N26" s="30">
        <f t="shared" si="10"/>
        <v>0</v>
      </c>
      <c r="O26" s="31" t="str">
        <f t="shared" si="11"/>
        <v/>
      </c>
      <c r="Q26" s="24">
        <f>'Proposed Rates'!F97</f>
        <v>0</v>
      </c>
      <c r="R26" s="29">
        <f t="shared" ref="R26:R27" si="18">$F$19</f>
        <v>250</v>
      </c>
      <c r="S26" s="26">
        <f t="shared" si="12"/>
        <v>0</v>
      </c>
      <c r="T26" s="27"/>
      <c r="U26" s="30">
        <f t="shared" si="1"/>
        <v>0</v>
      </c>
      <c r="V26" s="31" t="str">
        <f t="shared" si="2"/>
        <v/>
      </c>
      <c r="X26" s="24">
        <f>'Proposed Rates'!G97</f>
        <v>0</v>
      </c>
      <c r="Y26" s="29">
        <f t="shared" ref="Y26:Y27" si="19">$F$19</f>
        <v>250</v>
      </c>
      <c r="Z26" s="26">
        <f t="shared" si="13"/>
        <v>0</v>
      </c>
      <c r="AA26" s="27"/>
      <c r="AB26" s="30">
        <f t="shared" si="3"/>
        <v>0</v>
      </c>
      <c r="AC26" s="31" t="str">
        <f t="shared" si="4"/>
        <v/>
      </c>
      <c r="AE26" s="24">
        <f>'Proposed Rates'!H97</f>
        <v>0</v>
      </c>
      <c r="AF26" s="29">
        <f t="shared" ref="AF26:AF27" si="20">$F$19</f>
        <v>250</v>
      </c>
      <c r="AG26" s="26">
        <f t="shared" si="14"/>
        <v>0</v>
      </c>
      <c r="AH26" s="27"/>
      <c r="AI26" s="30">
        <f t="shared" si="5"/>
        <v>0</v>
      </c>
      <c r="AJ26" s="31" t="str">
        <f t="shared" si="6"/>
        <v/>
      </c>
      <c r="AL26" s="24">
        <f>'Proposed Rates'!I97</f>
        <v>0</v>
      </c>
      <c r="AM26" s="29">
        <f t="shared" ref="AM26:AM27" si="21">$F$19</f>
        <v>250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250</v>
      </c>
      <c r="H27" s="26">
        <f t="shared" si="0"/>
        <v>0</v>
      </c>
      <c r="I27" s="27"/>
      <c r="J27" s="24">
        <f>'Proposed Rates'!E111</f>
        <v>0</v>
      </c>
      <c r="K27" s="29">
        <f t="shared" si="17"/>
        <v>250</v>
      </c>
      <c r="L27" s="26">
        <f t="shared" si="9"/>
        <v>0</v>
      </c>
      <c r="M27" s="27"/>
      <c r="N27" s="30">
        <f t="shared" si="10"/>
        <v>0</v>
      </c>
      <c r="O27" s="31" t="str">
        <f t="shared" si="11"/>
        <v/>
      </c>
      <c r="Q27" s="24">
        <f>'Proposed Rates'!F111</f>
        <v>0</v>
      </c>
      <c r="R27" s="29">
        <f t="shared" si="18"/>
        <v>250</v>
      </c>
      <c r="S27" s="26">
        <f t="shared" si="12"/>
        <v>0</v>
      </c>
      <c r="T27" s="27"/>
      <c r="U27" s="30">
        <f t="shared" si="1"/>
        <v>0</v>
      </c>
      <c r="V27" s="31" t="str">
        <f t="shared" si="2"/>
        <v/>
      </c>
      <c r="X27" s="24">
        <f>'Proposed Rates'!G111</f>
        <v>0</v>
      </c>
      <c r="Y27" s="29">
        <f t="shared" si="19"/>
        <v>250</v>
      </c>
      <c r="Z27" s="26">
        <f t="shared" si="13"/>
        <v>0</v>
      </c>
      <c r="AA27" s="27"/>
      <c r="AB27" s="30">
        <f t="shared" si="3"/>
        <v>0</v>
      </c>
      <c r="AC27" s="31" t="str">
        <f t="shared" si="4"/>
        <v/>
      </c>
      <c r="AE27" s="24">
        <f>'Proposed Rates'!H111</f>
        <v>0</v>
      </c>
      <c r="AF27" s="29">
        <f t="shared" si="20"/>
        <v>250</v>
      </c>
      <c r="AG27" s="26">
        <f t="shared" si="14"/>
        <v>0</v>
      </c>
      <c r="AH27" s="27"/>
      <c r="AI27" s="30">
        <f t="shared" si="5"/>
        <v>0</v>
      </c>
      <c r="AJ27" s="31" t="str">
        <f t="shared" si="6"/>
        <v/>
      </c>
      <c r="AL27" s="24">
        <f>'Proposed Rates'!I111</f>
        <v>0</v>
      </c>
      <c r="AM27" s="29">
        <f t="shared" si="21"/>
        <v>250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250</v>
      </c>
      <c r="H29" s="26">
        <f t="shared" si="0"/>
        <v>1219</v>
      </c>
      <c r="I29" s="27"/>
      <c r="J29" s="24">
        <f>+'&gt;50 (100)'!J29</f>
        <v>5.3505000000000003</v>
      </c>
      <c r="K29" s="45">
        <f>+$F$19</f>
        <v>250</v>
      </c>
      <c r="L29" s="26">
        <f t="shared" si="22"/>
        <v>1337.625</v>
      </c>
      <c r="M29" s="27"/>
      <c r="N29" s="30">
        <f t="shared" si="23"/>
        <v>118.625</v>
      </c>
      <c r="O29" s="31">
        <f t="shared" si="24"/>
        <v>9.7313371616078753E-2</v>
      </c>
      <c r="Q29" s="24">
        <f>+'&gt;50 (100)'!Q29</f>
        <v>5.6200999999999999</v>
      </c>
      <c r="R29" s="45">
        <f>+$F$19</f>
        <v>250</v>
      </c>
      <c r="S29" s="26">
        <f t="shared" si="25"/>
        <v>1405.0249999999999</v>
      </c>
      <c r="T29" s="27"/>
      <c r="U29" s="30">
        <f t="shared" si="1"/>
        <v>67.399999999999864</v>
      </c>
      <c r="V29" s="31">
        <f t="shared" si="2"/>
        <v>5.0387814222969715E-2</v>
      </c>
      <c r="X29" s="24">
        <f>+'&gt;50 (100)'!X29</f>
        <v>5.8624000000000001</v>
      </c>
      <c r="Y29" s="45">
        <f>+$F$19</f>
        <v>250</v>
      </c>
      <c r="Z29" s="26">
        <f t="shared" si="26"/>
        <v>1465.6</v>
      </c>
      <c r="AA29" s="27"/>
      <c r="AB29" s="30">
        <f t="shared" si="3"/>
        <v>60.575000000000045</v>
      </c>
      <c r="AC29" s="31">
        <f t="shared" si="4"/>
        <v>4.3113111866336935E-2</v>
      </c>
      <c r="AE29" s="24">
        <f>+'&gt;50 (100)'!AE29</f>
        <v>5.9983000000000004</v>
      </c>
      <c r="AF29" s="45">
        <f>+$F$19</f>
        <v>250</v>
      </c>
      <c r="AG29" s="26">
        <f t="shared" si="27"/>
        <v>1499.575</v>
      </c>
      <c r="AH29" s="27"/>
      <c r="AI29" s="30">
        <f t="shared" si="5"/>
        <v>33.975000000000136</v>
      </c>
      <c r="AJ29" s="31">
        <f t="shared" si="6"/>
        <v>2.3181632096069965E-2</v>
      </c>
      <c r="AL29" s="24">
        <f>+'&gt;50 (100)'!AL29</f>
        <v>6.0705</v>
      </c>
      <c r="AM29" s="45">
        <f>+$F$19</f>
        <v>250</v>
      </c>
      <c r="AN29" s="26">
        <f t="shared" si="28"/>
        <v>1517.625</v>
      </c>
      <c r="AO29" s="27"/>
      <c r="AP29" s="30">
        <f t="shared" si="7"/>
        <v>18.049999999999955</v>
      </c>
      <c r="AQ29" s="31">
        <f t="shared" si="8"/>
        <v>1.2036743744060786E-2</v>
      </c>
    </row>
    <row r="30" spans="2:43" x14ac:dyDescent="0.2">
      <c r="B30" s="21" t="s">
        <v>21</v>
      </c>
      <c r="C30" s="21"/>
      <c r="D30" s="22"/>
      <c r="E30" s="23"/>
      <c r="F30" s="24"/>
      <c r="G30" s="25">
        <f t="shared" ref="G30" si="29">$F$18</f>
        <v>127750</v>
      </c>
      <c r="H30" s="26">
        <f t="shared" si="0"/>
        <v>0</v>
      </c>
      <c r="I30" s="27"/>
      <c r="J30" s="24"/>
      <c r="K30" s="25">
        <f t="shared" ref="K30:K38" si="30">$F$18</f>
        <v>127750</v>
      </c>
      <c r="L30" s="26">
        <f t="shared" si="22"/>
        <v>0</v>
      </c>
      <c r="M30" s="27"/>
      <c r="N30" s="30">
        <f t="shared" si="23"/>
        <v>0</v>
      </c>
      <c r="O30" s="31" t="str">
        <f t="shared" si="24"/>
        <v/>
      </c>
      <c r="Q30" s="24"/>
      <c r="R30" s="25">
        <f t="shared" ref="R30:R38" si="31">$F$18</f>
        <v>127750</v>
      </c>
      <c r="S30" s="26">
        <f t="shared" si="25"/>
        <v>0</v>
      </c>
      <c r="T30" s="27"/>
      <c r="U30" s="30">
        <f t="shared" si="1"/>
        <v>0</v>
      </c>
      <c r="V30" s="31" t="str">
        <f t="shared" si="2"/>
        <v/>
      </c>
      <c r="X30" s="24"/>
      <c r="Y30" s="25">
        <f t="shared" ref="Y30:Y38" si="32">$F$18</f>
        <v>127750</v>
      </c>
      <c r="Z30" s="26">
        <f t="shared" si="26"/>
        <v>0</v>
      </c>
      <c r="AA30" s="27"/>
      <c r="AB30" s="30">
        <f t="shared" si="3"/>
        <v>0</v>
      </c>
      <c r="AC30" s="31" t="str">
        <f t="shared" si="4"/>
        <v/>
      </c>
      <c r="AE30" s="24"/>
      <c r="AF30" s="25">
        <f t="shared" ref="AF30:AF38" si="33">$F$18</f>
        <v>127750</v>
      </c>
      <c r="AG30" s="26">
        <f t="shared" si="27"/>
        <v>0</v>
      </c>
      <c r="AH30" s="27"/>
      <c r="AI30" s="30">
        <f t="shared" si="5"/>
        <v>0</v>
      </c>
      <c r="AJ30" s="31" t="str">
        <f t="shared" si="6"/>
        <v/>
      </c>
      <c r="AL30" s="24"/>
      <c r="AM30" s="25">
        <f t="shared" ref="AM30:AM38" si="34">$F$18</f>
        <v>127750</v>
      </c>
      <c r="AN30" s="26">
        <f t="shared" si="28"/>
        <v>0</v>
      </c>
      <c r="AO30" s="27"/>
      <c r="AP30" s="30">
        <f t="shared" si="7"/>
        <v>0</v>
      </c>
      <c r="AQ30" s="31" t="str">
        <f t="shared" si="8"/>
        <v/>
      </c>
    </row>
    <row r="31" spans="2:43" x14ac:dyDescent="0.2">
      <c r="B31" s="21" t="s">
        <v>136</v>
      </c>
      <c r="C31" s="21"/>
      <c r="D31" s="22" t="s">
        <v>59</v>
      </c>
      <c r="E31" s="23"/>
      <c r="F31" s="24">
        <f>+'Proposed Rates'!D69</f>
        <v>0</v>
      </c>
      <c r="G31" s="45">
        <f>+$F$19</f>
        <v>250</v>
      </c>
      <c r="H31" s="26">
        <f t="shared" si="0"/>
        <v>0</v>
      </c>
      <c r="I31" s="27"/>
      <c r="J31" s="24">
        <f>+'&gt;50 (100)'!J31</f>
        <v>-1.44E-2</v>
      </c>
      <c r="K31" s="45">
        <f>+$F$19</f>
        <v>250</v>
      </c>
      <c r="L31" s="26">
        <f t="shared" si="22"/>
        <v>-3.6</v>
      </c>
      <c r="M31" s="27"/>
      <c r="N31" s="30">
        <f t="shared" si="23"/>
        <v>-3.6</v>
      </c>
      <c r="O31" s="31" t="str">
        <f t="shared" si="24"/>
        <v/>
      </c>
      <c r="Q31" s="24">
        <f>+'&gt;50 (100)'!Q31</f>
        <v>-1.44E-2</v>
      </c>
      <c r="R31" s="45">
        <f>+$F$19</f>
        <v>250</v>
      </c>
      <c r="S31" s="26">
        <f t="shared" si="25"/>
        <v>-3.6</v>
      </c>
      <c r="T31" s="27"/>
      <c r="U31" s="30">
        <f t="shared" si="1"/>
        <v>0</v>
      </c>
      <c r="V31" s="31">
        <f t="shared" si="2"/>
        <v>0</v>
      </c>
      <c r="X31" s="24">
        <f>+'&gt;50 (100)'!X31</f>
        <v>0</v>
      </c>
      <c r="Y31" s="45">
        <f>+$F$19</f>
        <v>250</v>
      </c>
      <c r="Z31" s="26">
        <f t="shared" si="26"/>
        <v>0</v>
      </c>
      <c r="AA31" s="27"/>
      <c r="AB31" s="30">
        <f t="shared" si="3"/>
        <v>3.6</v>
      </c>
      <c r="AC31" s="31">
        <f t="shared" si="4"/>
        <v>-1</v>
      </c>
      <c r="AE31" s="24">
        <f>+'&gt;50 (100)'!AE31</f>
        <v>0</v>
      </c>
      <c r="AF31" s="45">
        <f>+$F$19</f>
        <v>250</v>
      </c>
      <c r="AG31" s="26">
        <f t="shared" si="27"/>
        <v>0</v>
      </c>
      <c r="AH31" s="27"/>
      <c r="AI31" s="30">
        <f t="shared" si="5"/>
        <v>0</v>
      </c>
      <c r="AJ31" s="31" t="str">
        <f t="shared" si="6"/>
        <v/>
      </c>
      <c r="AL31" s="24">
        <f>+'&gt;50 (100)'!AL31</f>
        <v>0</v>
      </c>
      <c r="AM31" s="45">
        <f>+$F$19</f>
        <v>250</v>
      </c>
      <c r="AN31" s="26">
        <f t="shared" si="28"/>
        <v>0</v>
      </c>
      <c r="AO31" s="27"/>
      <c r="AP31" s="30">
        <f t="shared" si="7"/>
        <v>0</v>
      </c>
      <c r="AQ31" s="31" t="str">
        <f t="shared" si="8"/>
        <v/>
      </c>
    </row>
    <row r="32" spans="2:43" x14ac:dyDescent="0.2">
      <c r="B32" s="33"/>
      <c r="C32" s="21"/>
      <c r="D32" s="22"/>
      <c r="E32" s="23"/>
      <c r="F32" s="24"/>
      <c r="G32" s="25">
        <f t="shared" ref="G32:G38" si="35">$F$18</f>
        <v>127750</v>
      </c>
      <c r="H32" s="26">
        <f t="shared" si="0"/>
        <v>0</v>
      </c>
      <c r="I32" s="27"/>
      <c r="J32" s="28"/>
      <c r="K32" s="25">
        <f t="shared" si="30"/>
        <v>127750</v>
      </c>
      <c r="L32" s="26">
        <f t="shared" si="22"/>
        <v>0</v>
      </c>
      <c r="M32" s="27"/>
      <c r="N32" s="30">
        <f t="shared" si="23"/>
        <v>0</v>
      </c>
      <c r="O32" s="31" t="str">
        <f t="shared" si="24"/>
        <v/>
      </c>
      <c r="Q32" s="28"/>
      <c r="R32" s="25">
        <f t="shared" si="31"/>
        <v>127750</v>
      </c>
      <c r="S32" s="26">
        <f t="shared" si="25"/>
        <v>0</v>
      </c>
      <c r="T32" s="27"/>
      <c r="U32" s="30">
        <f t="shared" si="1"/>
        <v>0</v>
      </c>
      <c r="V32" s="31" t="str">
        <f t="shared" si="2"/>
        <v/>
      </c>
      <c r="X32" s="28"/>
      <c r="Y32" s="25">
        <f t="shared" si="32"/>
        <v>127750</v>
      </c>
      <c r="Z32" s="26">
        <f t="shared" si="26"/>
        <v>0</v>
      </c>
      <c r="AA32" s="27"/>
      <c r="AB32" s="30">
        <f t="shared" si="3"/>
        <v>0</v>
      </c>
      <c r="AC32" s="31" t="str">
        <f t="shared" si="4"/>
        <v/>
      </c>
      <c r="AE32" s="28"/>
      <c r="AF32" s="25">
        <f t="shared" si="33"/>
        <v>127750</v>
      </c>
      <c r="AG32" s="26">
        <f t="shared" si="27"/>
        <v>0</v>
      </c>
      <c r="AH32" s="27"/>
      <c r="AI32" s="30">
        <f t="shared" si="5"/>
        <v>0</v>
      </c>
      <c r="AJ32" s="31" t="str">
        <f t="shared" si="6"/>
        <v/>
      </c>
      <c r="AL32" s="28"/>
      <c r="AM32" s="25">
        <f t="shared" si="34"/>
        <v>127750</v>
      </c>
      <c r="AN32" s="26">
        <f t="shared" si="28"/>
        <v>0</v>
      </c>
      <c r="AO32" s="27"/>
      <c r="AP32" s="30">
        <f t="shared" si="7"/>
        <v>0</v>
      </c>
      <c r="AQ32" s="31" t="str">
        <f t="shared" si="8"/>
        <v/>
      </c>
    </row>
    <row r="33" spans="2:43" x14ac:dyDescent="0.2">
      <c r="B33" s="33"/>
      <c r="C33" s="21"/>
      <c r="D33" s="22"/>
      <c r="E33" s="23"/>
      <c r="F33" s="24"/>
      <c r="G33" s="25">
        <f t="shared" si="35"/>
        <v>127750</v>
      </c>
      <c r="H33" s="26">
        <f t="shared" si="0"/>
        <v>0</v>
      </c>
      <c r="I33" s="27"/>
      <c r="J33" s="28"/>
      <c r="K33" s="25">
        <f t="shared" si="30"/>
        <v>127750</v>
      </c>
      <c r="L33" s="26">
        <f t="shared" si="22"/>
        <v>0</v>
      </c>
      <c r="M33" s="27"/>
      <c r="N33" s="30">
        <f t="shared" si="23"/>
        <v>0</v>
      </c>
      <c r="O33" s="31" t="str">
        <f t="shared" si="24"/>
        <v/>
      </c>
      <c r="Q33" s="28"/>
      <c r="R33" s="25">
        <f t="shared" si="31"/>
        <v>127750</v>
      </c>
      <c r="S33" s="26">
        <f t="shared" si="25"/>
        <v>0</v>
      </c>
      <c r="T33" s="27"/>
      <c r="U33" s="30">
        <f t="shared" si="1"/>
        <v>0</v>
      </c>
      <c r="V33" s="31" t="str">
        <f t="shared" si="2"/>
        <v/>
      </c>
      <c r="X33" s="28"/>
      <c r="Y33" s="25">
        <f t="shared" si="32"/>
        <v>127750</v>
      </c>
      <c r="Z33" s="26">
        <f t="shared" si="26"/>
        <v>0</v>
      </c>
      <c r="AA33" s="27"/>
      <c r="AB33" s="30">
        <f t="shared" si="3"/>
        <v>0</v>
      </c>
      <c r="AC33" s="31" t="str">
        <f t="shared" si="4"/>
        <v/>
      </c>
      <c r="AE33" s="28"/>
      <c r="AF33" s="25">
        <f t="shared" si="33"/>
        <v>127750</v>
      </c>
      <c r="AG33" s="26">
        <f t="shared" si="27"/>
        <v>0</v>
      </c>
      <c r="AH33" s="27"/>
      <c r="AI33" s="30">
        <f t="shared" si="5"/>
        <v>0</v>
      </c>
      <c r="AJ33" s="31" t="str">
        <f t="shared" si="6"/>
        <v/>
      </c>
      <c r="AL33" s="28"/>
      <c r="AM33" s="25">
        <f t="shared" si="34"/>
        <v>127750</v>
      </c>
      <c r="AN33" s="26">
        <f t="shared" si="28"/>
        <v>0</v>
      </c>
      <c r="AO33" s="27"/>
      <c r="AP33" s="30">
        <f t="shared" si="7"/>
        <v>0</v>
      </c>
      <c r="AQ33" s="31" t="str">
        <f t="shared" si="8"/>
        <v/>
      </c>
    </row>
    <row r="34" spans="2:43" x14ac:dyDescent="0.2">
      <c r="B34" s="33"/>
      <c r="C34" s="21"/>
      <c r="D34" s="22"/>
      <c r="E34" s="23"/>
      <c r="F34" s="24"/>
      <c r="G34" s="25">
        <f t="shared" si="35"/>
        <v>127750</v>
      </c>
      <c r="H34" s="26">
        <f t="shared" si="0"/>
        <v>0</v>
      </c>
      <c r="I34" s="27"/>
      <c r="J34" s="28"/>
      <c r="K34" s="25">
        <f t="shared" si="30"/>
        <v>127750</v>
      </c>
      <c r="L34" s="26">
        <f t="shared" si="22"/>
        <v>0</v>
      </c>
      <c r="M34" s="27"/>
      <c r="N34" s="30">
        <f t="shared" si="23"/>
        <v>0</v>
      </c>
      <c r="O34" s="31" t="str">
        <f t="shared" si="24"/>
        <v/>
      </c>
      <c r="Q34" s="28"/>
      <c r="R34" s="25">
        <f t="shared" si="31"/>
        <v>127750</v>
      </c>
      <c r="S34" s="26">
        <f t="shared" si="25"/>
        <v>0</v>
      </c>
      <c r="T34" s="27"/>
      <c r="U34" s="30">
        <f t="shared" si="1"/>
        <v>0</v>
      </c>
      <c r="V34" s="31" t="str">
        <f t="shared" si="2"/>
        <v/>
      </c>
      <c r="X34" s="28"/>
      <c r="Y34" s="25">
        <f t="shared" si="32"/>
        <v>127750</v>
      </c>
      <c r="Z34" s="26">
        <f t="shared" si="26"/>
        <v>0</v>
      </c>
      <c r="AA34" s="27"/>
      <c r="AB34" s="30">
        <f t="shared" si="3"/>
        <v>0</v>
      </c>
      <c r="AC34" s="31" t="str">
        <f t="shared" si="4"/>
        <v/>
      </c>
      <c r="AE34" s="28"/>
      <c r="AF34" s="25">
        <f t="shared" si="33"/>
        <v>127750</v>
      </c>
      <c r="AG34" s="26">
        <f t="shared" si="27"/>
        <v>0</v>
      </c>
      <c r="AH34" s="27"/>
      <c r="AI34" s="30">
        <f t="shared" si="5"/>
        <v>0</v>
      </c>
      <c r="AJ34" s="31" t="str">
        <f t="shared" si="6"/>
        <v/>
      </c>
      <c r="AL34" s="28"/>
      <c r="AM34" s="25">
        <f t="shared" si="34"/>
        <v>127750</v>
      </c>
      <c r="AN34" s="26">
        <f t="shared" si="28"/>
        <v>0</v>
      </c>
      <c r="AO34" s="27"/>
      <c r="AP34" s="30">
        <f t="shared" si="7"/>
        <v>0</v>
      </c>
      <c r="AQ34" s="31" t="str">
        <f t="shared" si="8"/>
        <v/>
      </c>
    </row>
    <row r="35" spans="2:43" x14ac:dyDescent="0.2">
      <c r="B35" s="33"/>
      <c r="C35" s="21"/>
      <c r="D35" s="22"/>
      <c r="E35" s="23"/>
      <c r="F35" s="24"/>
      <c r="G35" s="25">
        <f t="shared" si="35"/>
        <v>127750</v>
      </c>
      <c r="H35" s="26">
        <f t="shared" si="0"/>
        <v>0</v>
      </c>
      <c r="I35" s="27"/>
      <c r="J35" s="28"/>
      <c r="K35" s="25">
        <f t="shared" si="30"/>
        <v>127750</v>
      </c>
      <c r="L35" s="26">
        <f t="shared" si="22"/>
        <v>0</v>
      </c>
      <c r="M35" s="27"/>
      <c r="N35" s="30">
        <f t="shared" si="23"/>
        <v>0</v>
      </c>
      <c r="O35" s="31" t="str">
        <f t="shared" si="24"/>
        <v/>
      </c>
      <c r="Q35" s="28"/>
      <c r="R35" s="25">
        <f t="shared" si="31"/>
        <v>127750</v>
      </c>
      <c r="S35" s="26">
        <f t="shared" si="25"/>
        <v>0</v>
      </c>
      <c r="T35" s="27"/>
      <c r="U35" s="30">
        <f t="shared" si="1"/>
        <v>0</v>
      </c>
      <c r="V35" s="31" t="str">
        <f t="shared" si="2"/>
        <v/>
      </c>
      <c r="X35" s="28"/>
      <c r="Y35" s="25">
        <f t="shared" si="32"/>
        <v>127750</v>
      </c>
      <c r="Z35" s="26">
        <f t="shared" si="26"/>
        <v>0</v>
      </c>
      <c r="AA35" s="27"/>
      <c r="AB35" s="30">
        <f t="shared" si="3"/>
        <v>0</v>
      </c>
      <c r="AC35" s="31" t="str">
        <f t="shared" si="4"/>
        <v/>
      </c>
      <c r="AE35" s="28"/>
      <c r="AF35" s="25">
        <f t="shared" si="33"/>
        <v>127750</v>
      </c>
      <c r="AG35" s="26">
        <f t="shared" si="27"/>
        <v>0</v>
      </c>
      <c r="AH35" s="27"/>
      <c r="AI35" s="30">
        <f t="shared" si="5"/>
        <v>0</v>
      </c>
      <c r="AJ35" s="31" t="str">
        <f t="shared" si="6"/>
        <v/>
      </c>
      <c r="AL35" s="28"/>
      <c r="AM35" s="25">
        <f t="shared" si="34"/>
        <v>127750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250</v>
      </c>
      <c r="H36" s="26">
        <f t="shared" si="0"/>
        <v>42.924999999999997</v>
      </c>
      <c r="I36" s="27"/>
      <c r="J36" s="28">
        <f>+'Proposed Rates'!E54</f>
        <v>-0.19719999999999999</v>
      </c>
      <c r="K36" s="25">
        <f>$F19</f>
        <v>250</v>
      </c>
      <c r="L36" s="26">
        <f t="shared" si="22"/>
        <v>-49.3</v>
      </c>
      <c r="M36" s="27"/>
      <c r="N36" s="30">
        <f t="shared" si="23"/>
        <v>-92.224999999999994</v>
      </c>
      <c r="O36" s="31">
        <f t="shared" si="24"/>
        <v>-2.1485148514851486</v>
      </c>
      <c r="Q36" s="28">
        <f>+'Proposed Rates'!F54</f>
        <v>-0.19639999999999999</v>
      </c>
      <c r="R36" s="25">
        <f>$F19</f>
        <v>250</v>
      </c>
      <c r="S36" s="26">
        <f t="shared" si="25"/>
        <v>-49.099999999999994</v>
      </c>
      <c r="T36" s="27"/>
      <c r="U36" s="30">
        <f>S36-L36</f>
        <v>0.20000000000000284</v>
      </c>
      <c r="V36" s="31">
        <f t="shared" si="2"/>
        <v>-4.0567951318458998E-3</v>
      </c>
      <c r="X36" s="28">
        <f>+'Proposed Rates'!G54</f>
        <v>0</v>
      </c>
      <c r="Y36" s="25">
        <f>$F19</f>
        <v>250</v>
      </c>
      <c r="Z36" s="26">
        <f t="shared" si="26"/>
        <v>0</v>
      </c>
      <c r="AA36" s="27"/>
      <c r="AB36" s="30">
        <f t="shared" si="3"/>
        <v>49.099999999999994</v>
      </c>
      <c r="AC36" s="31">
        <f t="shared" si="4"/>
        <v>-1</v>
      </c>
      <c r="AE36" s="28">
        <f>+'Proposed Rates'!H54</f>
        <v>0</v>
      </c>
      <c r="AF36" s="25">
        <f>$F19</f>
        <v>250</v>
      </c>
      <c r="AG36" s="26">
        <f t="shared" si="27"/>
        <v>0</v>
      </c>
      <c r="AH36" s="27"/>
      <c r="AI36" s="30">
        <f t="shared" si="5"/>
        <v>0</v>
      </c>
      <c r="AJ36" s="31" t="str">
        <f t="shared" si="6"/>
        <v/>
      </c>
      <c r="AL36" s="28">
        <f>+'Proposed Rates'!I54</f>
        <v>0</v>
      </c>
      <c r="AM36" s="25">
        <f>$F19</f>
        <v>250</v>
      </c>
      <c r="AN36" s="26">
        <f t="shared" si="28"/>
        <v>0</v>
      </c>
      <c r="AO36" s="27"/>
      <c r="AP36" s="30">
        <f t="shared" si="7"/>
        <v>0</v>
      </c>
      <c r="AQ36" s="31" t="str">
        <f t="shared" si="8"/>
        <v/>
      </c>
    </row>
    <row r="37" spans="2:43" x14ac:dyDescent="0.2">
      <c r="B37" s="33"/>
      <c r="C37" s="21"/>
      <c r="D37" s="22"/>
      <c r="E37" s="23"/>
      <c r="F37" s="24"/>
      <c r="G37" s="25">
        <f t="shared" si="35"/>
        <v>127750</v>
      </c>
      <c r="H37" s="26">
        <f t="shared" si="0"/>
        <v>0</v>
      </c>
      <c r="I37" s="27"/>
      <c r="J37" s="28"/>
      <c r="K37" s="25">
        <f t="shared" si="30"/>
        <v>127750</v>
      </c>
      <c r="L37" s="26">
        <f t="shared" si="22"/>
        <v>0</v>
      </c>
      <c r="M37" s="27"/>
      <c r="N37" s="30">
        <f t="shared" si="23"/>
        <v>0</v>
      </c>
      <c r="O37" s="31" t="str">
        <f t="shared" si="24"/>
        <v/>
      </c>
      <c r="Q37" s="28"/>
      <c r="R37" s="25">
        <f t="shared" si="31"/>
        <v>127750</v>
      </c>
      <c r="S37" s="26">
        <f t="shared" si="25"/>
        <v>0</v>
      </c>
      <c r="T37" s="27"/>
      <c r="U37" s="30">
        <f t="shared" si="1"/>
        <v>0</v>
      </c>
      <c r="V37" s="31" t="str">
        <f t="shared" si="2"/>
        <v/>
      </c>
      <c r="X37" s="28"/>
      <c r="Y37" s="25">
        <f t="shared" si="32"/>
        <v>127750</v>
      </c>
      <c r="Z37" s="26">
        <f t="shared" si="26"/>
        <v>0</v>
      </c>
      <c r="AA37" s="27"/>
      <c r="AB37" s="30">
        <f t="shared" si="3"/>
        <v>0</v>
      </c>
      <c r="AC37" s="31" t="str">
        <f t="shared" si="4"/>
        <v/>
      </c>
      <c r="AE37" s="28"/>
      <c r="AF37" s="25">
        <f t="shared" si="33"/>
        <v>127750</v>
      </c>
      <c r="AG37" s="26">
        <f t="shared" si="27"/>
        <v>0</v>
      </c>
      <c r="AH37" s="27"/>
      <c r="AI37" s="30">
        <f t="shared" si="5"/>
        <v>0</v>
      </c>
      <c r="AJ37" s="31" t="str">
        <f t="shared" si="6"/>
        <v/>
      </c>
      <c r="AL37" s="28"/>
      <c r="AM37" s="25">
        <f t="shared" si="34"/>
        <v>127750</v>
      </c>
      <c r="AN37" s="26">
        <f t="shared" si="28"/>
        <v>0</v>
      </c>
      <c r="AO37" s="27"/>
      <c r="AP37" s="30">
        <f t="shared" si="7"/>
        <v>0</v>
      </c>
      <c r="AQ37" s="31" t="str">
        <f t="shared" si="8"/>
        <v/>
      </c>
    </row>
    <row r="38" spans="2:43" x14ac:dyDescent="0.2">
      <c r="B38" s="33"/>
      <c r="C38" s="21"/>
      <c r="D38" s="22"/>
      <c r="E38" s="23"/>
      <c r="F38" s="24"/>
      <c r="G38" s="25">
        <f t="shared" si="35"/>
        <v>127750</v>
      </c>
      <c r="H38" s="26">
        <f t="shared" si="0"/>
        <v>0</v>
      </c>
      <c r="I38" s="27"/>
      <c r="J38" s="28"/>
      <c r="K38" s="25">
        <f t="shared" si="30"/>
        <v>127750</v>
      </c>
      <c r="L38" s="26">
        <f t="shared" si="22"/>
        <v>0</v>
      </c>
      <c r="M38" s="27"/>
      <c r="N38" s="30">
        <f t="shared" si="23"/>
        <v>0</v>
      </c>
      <c r="O38" s="31" t="str">
        <f t="shared" si="24"/>
        <v/>
      </c>
      <c r="Q38" s="28"/>
      <c r="R38" s="25">
        <f t="shared" si="31"/>
        <v>127750</v>
      </c>
      <c r="S38" s="26">
        <f t="shared" si="25"/>
        <v>0</v>
      </c>
      <c r="T38" s="27"/>
      <c r="U38" s="30">
        <f t="shared" si="1"/>
        <v>0</v>
      </c>
      <c r="V38" s="31" t="str">
        <f t="shared" si="2"/>
        <v/>
      </c>
      <c r="X38" s="28"/>
      <c r="Y38" s="25">
        <f t="shared" si="32"/>
        <v>127750</v>
      </c>
      <c r="Z38" s="26">
        <f t="shared" si="26"/>
        <v>0</v>
      </c>
      <c r="AA38" s="27"/>
      <c r="AB38" s="30">
        <f t="shared" si="3"/>
        <v>0</v>
      </c>
      <c r="AC38" s="31" t="str">
        <f t="shared" si="4"/>
        <v/>
      </c>
      <c r="AE38" s="28"/>
      <c r="AF38" s="25">
        <f t="shared" si="33"/>
        <v>127750</v>
      </c>
      <c r="AG38" s="26">
        <f t="shared" si="27"/>
        <v>0</v>
      </c>
      <c r="AH38" s="27"/>
      <c r="AI38" s="30">
        <f t="shared" si="5"/>
        <v>0</v>
      </c>
      <c r="AJ38" s="31" t="str">
        <f t="shared" si="6"/>
        <v/>
      </c>
      <c r="AL38" s="28"/>
      <c r="AM38" s="25">
        <f t="shared" si="34"/>
        <v>127750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1461.925</v>
      </c>
      <c r="I39" s="62"/>
      <c r="J39" s="239"/>
      <c r="K39" s="240"/>
      <c r="L39" s="238">
        <f>SUM(L23:L38)</f>
        <v>1484.7250000000001</v>
      </c>
      <c r="M39" s="62"/>
      <c r="N39" s="37">
        <f t="shared" si="23"/>
        <v>22.800000000000182</v>
      </c>
      <c r="O39" s="38">
        <f t="shared" si="24"/>
        <v>1.5595875301400676E-2</v>
      </c>
      <c r="Q39" s="239"/>
      <c r="R39" s="240"/>
      <c r="S39" s="238">
        <f>SUM(S23:S38)</f>
        <v>1560.5250000000001</v>
      </c>
      <c r="T39" s="62"/>
      <c r="U39" s="37">
        <f t="shared" si="1"/>
        <v>75.799999999999955</v>
      </c>
      <c r="V39" s="38">
        <f t="shared" si="2"/>
        <v>5.1053225344760776E-2</v>
      </c>
      <c r="X39" s="239"/>
      <c r="Y39" s="240"/>
      <c r="Z39" s="238">
        <f>SUM(Z23:Z38)</f>
        <v>1680.9099999999999</v>
      </c>
      <c r="AA39" s="62"/>
      <c r="AB39" s="37">
        <f t="shared" si="3"/>
        <v>120.38499999999976</v>
      </c>
      <c r="AC39" s="38">
        <f t="shared" si="4"/>
        <v>7.7143909902116115E-2</v>
      </c>
      <c r="AE39" s="239"/>
      <c r="AF39" s="240"/>
      <c r="AG39" s="238">
        <f>SUM(AG23:AG38)</f>
        <v>1718.0250000000001</v>
      </c>
      <c r="AH39" s="62"/>
      <c r="AI39" s="37">
        <f t="shared" si="5"/>
        <v>37.115000000000236</v>
      </c>
      <c r="AJ39" s="38">
        <f t="shared" si="6"/>
        <v>2.2080301741318833E-2</v>
      </c>
      <c r="AL39" s="239"/>
      <c r="AM39" s="240"/>
      <c r="AN39" s="238">
        <f>SUM(AN23:AN38)</f>
        <v>1737.165</v>
      </c>
      <c r="AO39" s="62"/>
      <c r="AP39" s="37">
        <f t="shared" si="7"/>
        <v>19.139999999999873</v>
      </c>
      <c r="AQ39" s="38">
        <f t="shared" si="8"/>
        <v>1.1140699349543733E-2</v>
      </c>
    </row>
    <row r="40" spans="2:43" ht="38.25" x14ac:dyDescent="0.2">
      <c r="B40" s="40" t="s">
        <v>100</v>
      </c>
      <c r="C40" s="21"/>
      <c r="D40" s="22" t="s">
        <v>59</v>
      </c>
      <c r="E40" s="23"/>
      <c r="F40" s="24">
        <f>+'Proposed Rates'!D40</f>
        <v>-4.0300000000000002E-2</v>
      </c>
      <c r="G40" s="45">
        <f>+$F$19</f>
        <v>250</v>
      </c>
      <c r="H40" s="26">
        <f>G40*F40</f>
        <v>-10.075000000000001</v>
      </c>
      <c r="I40" s="27"/>
      <c r="J40" s="24">
        <f>+'Proposed Rates'!E40</f>
        <v>-0.18090000000000001</v>
      </c>
      <c r="K40" s="45">
        <f>+$F$19</f>
        <v>250</v>
      </c>
      <c r="L40" s="26">
        <f>K40*J40</f>
        <v>-45.225000000000001</v>
      </c>
      <c r="M40" s="27"/>
      <c r="N40" s="30">
        <f>L40-H40</f>
        <v>-35.15</v>
      </c>
      <c r="O40" s="31">
        <f>IF((H40)=0,"",(N40/H40))</f>
        <v>3.4888337468982624</v>
      </c>
      <c r="Q40" s="24">
        <f>+'Proposed Rates'!F40</f>
        <v>-0.1802</v>
      </c>
      <c r="R40" s="45">
        <f>+$F$19</f>
        <v>250</v>
      </c>
      <c r="S40" s="26">
        <f>R40*Q40</f>
        <v>-45.05</v>
      </c>
      <c r="T40" s="27"/>
      <c r="U40" s="30">
        <f t="shared" si="1"/>
        <v>0.17500000000000426</v>
      </c>
      <c r="V40" s="31">
        <f t="shared" si="2"/>
        <v>-3.8695411829741131E-3</v>
      </c>
      <c r="X40" s="24">
        <f>+'Proposed Rates'!G40</f>
        <v>0</v>
      </c>
      <c r="Y40" s="45">
        <f>+$F$19</f>
        <v>250</v>
      </c>
      <c r="Z40" s="26">
        <f>Y40*X40</f>
        <v>0</v>
      </c>
      <c r="AA40" s="27"/>
      <c r="AB40" s="30">
        <f t="shared" si="3"/>
        <v>45.05</v>
      </c>
      <c r="AC40" s="31">
        <f t="shared" si="4"/>
        <v>-1</v>
      </c>
      <c r="AE40" s="24">
        <f>+'Proposed Rates'!H40</f>
        <v>0</v>
      </c>
      <c r="AF40" s="45">
        <f>+$F$19</f>
        <v>250</v>
      </c>
      <c r="AG40" s="26">
        <f>AF40*AE40</f>
        <v>0</v>
      </c>
      <c r="AH40" s="27"/>
      <c r="AI40" s="30">
        <f t="shared" si="5"/>
        <v>0</v>
      </c>
      <c r="AJ40" s="31" t="str">
        <f t="shared" si="6"/>
        <v/>
      </c>
      <c r="AL40" s="24">
        <f>+'Proposed Rates'!I40</f>
        <v>0</v>
      </c>
      <c r="AM40" s="45">
        <f>+$F$19</f>
        <v>250</v>
      </c>
      <c r="AN40" s="26">
        <f>AM40*AL40</f>
        <v>0</v>
      </c>
      <c r="AO40" s="27"/>
      <c r="AP40" s="30">
        <f t="shared" si="7"/>
        <v>0</v>
      </c>
      <c r="AQ40" s="31" t="str">
        <f t="shared" si="8"/>
        <v/>
      </c>
    </row>
    <row r="41" spans="2:43" x14ac:dyDescent="0.2">
      <c r="B41" s="40"/>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2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127750</v>
      </c>
      <c r="H42" s="26">
        <f t="shared" ref="H42:H43" si="37">G42*F42</f>
        <v>-191.625</v>
      </c>
      <c r="I42" s="41"/>
      <c r="J42" s="24">
        <f>+'Proposed Rates'!E125</f>
        <v>2.5999999999999999E-3</v>
      </c>
      <c r="K42" s="25">
        <f t="shared" ref="K42" si="38">$F$18</f>
        <v>127750</v>
      </c>
      <c r="L42" s="26">
        <f t="shared" ref="L42:L43" si="39">K42*J42</f>
        <v>332.15</v>
      </c>
      <c r="M42" s="42"/>
      <c r="N42" s="30">
        <f t="shared" ref="N42:N43" si="40">L42-H42</f>
        <v>523.77499999999998</v>
      </c>
      <c r="O42" s="31">
        <f t="shared" ref="O42:O64" si="41">IF((H42)=0,"",(N42/H42))</f>
        <v>-2.7333333333333334</v>
      </c>
      <c r="Q42" s="28">
        <f>+'Proposed Rates'!F125</f>
        <v>0</v>
      </c>
      <c r="R42" s="25">
        <f t="shared" ref="R42" si="42">$F$18</f>
        <v>127750</v>
      </c>
      <c r="S42" s="26">
        <f t="shared" ref="S42:S43" si="43">R42*Q42</f>
        <v>0</v>
      </c>
      <c r="T42" s="42"/>
      <c r="U42" s="30">
        <f t="shared" si="1"/>
        <v>-332.15</v>
      </c>
      <c r="V42" s="31">
        <f t="shared" si="2"/>
        <v>-1</v>
      </c>
      <c r="X42" s="28">
        <f>+'Proposed Rates'!G125</f>
        <v>0</v>
      </c>
      <c r="Y42" s="25">
        <f t="shared" ref="Y42" si="44">$F$18</f>
        <v>127750</v>
      </c>
      <c r="Z42" s="26">
        <f t="shared" ref="Z42:Z43" si="45">Y42*X42</f>
        <v>0</v>
      </c>
      <c r="AA42" s="42"/>
      <c r="AB42" s="30">
        <f t="shared" si="3"/>
        <v>0</v>
      </c>
      <c r="AC42" s="31" t="str">
        <f t="shared" si="4"/>
        <v/>
      </c>
      <c r="AE42" s="28">
        <f>+'Proposed Rates'!H125</f>
        <v>0</v>
      </c>
      <c r="AF42" s="25">
        <f t="shared" ref="AF42" si="46">$F$18</f>
        <v>127750</v>
      </c>
      <c r="AG42" s="26">
        <f t="shared" ref="AG42:AG43" si="47">AF42*AE42</f>
        <v>0</v>
      </c>
      <c r="AH42" s="42"/>
      <c r="AI42" s="30">
        <f t="shared" si="5"/>
        <v>0</v>
      </c>
      <c r="AJ42" s="31" t="str">
        <f t="shared" si="6"/>
        <v/>
      </c>
      <c r="AL42" s="28">
        <f>+'Proposed Rates'!I125</f>
        <v>0</v>
      </c>
      <c r="AM42" s="25">
        <f t="shared" ref="AM42" si="48">$F$18</f>
        <v>127750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45">
        <f>+F19</f>
        <v>250</v>
      </c>
      <c r="H43" s="26">
        <f t="shared" si="37"/>
        <v>-6.1749999999999998</v>
      </c>
      <c r="I43" s="41"/>
      <c r="J43" s="24">
        <f>+'Proposed Rates'!E141</f>
        <v>-0.1046</v>
      </c>
      <c r="K43" s="45">
        <f>+F19</f>
        <v>250</v>
      </c>
      <c r="L43" s="26">
        <f t="shared" si="39"/>
        <v>-26.15</v>
      </c>
      <c r="M43" s="42"/>
      <c r="N43" s="30">
        <f t="shared" si="40"/>
        <v>-19.974999999999998</v>
      </c>
      <c r="O43" s="31">
        <f t="shared" si="41"/>
        <v>3.234817813765182</v>
      </c>
      <c r="Q43" s="28">
        <f>+'Proposed Rates'!F141</f>
        <v>0</v>
      </c>
      <c r="R43" s="25">
        <f>$F$19</f>
        <v>250</v>
      </c>
      <c r="S43" s="26">
        <f t="shared" si="43"/>
        <v>0</v>
      </c>
      <c r="T43" s="42"/>
      <c r="U43" s="30">
        <f t="shared" si="1"/>
        <v>26.15</v>
      </c>
      <c r="V43" s="31">
        <f t="shared" si="2"/>
        <v>-1</v>
      </c>
      <c r="X43" s="28">
        <f>+'Proposed Rates'!G141</f>
        <v>0</v>
      </c>
      <c r="Y43" s="25">
        <f>$F$19</f>
        <v>250</v>
      </c>
      <c r="Z43" s="26">
        <f t="shared" si="45"/>
        <v>0</v>
      </c>
      <c r="AA43" s="42"/>
      <c r="AB43" s="30">
        <f t="shared" si="3"/>
        <v>0</v>
      </c>
      <c r="AC43" s="31" t="str">
        <f t="shared" si="4"/>
        <v/>
      </c>
      <c r="AE43" s="28">
        <f>+'Proposed Rates'!H141</f>
        <v>0</v>
      </c>
      <c r="AF43" s="25">
        <f>$F$19</f>
        <v>250</v>
      </c>
      <c r="AG43" s="26">
        <f t="shared" si="47"/>
        <v>0</v>
      </c>
      <c r="AH43" s="42"/>
      <c r="AI43" s="30">
        <f t="shared" si="5"/>
        <v>0</v>
      </c>
      <c r="AJ43" s="31" t="str">
        <f t="shared" si="6"/>
        <v/>
      </c>
      <c r="AL43" s="28">
        <f>+'Proposed Rates'!I141</f>
        <v>0</v>
      </c>
      <c r="AM43" s="25">
        <f>$F$19</f>
        <v>250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250</v>
      </c>
      <c r="H44" s="26">
        <f>G44*F44</f>
        <v>6.13</v>
      </c>
      <c r="I44" s="27"/>
      <c r="J44" s="46">
        <f>'Proposed Rates'!E235</f>
        <v>1.9640000000000001E-2</v>
      </c>
      <c r="K44" s="45">
        <f>+$F$19</f>
        <v>250</v>
      </c>
      <c r="L44" s="26">
        <f>K44*J44</f>
        <v>4.91</v>
      </c>
      <c r="M44" s="27"/>
      <c r="N44" s="30">
        <f>L44-H44</f>
        <v>-1.2199999999999998</v>
      </c>
      <c r="O44" s="31">
        <f>IF((H44)=0,"",(N44/H44))</f>
        <v>-0.19902120717781399</v>
      </c>
      <c r="Q44" s="46">
        <f>'Proposed Rates'!F235</f>
        <v>1.9910000000000001E-2</v>
      </c>
      <c r="R44" s="45">
        <f>+$F$19</f>
        <v>250</v>
      </c>
      <c r="S44" s="26">
        <f>R44*Q44</f>
        <v>4.9775</v>
      </c>
      <c r="T44" s="27"/>
      <c r="U44" s="30">
        <f t="shared" si="1"/>
        <v>6.7499999999999893E-2</v>
      </c>
      <c r="V44" s="31">
        <f t="shared" si="2"/>
        <v>1.3747454175152727E-2</v>
      </c>
      <c r="X44" s="46">
        <f>'Proposed Rates'!G235</f>
        <v>2.017E-2</v>
      </c>
      <c r="Y44" s="45">
        <f>+$F$19</f>
        <v>250</v>
      </c>
      <c r="Z44" s="26">
        <f>Y44*X44</f>
        <v>5.0425000000000004</v>
      </c>
      <c r="AA44" s="27"/>
      <c r="AB44" s="30">
        <f t="shared" si="3"/>
        <v>6.5000000000000391E-2</v>
      </c>
      <c r="AC44" s="31">
        <f t="shared" si="4"/>
        <v>1.3058764439979989E-2</v>
      </c>
      <c r="AE44" s="46">
        <f>'Proposed Rates'!H235</f>
        <v>2.0379999999999999E-2</v>
      </c>
      <c r="AF44" s="45">
        <f>+$F$19</f>
        <v>250</v>
      </c>
      <c r="AG44" s="26">
        <f>AF44*AE44</f>
        <v>5.0949999999999998</v>
      </c>
      <c r="AH44" s="27"/>
      <c r="AI44" s="30">
        <f t="shared" si="5"/>
        <v>5.2499999999999325E-2</v>
      </c>
      <c r="AJ44" s="31">
        <f t="shared" si="6"/>
        <v>1.0411502231036058E-2</v>
      </c>
      <c r="AL44" s="46">
        <f>'Proposed Rates'!I235</f>
        <v>2.07E-2</v>
      </c>
      <c r="AM44" s="45">
        <f>+$F$19</f>
        <v>250</v>
      </c>
      <c r="AN44" s="26">
        <f>AM44*AL44</f>
        <v>5.1749999999999998</v>
      </c>
      <c r="AO44" s="27"/>
      <c r="AP44" s="30">
        <f t="shared" si="7"/>
        <v>8.0000000000000071E-2</v>
      </c>
      <c r="AQ44" s="31">
        <f t="shared" si="8"/>
        <v>1.5701668302257131E-2</v>
      </c>
    </row>
    <row r="45" spans="2:43" x14ac:dyDescent="0.2">
      <c r="B45" s="43" t="s">
        <v>25</v>
      </c>
      <c r="C45" s="21"/>
      <c r="D45" s="22"/>
      <c r="E45" s="23"/>
      <c r="F45" s="47"/>
      <c r="G45" s="48">
        <f>$F$18*(1+$F$73)-$F$18</f>
        <v>4279.625</v>
      </c>
      <c r="H45" s="26">
        <f t="shared" ref="H45" si="50">G45*F45</f>
        <v>0</v>
      </c>
      <c r="I45" s="27"/>
      <c r="J45" s="49"/>
      <c r="K45" s="48">
        <f>$F$18*(1+$J$73)-$F$18</f>
        <v>4317.9500000000116</v>
      </c>
      <c r="L45" s="26">
        <f t="shared" ref="L45" si="51">K45*J45</f>
        <v>0</v>
      </c>
      <c r="M45" s="27"/>
      <c r="N45" s="30">
        <f t="shared" ref="N45" si="52">L45-H45</f>
        <v>0</v>
      </c>
      <c r="O45" s="31" t="str">
        <f t="shared" ref="O45" si="53">IF((H45)=0,"",(N45/H45))</f>
        <v/>
      </c>
      <c r="Q45" s="49"/>
      <c r="R45" s="48">
        <f>$F$18*(1+Q73)-$F$18</f>
        <v>4317.9500000000116</v>
      </c>
      <c r="S45" s="26">
        <f t="shared" ref="S45" si="54">R45*Q45</f>
        <v>0</v>
      </c>
      <c r="T45" s="27"/>
      <c r="U45" s="30">
        <f t="shared" si="1"/>
        <v>0</v>
      </c>
      <c r="V45" s="31" t="str">
        <f t="shared" si="2"/>
        <v/>
      </c>
      <c r="X45" s="49"/>
      <c r="Y45" s="48">
        <f>$F$18*(1+X73)-$F$18</f>
        <v>4317.9500000000116</v>
      </c>
      <c r="Z45" s="26">
        <f t="shared" ref="Z45" si="55">Y45*X45</f>
        <v>0</v>
      </c>
      <c r="AA45" s="27"/>
      <c r="AB45" s="30">
        <f t="shared" si="3"/>
        <v>0</v>
      </c>
      <c r="AC45" s="31" t="str">
        <f t="shared" si="4"/>
        <v/>
      </c>
      <c r="AE45" s="49"/>
      <c r="AF45" s="48">
        <f>$F$18*(1+AE73)-$F$18</f>
        <v>4317.9500000000116</v>
      </c>
      <c r="AG45" s="26">
        <f t="shared" ref="AG45" si="56">AF45*AE45</f>
        <v>0</v>
      </c>
      <c r="AH45" s="27"/>
      <c r="AI45" s="30">
        <f t="shared" si="5"/>
        <v>0</v>
      </c>
      <c r="AJ45" s="31" t="str">
        <f t="shared" si="6"/>
        <v/>
      </c>
      <c r="AL45" s="49"/>
      <c r="AM45" s="48">
        <f>$F$18*(1+AL73)-$F$18</f>
        <v>4317.9500000000116</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1260.1799999999998</v>
      </c>
      <c r="I47" s="36"/>
      <c r="J47" s="53"/>
      <c r="K47" s="55"/>
      <c r="L47" s="54">
        <f>SUM(L40:L46)+L39</f>
        <v>1750.41</v>
      </c>
      <c r="M47" s="36"/>
      <c r="N47" s="37">
        <f t="shared" ref="N47:N64" si="58">L47-H47</f>
        <v>490.23000000000025</v>
      </c>
      <c r="O47" s="38">
        <f t="shared" si="41"/>
        <v>0.38901585487787482</v>
      </c>
      <c r="Q47" s="53"/>
      <c r="R47" s="55"/>
      <c r="S47" s="54">
        <f>SUM(S40:S46)+S39</f>
        <v>1520.4525000000001</v>
      </c>
      <c r="T47" s="36"/>
      <c r="U47" s="37">
        <f t="shared" si="1"/>
        <v>-229.95749999999998</v>
      </c>
      <c r="V47" s="38">
        <f t="shared" si="2"/>
        <v>-0.13137350677841189</v>
      </c>
      <c r="X47" s="53"/>
      <c r="Y47" s="55"/>
      <c r="Z47" s="54">
        <f>SUM(Z40:Z46)+Z39</f>
        <v>1685.9524999999999</v>
      </c>
      <c r="AA47" s="36"/>
      <c r="AB47" s="37">
        <f t="shared" si="3"/>
        <v>165.49999999999977</v>
      </c>
      <c r="AC47" s="38">
        <f t="shared" si="4"/>
        <v>0.10884917483446524</v>
      </c>
      <c r="AE47" s="53"/>
      <c r="AF47" s="55"/>
      <c r="AG47" s="54">
        <f>SUM(AG40:AG46)+AG39</f>
        <v>1723.1200000000001</v>
      </c>
      <c r="AH47" s="36"/>
      <c r="AI47" s="37">
        <f t="shared" si="5"/>
        <v>37.167500000000246</v>
      </c>
      <c r="AJ47" s="38">
        <f t="shared" si="6"/>
        <v>2.2045401634980966E-2</v>
      </c>
      <c r="AL47" s="53"/>
      <c r="AM47" s="55"/>
      <c r="AN47" s="54">
        <f>SUM(AN40:AN46)+AN39</f>
        <v>1742.34</v>
      </c>
      <c r="AO47" s="36"/>
      <c r="AP47" s="37">
        <f t="shared" si="7"/>
        <v>19.2199999999998</v>
      </c>
      <c r="AQ47" s="38">
        <f t="shared" si="8"/>
        <v>1.1154185431078392E-2</v>
      </c>
    </row>
    <row r="48" spans="2:43" x14ac:dyDescent="0.2">
      <c r="B48" s="27" t="s">
        <v>28</v>
      </c>
      <c r="C48" s="27"/>
      <c r="D48" s="56" t="s">
        <v>59</v>
      </c>
      <c r="E48" s="57"/>
      <c r="F48" s="28">
        <f>'Proposed Rates'!D155</f>
        <v>2.9016999999999999</v>
      </c>
      <c r="G48" s="58">
        <f>+$F$19</f>
        <v>250</v>
      </c>
      <c r="H48" s="26">
        <f>G48*F48</f>
        <v>725.42499999999995</v>
      </c>
      <c r="I48" s="27"/>
      <c r="J48" s="28">
        <f>'Proposed Rates'!E155</f>
        <v>3.1059000000000001</v>
      </c>
      <c r="K48" s="58">
        <f>+$F$19</f>
        <v>250</v>
      </c>
      <c r="L48" s="26">
        <f>K48*J48</f>
        <v>776.47500000000002</v>
      </c>
      <c r="M48" s="27"/>
      <c r="N48" s="30">
        <f t="shared" si="58"/>
        <v>51.050000000000068</v>
      </c>
      <c r="O48" s="31">
        <f t="shared" si="41"/>
        <v>7.0372540235034739E-2</v>
      </c>
      <c r="Q48" s="28">
        <f>'Proposed Rates'!F155</f>
        <v>3.1059000000000001</v>
      </c>
      <c r="R48" s="58">
        <f>+$F$19</f>
        <v>250</v>
      </c>
      <c r="S48" s="26">
        <f>R48*Q48</f>
        <v>776.47500000000002</v>
      </c>
      <c r="T48" s="27"/>
      <c r="U48" s="30">
        <f t="shared" si="1"/>
        <v>0</v>
      </c>
      <c r="V48" s="31">
        <f t="shared" si="2"/>
        <v>0</v>
      </c>
      <c r="X48" s="28">
        <f>'Proposed Rates'!G155</f>
        <v>3.1059000000000001</v>
      </c>
      <c r="Y48" s="58">
        <f>+$F$19</f>
        <v>250</v>
      </c>
      <c r="Z48" s="26">
        <f>Y48*X48</f>
        <v>776.47500000000002</v>
      </c>
      <c r="AA48" s="27"/>
      <c r="AB48" s="30">
        <f t="shared" si="3"/>
        <v>0</v>
      </c>
      <c r="AC48" s="31">
        <f t="shared" si="4"/>
        <v>0</v>
      </c>
      <c r="AE48" s="28">
        <f>'Proposed Rates'!H155</f>
        <v>3.1059000000000001</v>
      </c>
      <c r="AF48" s="58">
        <f>+$F$19</f>
        <v>250</v>
      </c>
      <c r="AG48" s="26">
        <f>AF48*AE48</f>
        <v>776.47500000000002</v>
      </c>
      <c r="AH48" s="27"/>
      <c r="AI48" s="30">
        <f t="shared" si="5"/>
        <v>0</v>
      </c>
      <c r="AJ48" s="31">
        <f t="shared" si="6"/>
        <v>0</v>
      </c>
      <c r="AL48" s="28">
        <f>'Proposed Rates'!I155</f>
        <v>3.1059000000000001</v>
      </c>
      <c r="AM48" s="58">
        <f>+$F$19</f>
        <v>250</v>
      </c>
      <c r="AN48" s="26">
        <f>AM48*AL48</f>
        <v>776.47500000000002</v>
      </c>
      <c r="AO48" s="27"/>
      <c r="AP48" s="30">
        <f t="shared" si="7"/>
        <v>0</v>
      </c>
      <c r="AQ48" s="31">
        <f t="shared" si="8"/>
        <v>0</v>
      </c>
    </row>
    <row r="49" spans="2:43" ht="25.5" x14ac:dyDescent="0.2">
      <c r="B49" s="60" t="s">
        <v>29</v>
      </c>
      <c r="C49" s="27"/>
      <c r="D49" s="56" t="s">
        <v>59</v>
      </c>
      <c r="E49" s="57"/>
      <c r="F49" s="28">
        <f>'Proposed Rates'!D169</f>
        <v>2.0474000000000001</v>
      </c>
      <c r="G49" s="58">
        <f>G48</f>
        <v>250</v>
      </c>
      <c r="H49" s="26">
        <f>G49*F49</f>
        <v>511.85</v>
      </c>
      <c r="I49" s="27"/>
      <c r="J49" s="28">
        <f>'Proposed Rates'!E169</f>
        <v>1.9643999999999999</v>
      </c>
      <c r="K49" s="58">
        <f>K48</f>
        <v>250</v>
      </c>
      <c r="L49" s="26">
        <f>K49*J49</f>
        <v>491.09999999999997</v>
      </c>
      <c r="M49" s="27"/>
      <c r="N49" s="30">
        <f t="shared" si="58"/>
        <v>-20.750000000000057</v>
      </c>
      <c r="O49" s="31">
        <f t="shared" si="41"/>
        <v>-4.0539220474748568E-2</v>
      </c>
      <c r="Q49" s="28">
        <f>'Proposed Rates'!F169</f>
        <v>1.9643999999999999</v>
      </c>
      <c r="R49" s="58">
        <f>R48</f>
        <v>250</v>
      </c>
      <c r="S49" s="26">
        <f>R49*Q49</f>
        <v>491.09999999999997</v>
      </c>
      <c r="T49" s="27"/>
      <c r="U49" s="30">
        <f t="shared" si="1"/>
        <v>0</v>
      </c>
      <c r="V49" s="31">
        <f t="shared" si="2"/>
        <v>0</v>
      </c>
      <c r="X49" s="28">
        <f>'Proposed Rates'!G169</f>
        <v>1.9643999999999999</v>
      </c>
      <c r="Y49" s="58">
        <f>Y48</f>
        <v>250</v>
      </c>
      <c r="Z49" s="26">
        <f>Y49*X49</f>
        <v>491.09999999999997</v>
      </c>
      <c r="AA49" s="27"/>
      <c r="AB49" s="30">
        <f t="shared" si="3"/>
        <v>0</v>
      </c>
      <c r="AC49" s="31">
        <f t="shared" si="4"/>
        <v>0</v>
      </c>
      <c r="AE49" s="28">
        <f>'Proposed Rates'!H169</f>
        <v>1.9643999999999999</v>
      </c>
      <c r="AF49" s="58">
        <f>AF48</f>
        <v>250</v>
      </c>
      <c r="AG49" s="26">
        <f>AF49*AE49</f>
        <v>491.09999999999997</v>
      </c>
      <c r="AH49" s="27"/>
      <c r="AI49" s="30">
        <f t="shared" si="5"/>
        <v>0</v>
      </c>
      <c r="AJ49" s="31">
        <f t="shared" si="6"/>
        <v>0</v>
      </c>
      <c r="AL49" s="28">
        <f>'Proposed Rates'!I169</f>
        <v>1.9643999999999999</v>
      </c>
      <c r="AM49" s="58">
        <f>AM48</f>
        <v>250</v>
      </c>
      <c r="AN49" s="26">
        <f>AM49*AL49</f>
        <v>491.09999999999997</v>
      </c>
      <c r="AO49" s="27"/>
      <c r="AP49" s="30">
        <f t="shared" si="7"/>
        <v>0</v>
      </c>
      <c r="AQ49" s="31">
        <f t="shared" si="8"/>
        <v>0</v>
      </c>
    </row>
    <row r="50" spans="2:43" ht="25.5" x14ac:dyDescent="0.2">
      <c r="B50" s="50" t="s">
        <v>30</v>
      </c>
      <c r="C50" s="35"/>
      <c r="D50" s="35"/>
      <c r="E50" s="35"/>
      <c r="F50" s="61"/>
      <c r="G50" s="53"/>
      <c r="H50" s="54">
        <f>SUM(H47:H49)</f>
        <v>2497.4549999999999</v>
      </c>
      <c r="I50" s="62"/>
      <c r="J50" s="63"/>
      <c r="K50" s="53"/>
      <c r="L50" s="54">
        <f>SUM(L47:L49)</f>
        <v>3017.9850000000001</v>
      </c>
      <c r="M50" s="62"/>
      <c r="N50" s="37">
        <f t="shared" si="58"/>
        <v>520.5300000000002</v>
      </c>
      <c r="O50" s="38">
        <f t="shared" si="41"/>
        <v>0.20842417581097566</v>
      </c>
      <c r="Q50" s="63"/>
      <c r="R50" s="53"/>
      <c r="S50" s="54">
        <f>SUM(S47:S49)</f>
        <v>2788.0275000000001</v>
      </c>
      <c r="T50" s="62"/>
      <c r="U50" s="37">
        <f t="shared" si="1"/>
        <v>-229.95749999999998</v>
      </c>
      <c r="V50" s="38">
        <f t="shared" si="2"/>
        <v>-7.6195706738105051E-2</v>
      </c>
      <c r="X50" s="63"/>
      <c r="Y50" s="53"/>
      <c r="Z50" s="54">
        <f>SUM(Z47:Z49)</f>
        <v>2953.5274999999997</v>
      </c>
      <c r="AA50" s="62"/>
      <c r="AB50" s="37">
        <f t="shared" si="3"/>
        <v>165.49999999999955</v>
      </c>
      <c r="AC50" s="38">
        <f t="shared" si="4"/>
        <v>5.9360963979013671E-2</v>
      </c>
      <c r="AE50" s="63"/>
      <c r="AF50" s="53"/>
      <c r="AG50" s="54">
        <f>SUM(AG47:AG49)</f>
        <v>2990.6950000000002</v>
      </c>
      <c r="AH50" s="62"/>
      <c r="AI50" s="37">
        <f t="shared" si="5"/>
        <v>37.167500000000473</v>
      </c>
      <c r="AJ50" s="38">
        <f t="shared" si="6"/>
        <v>1.2584104938924888E-2</v>
      </c>
      <c r="AL50" s="63"/>
      <c r="AM50" s="53"/>
      <c r="AN50" s="54">
        <f>SUM(AN47:AN49)</f>
        <v>3009.915</v>
      </c>
      <c r="AO50" s="62"/>
      <c r="AP50" s="37">
        <f t="shared" si="7"/>
        <v>19.2199999999998</v>
      </c>
      <c r="AQ50" s="38">
        <f t="shared" si="8"/>
        <v>6.4265998371615292E-3</v>
      </c>
    </row>
    <row r="51" spans="2:43" ht="25.5" x14ac:dyDescent="0.2">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132067.95000000001</v>
      </c>
      <c r="L51" s="67">
        <f t="shared" ref="L51:L52" si="60">K51*J51</f>
        <v>449.03102999999999</v>
      </c>
      <c r="M51" s="27"/>
      <c r="N51" s="30">
        <f t="shared" si="58"/>
        <v>0.13030500000002121</v>
      </c>
      <c r="O51" s="68">
        <f t="shared" si="41"/>
        <v>2.9027576197392243E-4</v>
      </c>
      <c r="Q51" s="66">
        <f>'Proposed Rates'!F181</f>
        <v>3.3999999999999998E-3</v>
      </c>
      <c r="R51" s="58">
        <f>F18+R45</f>
        <v>132067.95000000001</v>
      </c>
      <c r="S51" s="67">
        <f t="shared" ref="S51:S52" si="61">R51*Q51</f>
        <v>449.03102999999999</v>
      </c>
      <c r="T51" s="27"/>
      <c r="U51" s="30">
        <f t="shared" si="1"/>
        <v>0</v>
      </c>
      <c r="V51" s="68">
        <f t="shared" si="2"/>
        <v>0</v>
      </c>
      <c r="X51" s="66">
        <f>'Proposed Rates'!G181</f>
        <v>3.3999999999999998E-3</v>
      </c>
      <c r="Y51" s="58">
        <f>F18+Y45</f>
        <v>132067.95000000001</v>
      </c>
      <c r="Z51" s="67">
        <f t="shared" ref="Z51:Z52" si="62">Y51*X51</f>
        <v>449.03102999999999</v>
      </c>
      <c r="AA51" s="27"/>
      <c r="AB51" s="30">
        <f t="shared" si="3"/>
        <v>0</v>
      </c>
      <c r="AC51" s="68">
        <f t="shared" si="4"/>
        <v>0</v>
      </c>
      <c r="AE51" s="66">
        <f>'Proposed Rates'!H181</f>
        <v>3.3999999999999998E-3</v>
      </c>
      <c r="AF51" s="58">
        <f>F18+AF45</f>
        <v>132067.95000000001</v>
      </c>
      <c r="AG51" s="67">
        <f t="shared" ref="AG51:AG52" si="63">AF51*AE51</f>
        <v>449.03102999999999</v>
      </c>
      <c r="AH51" s="27"/>
      <c r="AI51" s="30">
        <f t="shared" si="5"/>
        <v>0</v>
      </c>
      <c r="AJ51" s="68">
        <f t="shared" si="6"/>
        <v>0</v>
      </c>
      <c r="AL51" s="66">
        <f>'Proposed Rates'!I181</f>
        <v>3.3999999999999998E-3</v>
      </c>
      <c r="AM51" s="58">
        <f>F18+AM45</f>
        <v>132067.95000000001</v>
      </c>
      <c r="AN51" s="67">
        <f t="shared" ref="AN51:AN52" si="64">AM51*AL51</f>
        <v>449.03102999999999</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132067.95000000001</v>
      </c>
      <c r="L52" s="67">
        <f t="shared" si="60"/>
        <v>66.033975000000012</v>
      </c>
      <c r="M52" s="27"/>
      <c r="N52" s="30">
        <f t="shared" si="58"/>
        <v>1.9162500000007299E-2</v>
      </c>
      <c r="O52" s="68">
        <f t="shared" si="41"/>
        <v>2.9027576197398575E-4</v>
      </c>
      <c r="Q52" s="66">
        <f>'Proposed Rates'!F195</f>
        <v>5.0000000000000001E-4</v>
      </c>
      <c r="R52" s="58">
        <f>F18+R45</f>
        <v>132067.95000000001</v>
      </c>
      <c r="S52" s="67">
        <f t="shared" si="61"/>
        <v>66.033975000000012</v>
      </c>
      <c r="T52" s="27"/>
      <c r="U52" s="30">
        <f t="shared" si="1"/>
        <v>0</v>
      </c>
      <c r="V52" s="68">
        <f t="shared" si="2"/>
        <v>0</v>
      </c>
      <c r="X52" s="66">
        <f>'Proposed Rates'!G195</f>
        <v>5.0000000000000001E-4</v>
      </c>
      <c r="Y52" s="58">
        <f>F18+Y45</f>
        <v>132067.95000000001</v>
      </c>
      <c r="Z52" s="67">
        <f t="shared" si="62"/>
        <v>66.033975000000012</v>
      </c>
      <c r="AA52" s="27"/>
      <c r="AB52" s="30">
        <f t="shared" si="3"/>
        <v>0</v>
      </c>
      <c r="AC52" s="68">
        <f t="shared" si="4"/>
        <v>0</v>
      </c>
      <c r="AE52" s="66">
        <f>'Proposed Rates'!H195</f>
        <v>5.0000000000000001E-4</v>
      </c>
      <c r="AF52" s="58">
        <f>F18+AF45</f>
        <v>132067.95000000001</v>
      </c>
      <c r="AG52" s="67">
        <f t="shared" si="63"/>
        <v>66.033975000000012</v>
      </c>
      <c r="AH52" s="27"/>
      <c r="AI52" s="30">
        <f t="shared" si="5"/>
        <v>0</v>
      </c>
      <c r="AJ52" s="68">
        <f t="shared" si="6"/>
        <v>0</v>
      </c>
      <c r="AL52" s="66">
        <f>'Proposed Rates'!I195</f>
        <v>5.0000000000000001E-4</v>
      </c>
      <c r="AM52" s="58">
        <f>F18+AM45</f>
        <v>132067.95000000001</v>
      </c>
      <c r="AN52" s="67">
        <f t="shared" si="64"/>
        <v>66.033975000000012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ref="L53:L54" si="65">K53*J53</f>
        <v>0.25</v>
      </c>
      <c r="M53" s="27"/>
      <c r="N53" s="30">
        <f t="shared" si="58"/>
        <v>0</v>
      </c>
      <c r="O53" s="68">
        <f t="shared" si="41"/>
        <v>0</v>
      </c>
      <c r="Q53" s="66">
        <f>'Proposed Rates'!F209</f>
        <v>0.25</v>
      </c>
      <c r="R53" s="29">
        <v>1</v>
      </c>
      <c r="S53" s="67">
        <f t="shared" ref="S53:S54" si="66">R53*Q53</f>
        <v>0.25</v>
      </c>
      <c r="T53" s="27"/>
      <c r="U53" s="30">
        <f t="shared" si="1"/>
        <v>0</v>
      </c>
      <c r="V53" s="68">
        <f t="shared" si="2"/>
        <v>0</v>
      </c>
      <c r="X53" s="66">
        <f>'Proposed Rates'!G209</f>
        <v>0.25</v>
      </c>
      <c r="Y53" s="29">
        <v>1</v>
      </c>
      <c r="Z53" s="67">
        <f t="shared" ref="Z53:Z54" si="67">Y53*X53</f>
        <v>0.25</v>
      </c>
      <c r="AA53" s="27"/>
      <c r="AB53" s="30">
        <f t="shared" si="3"/>
        <v>0</v>
      </c>
      <c r="AC53" s="68">
        <f t="shared" si="4"/>
        <v>0</v>
      </c>
      <c r="AE53" s="66">
        <f>'Proposed Rates'!H209</f>
        <v>0.25</v>
      </c>
      <c r="AF53" s="29">
        <v>1</v>
      </c>
      <c r="AG53" s="67">
        <f t="shared" ref="AG53:AG54" si="68">AF53*AE53</f>
        <v>0.25</v>
      </c>
      <c r="AH53" s="27"/>
      <c r="AI53" s="30">
        <f t="shared" si="5"/>
        <v>0</v>
      </c>
      <c r="AJ53" s="68">
        <f t="shared" si="6"/>
        <v>0</v>
      </c>
      <c r="AL53" s="66">
        <f>'Proposed Rates'!I209</f>
        <v>0.25</v>
      </c>
      <c r="AM53" s="29">
        <v>1</v>
      </c>
      <c r="AN53" s="67">
        <f t="shared" ref="AN53:AN54" si="69">AM53*AL53</f>
        <v>0.25</v>
      </c>
      <c r="AO53" s="27"/>
      <c r="AP53" s="30">
        <f t="shared" si="7"/>
        <v>0</v>
      </c>
      <c r="AQ53" s="68">
        <f t="shared" si="8"/>
        <v>0</v>
      </c>
    </row>
    <row r="54" spans="2:43" x14ac:dyDescent="0.2">
      <c r="B54" s="43" t="s">
        <v>124</v>
      </c>
      <c r="C54" s="21"/>
      <c r="D54" s="22"/>
      <c r="E54" s="23"/>
      <c r="F54" s="66">
        <f>'Proposed Rates'!D229</f>
        <v>0.1101</v>
      </c>
      <c r="G54" s="71">
        <f>G52</f>
        <v>132029.625</v>
      </c>
      <c r="H54" s="67">
        <f t="shared" si="59"/>
        <v>14536.4617125</v>
      </c>
      <c r="I54" s="27"/>
      <c r="J54" s="66">
        <f>'Proposed Rates'!E229</f>
        <v>0.1101</v>
      </c>
      <c r="K54" s="71">
        <f>$F$18+K45</f>
        <v>132067.95000000001</v>
      </c>
      <c r="L54" s="67">
        <f t="shared" si="65"/>
        <v>14540.681295000002</v>
      </c>
      <c r="M54" s="27"/>
      <c r="N54" s="30">
        <f t="shared" si="58"/>
        <v>4.2195825000017066</v>
      </c>
      <c r="O54" s="68">
        <f t="shared" si="41"/>
        <v>2.9027576197399258E-4</v>
      </c>
      <c r="Q54" s="66">
        <f>'Proposed Rates'!F229</f>
        <v>0.1101</v>
      </c>
      <c r="R54" s="71">
        <f>$F$18+R45</f>
        <v>132067.95000000001</v>
      </c>
      <c r="S54" s="67">
        <f t="shared" si="66"/>
        <v>14540.681295000002</v>
      </c>
      <c r="T54" s="27"/>
      <c r="U54" s="30">
        <f t="shared" si="1"/>
        <v>0</v>
      </c>
      <c r="V54" s="68">
        <f t="shared" si="2"/>
        <v>0</v>
      </c>
      <c r="X54" s="66">
        <f>'Proposed Rates'!G229</f>
        <v>0.1101</v>
      </c>
      <c r="Y54" s="71">
        <f>$F$18+Y45</f>
        <v>132067.95000000001</v>
      </c>
      <c r="Z54" s="67">
        <f t="shared" si="67"/>
        <v>14540.681295000002</v>
      </c>
      <c r="AA54" s="27"/>
      <c r="AB54" s="30">
        <f t="shared" si="3"/>
        <v>0</v>
      </c>
      <c r="AC54" s="68">
        <f t="shared" si="4"/>
        <v>0</v>
      </c>
      <c r="AE54" s="66">
        <f>'Proposed Rates'!H229</f>
        <v>0.1101</v>
      </c>
      <c r="AF54" s="71">
        <f>$F$18+AF45</f>
        <v>132067.95000000001</v>
      </c>
      <c r="AG54" s="67">
        <f t="shared" si="68"/>
        <v>14540.681295000002</v>
      </c>
      <c r="AH54" s="27"/>
      <c r="AI54" s="30">
        <f t="shared" si="5"/>
        <v>0</v>
      </c>
      <c r="AJ54" s="68">
        <f t="shared" si="6"/>
        <v>0</v>
      </c>
      <c r="AL54" s="66">
        <f>'Proposed Rates'!I229</f>
        <v>0.1101</v>
      </c>
      <c r="AM54" s="71">
        <f>$F$18+AM45</f>
        <v>132067.95000000001</v>
      </c>
      <c r="AN54" s="67">
        <f t="shared" si="69"/>
        <v>14540.681295000002</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17549.082249999999</v>
      </c>
      <c r="I60" s="94"/>
      <c r="J60" s="95"/>
      <c r="K60" s="95"/>
      <c r="L60" s="93">
        <f>SUM(L51:L56,L50)</f>
        <v>18073.981300000003</v>
      </c>
      <c r="M60" s="96"/>
      <c r="N60" s="97">
        <f t="shared" ref="N60" si="70">L60-H60</f>
        <v>524.89905000000363</v>
      </c>
      <c r="O60" s="98">
        <f t="shared" ref="O60" si="71">IF((H60)=0,"",(N60/H60))</f>
        <v>2.9910341892665279E-2</v>
      </c>
      <c r="Q60" s="95"/>
      <c r="R60" s="95"/>
      <c r="S60" s="93">
        <f>SUM(S51:S56,S50)</f>
        <v>17844.023800000003</v>
      </c>
      <c r="T60" s="96"/>
      <c r="U60" s="97">
        <f t="shared" si="1"/>
        <v>-229.95750000000044</v>
      </c>
      <c r="V60" s="98">
        <f>IF((L60)=0,"",(U60/L60))</f>
        <v>-1.2723123709329077E-2</v>
      </c>
      <c r="X60" s="95"/>
      <c r="Y60" s="95"/>
      <c r="Z60" s="93">
        <f>SUM(Z51:Z56,Z50)</f>
        <v>18009.523800000003</v>
      </c>
      <c r="AA60" s="96"/>
      <c r="AB60" s="97">
        <f t="shared" si="3"/>
        <v>165.5</v>
      </c>
      <c r="AC60" s="98">
        <f>IF((S60)=0,"",(AB60/S60))</f>
        <v>9.2748139015595785E-3</v>
      </c>
      <c r="AE60" s="95"/>
      <c r="AF60" s="95"/>
      <c r="AG60" s="93">
        <f>SUM(AG51:AG56,AG50)</f>
        <v>18046.691300000002</v>
      </c>
      <c r="AH60" s="96"/>
      <c r="AI60" s="97">
        <f t="shared" ref="AI60:AI64" si="72">AG60-Z60</f>
        <v>37.167499999999563</v>
      </c>
      <c r="AJ60" s="98">
        <f>IF((Z60)=0,"",(AI60/Z60))</f>
        <v>2.0637691708427935E-3</v>
      </c>
      <c r="AL60" s="95"/>
      <c r="AM60" s="95"/>
      <c r="AN60" s="93">
        <f>SUM(AN51:AN56,AN50)</f>
        <v>18065.911300000003</v>
      </c>
      <c r="AO60" s="96"/>
      <c r="AP60" s="97">
        <f t="shared" ref="AP60:AP64" si="73">AN60-AG60</f>
        <v>19.220000000001164</v>
      </c>
      <c r="AQ60" s="98">
        <f>IF((AG60)=0,"",(AP60/AG60))</f>
        <v>1.0650151698445222E-3</v>
      </c>
    </row>
    <row r="61" spans="2:43" x14ac:dyDescent="0.2">
      <c r="B61" s="99" t="s">
        <v>40</v>
      </c>
      <c r="C61" s="21"/>
      <c r="D61" s="21"/>
      <c r="E61" s="21"/>
      <c r="F61" s="100">
        <v>0.13</v>
      </c>
      <c r="G61" s="101"/>
      <c r="H61" s="102">
        <f>H60*F61</f>
        <v>2281.3806924999999</v>
      </c>
      <c r="I61" s="103"/>
      <c r="J61" s="104">
        <v>0.13</v>
      </c>
      <c r="K61" s="103"/>
      <c r="L61" s="105">
        <f>L60*J61</f>
        <v>2349.6175690000005</v>
      </c>
      <c r="M61" s="106"/>
      <c r="N61" s="107">
        <f t="shared" si="58"/>
        <v>68.236876500000562</v>
      </c>
      <c r="O61" s="108">
        <f t="shared" si="41"/>
        <v>2.991034189266532E-2</v>
      </c>
      <c r="Q61" s="104">
        <v>0.13</v>
      </c>
      <c r="R61" s="103"/>
      <c r="S61" s="105">
        <f>S60*Q61</f>
        <v>2319.7230940000004</v>
      </c>
      <c r="T61" s="106"/>
      <c r="U61" s="107">
        <f t="shared" si="1"/>
        <v>-29.894475000000057</v>
      </c>
      <c r="V61" s="108">
        <f t="shared" ref="V61:V70" si="74">IF((L61)=0,"",(U61/L61))</f>
        <v>-1.2723123709329077E-2</v>
      </c>
      <c r="X61" s="104">
        <v>0.13</v>
      </c>
      <c r="Y61" s="103"/>
      <c r="Z61" s="105">
        <f>Z60*X61</f>
        <v>2341.2380940000003</v>
      </c>
      <c r="AA61" s="106"/>
      <c r="AB61" s="107">
        <f t="shared" si="3"/>
        <v>21.514999999999873</v>
      </c>
      <c r="AC61" s="108">
        <f t="shared" ref="AC61:AC70" si="75">IF((S61)=0,"",(AB61/S61))</f>
        <v>9.274813901559523E-3</v>
      </c>
      <c r="AE61" s="104">
        <v>0.13</v>
      </c>
      <c r="AF61" s="103"/>
      <c r="AG61" s="105">
        <f>AG60*AE61</f>
        <v>2346.0698690000004</v>
      </c>
      <c r="AH61" s="106"/>
      <c r="AI61" s="107">
        <f t="shared" si="72"/>
        <v>4.831775000000107</v>
      </c>
      <c r="AJ61" s="108">
        <f t="shared" ref="AJ61:AJ70" si="76">IF((Z61)=0,"",(AI61/Z61))</f>
        <v>2.0637691708428637E-3</v>
      </c>
      <c r="AL61" s="104">
        <v>0.13</v>
      </c>
      <c r="AM61" s="103"/>
      <c r="AN61" s="105">
        <f>AN60*AL61</f>
        <v>2348.5684690000007</v>
      </c>
      <c r="AO61" s="106"/>
      <c r="AP61" s="107">
        <f t="shared" si="73"/>
        <v>2.4986000000003514</v>
      </c>
      <c r="AQ61" s="108">
        <f t="shared" ref="AQ61:AQ70" si="77">IF((AG61)=0,"",(AP61/AG61))</f>
        <v>1.0650151698446074E-3</v>
      </c>
    </row>
    <row r="62" spans="2:43" x14ac:dyDescent="0.2">
      <c r="B62" s="109" t="s">
        <v>123</v>
      </c>
      <c r="C62" s="21"/>
      <c r="D62" s="21"/>
      <c r="E62" s="21"/>
      <c r="F62" s="110"/>
      <c r="G62" s="101"/>
      <c r="H62" s="102">
        <f>H60+H61</f>
        <v>19830.462942499998</v>
      </c>
      <c r="I62" s="103"/>
      <c r="J62" s="103"/>
      <c r="K62" s="103"/>
      <c r="L62" s="105">
        <f>L60+L61</f>
        <v>20423.598869000005</v>
      </c>
      <c r="M62" s="106"/>
      <c r="N62" s="107">
        <f t="shared" si="58"/>
        <v>593.13592650000646</v>
      </c>
      <c r="O62" s="108">
        <f t="shared" si="41"/>
        <v>2.99103418926654E-2</v>
      </c>
      <c r="Q62" s="103"/>
      <c r="R62" s="103"/>
      <c r="S62" s="105">
        <f>S60+S61</f>
        <v>20163.746894000004</v>
      </c>
      <c r="T62" s="106"/>
      <c r="U62" s="107">
        <f t="shared" si="1"/>
        <v>-259.8519750000014</v>
      </c>
      <c r="V62" s="108">
        <f t="shared" si="74"/>
        <v>-1.2723123709329123E-2</v>
      </c>
      <c r="X62" s="103"/>
      <c r="Y62" s="103"/>
      <c r="Z62" s="105">
        <f>Z60+Z61</f>
        <v>20350.761894000003</v>
      </c>
      <c r="AA62" s="106"/>
      <c r="AB62" s="107">
        <f t="shared" si="3"/>
        <v>187.01499999999942</v>
      </c>
      <c r="AC62" s="108">
        <f t="shared" si="75"/>
        <v>9.274813901559549E-3</v>
      </c>
      <c r="AE62" s="103"/>
      <c r="AF62" s="103"/>
      <c r="AG62" s="105">
        <f>AG60+AG61</f>
        <v>20392.761169000001</v>
      </c>
      <c r="AH62" s="106"/>
      <c r="AI62" s="107">
        <f t="shared" si="72"/>
        <v>41.999274999998306</v>
      </c>
      <c r="AJ62" s="108">
        <f t="shared" si="76"/>
        <v>2.0637691708427345E-3</v>
      </c>
      <c r="AL62" s="103"/>
      <c r="AM62" s="103"/>
      <c r="AN62" s="105">
        <f>AN60+AN61</f>
        <v>20414.479769000005</v>
      </c>
      <c r="AO62" s="106"/>
      <c r="AP62" s="107">
        <f t="shared" si="73"/>
        <v>21.718600000003789</v>
      </c>
      <c r="AQ62" s="108">
        <f t="shared" si="77"/>
        <v>1.0650151698446437E-3</v>
      </c>
    </row>
    <row r="63" spans="2:43" ht="15.75" customHeight="1" x14ac:dyDescent="0.2">
      <c r="B63" s="412" t="s">
        <v>127</v>
      </c>
      <c r="C63" s="412"/>
      <c r="D63" s="412"/>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13" t="s">
        <v>126</v>
      </c>
      <c r="C64" s="413"/>
      <c r="D64" s="413"/>
      <c r="E64" s="114"/>
      <c r="F64" s="115"/>
      <c r="G64" s="116"/>
      <c r="H64" s="117">
        <f>H62-H63</f>
        <v>19830.462942499998</v>
      </c>
      <c r="I64" s="118"/>
      <c r="J64" s="118"/>
      <c r="K64" s="118"/>
      <c r="L64" s="119">
        <f>L62-L63</f>
        <v>20423.598869000005</v>
      </c>
      <c r="M64" s="120"/>
      <c r="N64" s="121">
        <f t="shared" si="58"/>
        <v>593.13592650000646</v>
      </c>
      <c r="O64" s="122">
        <f t="shared" si="41"/>
        <v>2.99103418926654E-2</v>
      </c>
      <c r="Q64" s="118"/>
      <c r="R64" s="118"/>
      <c r="S64" s="119">
        <f>S62-S63</f>
        <v>20163.746894000004</v>
      </c>
      <c r="T64" s="120"/>
      <c r="U64" s="121">
        <f t="shared" si="1"/>
        <v>-259.8519750000014</v>
      </c>
      <c r="V64" s="122">
        <f t="shared" si="74"/>
        <v>-1.2723123709329123E-2</v>
      </c>
      <c r="X64" s="118"/>
      <c r="Y64" s="118"/>
      <c r="Z64" s="119">
        <f>Z62-Z63</f>
        <v>20350.761894000003</v>
      </c>
      <c r="AA64" s="120"/>
      <c r="AB64" s="121">
        <f t="shared" si="3"/>
        <v>187.01499999999942</v>
      </c>
      <c r="AC64" s="122">
        <f t="shared" si="75"/>
        <v>9.274813901559549E-3</v>
      </c>
      <c r="AE64" s="118"/>
      <c r="AF64" s="118"/>
      <c r="AG64" s="119">
        <f>AG62-AG63</f>
        <v>20392.761169000001</v>
      </c>
      <c r="AH64" s="120"/>
      <c r="AI64" s="121">
        <f t="shared" si="72"/>
        <v>41.999274999998306</v>
      </c>
      <c r="AJ64" s="122">
        <f t="shared" si="76"/>
        <v>2.0637691708427345E-3</v>
      </c>
      <c r="AL64" s="118"/>
      <c r="AM64" s="118"/>
      <c r="AN64" s="119">
        <f>AN62-AN63</f>
        <v>20414.479769000005</v>
      </c>
      <c r="AO64" s="120"/>
      <c r="AP64" s="121">
        <f t="shared" si="73"/>
        <v>21.718600000003789</v>
      </c>
      <c r="AQ64" s="122">
        <f t="shared" si="77"/>
        <v>1.0650151698446437E-3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3012.6205375</v>
      </c>
      <c r="I66" s="134"/>
      <c r="J66" s="135"/>
      <c r="K66" s="135"/>
      <c r="L66" s="133">
        <f>SUM(L57:L58,L50,L51:L53)</f>
        <v>3533.3000050000001</v>
      </c>
      <c r="M66" s="136"/>
      <c r="N66" s="137">
        <f t="shared" ref="N66:N70" si="78">L66-H66</f>
        <v>520.6794675000001</v>
      </c>
      <c r="O66" s="98">
        <f t="shared" ref="O66:O70" si="79">IF((H66)=0,"",(N66/H66))</f>
        <v>0.1728327418002939</v>
      </c>
      <c r="Q66" s="135"/>
      <c r="R66" s="135"/>
      <c r="S66" s="133">
        <f>SUM(S57:S58,S50,S51:S53)</f>
        <v>3303.3425050000001</v>
      </c>
      <c r="T66" s="136"/>
      <c r="U66" s="137">
        <f t="shared" si="1"/>
        <v>-229.95749999999998</v>
      </c>
      <c r="V66" s="98">
        <f t="shared" si="74"/>
        <v>-6.5082925218516788E-2</v>
      </c>
      <c r="X66" s="135"/>
      <c r="Y66" s="135"/>
      <c r="Z66" s="133">
        <f>SUM(Z57:Z58,Z50,Z51:Z53)</f>
        <v>3468.8425049999996</v>
      </c>
      <c r="AA66" s="136"/>
      <c r="AB66" s="137">
        <f t="shared" si="3"/>
        <v>165.49999999999955</v>
      </c>
      <c r="AC66" s="98">
        <f t="shared" si="75"/>
        <v>5.0100769069357988E-2</v>
      </c>
      <c r="AE66" s="135"/>
      <c r="AF66" s="135"/>
      <c r="AG66" s="133">
        <f>SUM(AG57:AG58,AG50,AG51:AG53)</f>
        <v>3506.0100050000001</v>
      </c>
      <c r="AH66" s="136"/>
      <c r="AI66" s="137">
        <f t="shared" ref="AI66:AI70" si="80">AG66-Z66</f>
        <v>37.167500000000473</v>
      </c>
      <c r="AJ66" s="98">
        <f t="shared" si="76"/>
        <v>1.0714669214998125E-2</v>
      </c>
      <c r="AL66" s="135"/>
      <c r="AM66" s="135"/>
      <c r="AN66" s="133">
        <f>SUM(AN57:AN58,AN50,AN51:AN53)</f>
        <v>3525.2300049999999</v>
      </c>
      <c r="AO66" s="136"/>
      <c r="AP66" s="137">
        <f t="shared" ref="AP66:AP70" si="81">AN66-AG66</f>
        <v>19.2199999999998</v>
      </c>
      <c r="AQ66" s="98">
        <f t="shared" si="77"/>
        <v>5.4820151604215968E-3</v>
      </c>
    </row>
    <row r="67" spans="1:43" s="79" customFormat="1" x14ac:dyDescent="0.2">
      <c r="B67" s="138" t="s">
        <v>40</v>
      </c>
      <c r="C67" s="73"/>
      <c r="D67" s="73"/>
      <c r="E67" s="73"/>
      <c r="F67" s="139">
        <v>0.13</v>
      </c>
      <c r="G67" s="132"/>
      <c r="H67" s="140">
        <f>H66*F67</f>
        <v>391.64066987500001</v>
      </c>
      <c r="I67" s="141"/>
      <c r="J67" s="142">
        <v>0.13</v>
      </c>
      <c r="K67" s="143"/>
      <c r="L67" s="144">
        <f>L66*J67</f>
        <v>459.32900065000001</v>
      </c>
      <c r="M67" s="145"/>
      <c r="N67" s="146">
        <f t="shared" si="78"/>
        <v>67.688330774999997</v>
      </c>
      <c r="O67" s="108">
        <f t="shared" si="79"/>
        <v>0.17283274180029384</v>
      </c>
      <c r="Q67" s="142">
        <v>0.13</v>
      </c>
      <c r="R67" s="143"/>
      <c r="S67" s="144">
        <f>S66*Q67</f>
        <v>429.43452565000001</v>
      </c>
      <c r="T67" s="145"/>
      <c r="U67" s="146">
        <f t="shared" si="1"/>
        <v>-29.894475</v>
      </c>
      <c r="V67" s="108">
        <f t="shared" si="74"/>
        <v>-6.5082925218516788E-2</v>
      </c>
      <c r="X67" s="142">
        <v>0.13</v>
      </c>
      <c r="Y67" s="143"/>
      <c r="Z67" s="144">
        <f>Z66*X67</f>
        <v>450.94952564999994</v>
      </c>
      <c r="AA67" s="145"/>
      <c r="AB67" s="146">
        <f t="shared" si="3"/>
        <v>21.51499999999993</v>
      </c>
      <c r="AC67" s="108">
        <f t="shared" si="75"/>
        <v>5.010076906935796E-2</v>
      </c>
      <c r="AE67" s="142">
        <v>0.13</v>
      </c>
      <c r="AF67" s="143"/>
      <c r="AG67" s="144">
        <f>AG66*AE67</f>
        <v>455.78130065000005</v>
      </c>
      <c r="AH67" s="145"/>
      <c r="AI67" s="146">
        <f t="shared" si="80"/>
        <v>4.831775000000107</v>
      </c>
      <c r="AJ67" s="108">
        <f t="shared" si="76"/>
        <v>1.0714669214998225E-2</v>
      </c>
      <c r="AL67" s="142">
        <v>0.13</v>
      </c>
      <c r="AM67" s="143"/>
      <c r="AN67" s="144">
        <f>AN66*AL67</f>
        <v>458.27990065</v>
      </c>
      <c r="AO67" s="145"/>
      <c r="AP67" s="146">
        <f t="shared" si="81"/>
        <v>2.4985999999999535</v>
      </c>
      <c r="AQ67" s="108">
        <f t="shared" si="77"/>
        <v>5.4820151604215517E-3</v>
      </c>
    </row>
    <row r="68" spans="1:43" s="79" customFormat="1" x14ac:dyDescent="0.2">
      <c r="B68" s="147" t="s">
        <v>41</v>
      </c>
      <c r="C68" s="73"/>
      <c r="D68" s="73"/>
      <c r="E68" s="73"/>
      <c r="F68" s="148"/>
      <c r="G68" s="149"/>
      <c r="H68" s="140">
        <f>H66+H67</f>
        <v>3404.2612073750001</v>
      </c>
      <c r="I68" s="141"/>
      <c r="J68" s="141"/>
      <c r="K68" s="141"/>
      <c r="L68" s="144">
        <f>L66+L67</f>
        <v>3992.6290056500002</v>
      </c>
      <c r="M68" s="145"/>
      <c r="N68" s="146">
        <f t="shared" si="78"/>
        <v>588.36779827500004</v>
      </c>
      <c r="O68" s="108">
        <f t="shared" si="79"/>
        <v>0.17283274180029387</v>
      </c>
      <c r="Q68" s="141"/>
      <c r="R68" s="141"/>
      <c r="S68" s="144">
        <f>S66+S67</f>
        <v>3732.7770306500001</v>
      </c>
      <c r="T68" s="145"/>
      <c r="U68" s="146">
        <f t="shared" si="1"/>
        <v>-259.85197500000004</v>
      </c>
      <c r="V68" s="108">
        <f t="shared" si="74"/>
        <v>-6.5082925218516802E-2</v>
      </c>
      <c r="X68" s="141"/>
      <c r="Y68" s="141"/>
      <c r="Z68" s="144">
        <f>Z66+Z67</f>
        <v>3919.7920306499996</v>
      </c>
      <c r="AA68" s="145"/>
      <c r="AB68" s="146">
        <f t="shared" si="3"/>
        <v>187.01499999999942</v>
      </c>
      <c r="AC68" s="108">
        <f t="shared" si="75"/>
        <v>5.0100769069357974E-2</v>
      </c>
      <c r="AE68" s="141"/>
      <c r="AF68" s="141"/>
      <c r="AG68" s="144">
        <f>AG66+AG67</f>
        <v>3961.7913056500001</v>
      </c>
      <c r="AH68" s="145"/>
      <c r="AI68" s="146">
        <f t="shared" si="80"/>
        <v>41.99927500000058</v>
      </c>
      <c r="AJ68" s="108">
        <f t="shared" si="76"/>
        <v>1.0714669214998135E-2</v>
      </c>
      <c r="AL68" s="141"/>
      <c r="AM68" s="141"/>
      <c r="AN68" s="144">
        <f>AN66+AN67</f>
        <v>3983.5099056499998</v>
      </c>
      <c r="AO68" s="145"/>
      <c r="AP68" s="146">
        <f t="shared" si="81"/>
        <v>21.718599999999697</v>
      </c>
      <c r="AQ68" s="108">
        <f t="shared" si="77"/>
        <v>5.4820151604215777E-3</v>
      </c>
    </row>
    <row r="69" spans="1:43" s="79" customFormat="1" ht="15.75" customHeight="1" x14ac:dyDescent="0.2">
      <c r="B69" s="412" t="s">
        <v>127</v>
      </c>
      <c r="C69" s="412"/>
      <c r="D69" s="412"/>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07" t="s">
        <v>128</v>
      </c>
      <c r="C70" s="407"/>
      <c r="D70" s="407"/>
      <c r="E70" s="152"/>
      <c r="F70" s="153"/>
      <c r="G70" s="154"/>
      <c r="H70" s="155">
        <f>H68-H69</f>
        <v>3404.2612073750001</v>
      </c>
      <c r="I70" s="156"/>
      <c r="J70" s="156"/>
      <c r="K70" s="156"/>
      <c r="L70" s="157">
        <f>L68-L69</f>
        <v>3992.6290056500002</v>
      </c>
      <c r="M70" s="158"/>
      <c r="N70" s="159">
        <f t="shared" si="78"/>
        <v>588.36779827500004</v>
      </c>
      <c r="O70" s="160">
        <f t="shared" si="79"/>
        <v>0.17283274180029387</v>
      </c>
      <c r="Q70" s="156"/>
      <c r="R70" s="156"/>
      <c r="S70" s="157">
        <f>S68-S69</f>
        <v>3732.7770306500001</v>
      </c>
      <c r="T70" s="158"/>
      <c r="U70" s="159">
        <f t="shared" si="1"/>
        <v>-259.85197500000004</v>
      </c>
      <c r="V70" s="160">
        <f t="shared" si="74"/>
        <v>-6.5082925218516802E-2</v>
      </c>
      <c r="X70" s="156"/>
      <c r="Y70" s="156"/>
      <c r="Z70" s="157">
        <f>Z68-Z69</f>
        <v>3919.7920306499996</v>
      </c>
      <c r="AA70" s="158"/>
      <c r="AB70" s="159">
        <f t="shared" si="3"/>
        <v>187.01499999999942</v>
      </c>
      <c r="AC70" s="160">
        <f t="shared" si="75"/>
        <v>5.0100769069357974E-2</v>
      </c>
      <c r="AE70" s="156"/>
      <c r="AF70" s="156"/>
      <c r="AG70" s="157">
        <f>AG68-AG69</f>
        <v>3961.7913056500001</v>
      </c>
      <c r="AH70" s="158"/>
      <c r="AI70" s="159">
        <f t="shared" si="80"/>
        <v>41.99927500000058</v>
      </c>
      <c r="AJ70" s="160">
        <f t="shared" si="76"/>
        <v>1.0714669214998135E-2</v>
      </c>
      <c r="AL70" s="156"/>
      <c r="AM70" s="156"/>
      <c r="AN70" s="157">
        <f>AN68-AN69</f>
        <v>3983.5099056499998</v>
      </c>
      <c r="AO70" s="158"/>
      <c r="AP70" s="159">
        <f t="shared" si="81"/>
        <v>21.718599999999697</v>
      </c>
      <c r="AQ70" s="160">
        <f t="shared" si="77"/>
        <v>5.4820151604215777E-3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1"/>
  <sheetViews>
    <sheetView showGridLines="0"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2.7109375"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1.85546875"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57</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500</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208.2</v>
      </c>
      <c r="R23" s="29">
        <v>1</v>
      </c>
      <c r="S23" s="26">
        <f>R23*Q23</f>
        <v>208.2</v>
      </c>
      <c r="T23" s="27"/>
      <c r="U23" s="30">
        <f>S23-L23</f>
        <v>8.1999999999999886</v>
      </c>
      <c r="V23" s="31">
        <f>IF((L23)=0,"",(U23/L23))</f>
        <v>4.0999999999999946E-2</v>
      </c>
      <c r="X23" s="24">
        <f>+'&gt;50 (100)'!X23</f>
        <v>215.31</v>
      </c>
      <c r="Y23" s="29">
        <v>1</v>
      </c>
      <c r="Z23" s="26">
        <f>Y23*X23</f>
        <v>215.31</v>
      </c>
      <c r="AA23" s="27"/>
      <c r="AB23" s="30">
        <f>Z23-S23</f>
        <v>7.1100000000000136</v>
      </c>
      <c r="AC23" s="31">
        <f>IF((S23)=0,"",(AB23/S23))</f>
        <v>3.4149855907781045E-2</v>
      </c>
      <c r="AE23" s="24">
        <f>+'&gt;50 (100)'!AE23</f>
        <v>218.45</v>
      </c>
      <c r="AF23" s="29">
        <v>1</v>
      </c>
      <c r="AG23" s="26">
        <f>AF23*AE23</f>
        <v>218.45</v>
      </c>
      <c r="AH23" s="27"/>
      <c r="AI23" s="30">
        <f>AG23-Z23</f>
        <v>3.1399999999999864</v>
      </c>
      <c r="AJ23" s="31">
        <f>IF((Z23)=0,"",(AI23/Z23))</f>
        <v>1.4583623612465683E-2</v>
      </c>
      <c r="AL23" s="24">
        <f>+'&gt;50 (100)'!AL23</f>
        <v>219.54</v>
      </c>
      <c r="AM23" s="29">
        <v>1</v>
      </c>
      <c r="AN23" s="26">
        <f>AM23*AL23</f>
        <v>219.54</v>
      </c>
      <c r="AO23" s="27"/>
      <c r="AP23" s="30">
        <f>AN23-AG23</f>
        <v>1.0900000000000034</v>
      </c>
      <c r="AQ23" s="31">
        <f>IF((AG23)=0,"",(AP23/AG23))</f>
        <v>4.989700160219746E-3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500</v>
      </c>
      <c r="H25" s="26">
        <f t="shared" si="0"/>
        <v>0</v>
      </c>
      <c r="I25" s="27"/>
      <c r="J25" s="24">
        <f>'Proposed Rates'!E83</f>
        <v>0</v>
      </c>
      <c r="K25" s="29">
        <f>$F$19</f>
        <v>500</v>
      </c>
      <c r="L25" s="26">
        <f t="shared" ref="L25:L27" si="9">K25*J25</f>
        <v>0</v>
      </c>
      <c r="M25" s="27"/>
      <c r="N25" s="30">
        <f t="shared" ref="N25:N27" si="10">L25-H25</f>
        <v>0</v>
      </c>
      <c r="O25" s="31" t="str">
        <f t="shared" ref="O25:O27" si="11">IF((H25)=0,"",(N25/H25))</f>
        <v/>
      </c>
      <c r="Q25" s="24">
        <f>'Proposed Rates'!F83</f>
        <v>0</v>
      </c>
      <c r="R25" s="29">
        <f>$F$19</f>
        <v>500</v>
      </c>
      <c r="S25" s="26">
        <f t="shared" ref="S25:S27" si="12">R25*Q25</f>
        <v>0</v>
      </c>
      <c r="T25" s="27"/>
      <c r="U25" s="30">
        <f t="shared" si="1"/>
        <v>0</v>
      </c>
      <c r="V25" s="31" t="str">
        <f t="shared" si="2"/>
        <v/>
      </c>
      <c r="X25" s="24">
        <f>'Proposed Rates'!G83</f>
        <v>0</v>
      </c>
      <c r="Y25" s="29">
        <f>$F$19</f>
        <v>500</v>
      </c>
      <c r="Z25" s="26">
        <f t="shared" ref="Z25:Z27" si="13">Y25*X25</f>
        <v>0</v>
      </c>
      <c r="AA25" s="27"/>
      <c r="AB25" s="30">
        <f t="shared" si="3"/>
        <v>0</v>
      </c>
      <c r="AC25" s="31" t="str">
        <f t="shared" si="4"/>
        <v/>
      </c>
      <c r="AE25" s="24">
        <f>'Proposed Rates'!H83</f>
        <v>0</v>
      </c>
      <c r="AF25" s="29">
        <f>$F$19</f>
        <v>500</v>
      </c>
      <c r="AG25" s="26">
        <f t="shared" ref="AG25:AG27" si="14">AF25*AE25</f>
        <v>0</v>
      </c>
      <c r="AH25" s="27"/>
      <c r="AI25" s="30">
        <f t="shared" si="5"/>
        <v>0</v>
      </c>
      <c r="AJ25" s="31" t="str">
        <f t="shared" si="6"/>
        <v/>
      </c>
      <c r="AL25" s="24">
        <f>'Proposed Rates'!I83</f>
        <v>0</v>
      </c>
      <c r="AM25" s="29">
        <f>$F$19</f>
        <v>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500</v>
      </c>
      <c r="H26" s="26">
        <f t="shared" si="0"/>
        <v>0</v>
      </c>
      <c r="I26" s="27"/>
      <c r="J26" s="24">
        <f>'Proposed Rates'!E97</f>
        <v>0</v>
      </c>
      <c r="K26" s="29">
        <f t="shared" ref="K26:K27" si="17">$F$19</f>
        <v>500</v>
      </c>
      <c r="L26" s="26">
        <f t="shared" si="9"/>
        <v>0</v>
      </c>
      <c r="M26" s="27"/>
      <c r="N26" s="30">
        <f t="shared" si="10"/>
        <v>0</v>
      </c>
      <c r="O26" s="31" t="str">
        <f t="shared" si="11"/>
        <v/>
      </c>
      <c r="Q26" s="24">
        <f>'Proposed Rates'!F97</f>
        <v>0</v>
      </c>
      <c r="R26" s="29">
        <f t="shared" ref="R26:R27" si="18">$F$19</f>
        <v>500</v>
      </c>
      <c r="S26" s="26">
        <f t="shared" si="12"/>
        <v>0</v>
      </c>
      <c r="T26" s="27"/>
      <c r="U26" s="30">
        <f t="shared" si="1"/>
        <v>0</v>
      </c>
      <c r="V26" s="31" t="str">
        <f t="shared" si="2"/>
        <v/>
      </c>
      <c r="X26" s="24">
        <f>'Proposed Rates'!G97</f>
        <v>0</v>
      </c>
      <c r="Y26" s="29">
        <f t="shared" ref="Y26:Y27" si="19">$F$19</f>
        <v>500</v>
      </c>
      <c r="Z26" s="26">
        <f t="shared" si="13"/>
        <v>0</v>
      </c>
      <c r="AA26" s="27"/>
      <c r="AB26" s="30">
        <f t="shared" si="3"/>
        <v>0</v>
      </c>
      <c r="AC26" s="31" t="str">
        <f t="shared" si="4"/>
        <v/>
      </c>
      <c r="AE26" s="24">
        <f>'Proposed Rates'!H97</f>
        <v>0</v>
      </c>
      <c r="AF26" s="29">
        <f t="shared" ref="AF26:AF27" si="20">$F$19</f>
        <v>500</v>
      </c>
      <c r="AG26" s="26">
        <f t="shared" si="14"/>
        <v>0</v>
      </c>
      <c r="AH26" s="27"/>
      <c r="AI26" s="30">
        <f t="shared" si="5"/>
        <v>0</v>
      </c>
      <c r="AJ26" s="31" t="str">
        <f t="shared" si="6"/>
        <v/>
      </c>
      <c r="AL26" s="24">
        <f>'Proposed Rates'!I97</f>
        <v>0</v>
      </c>
      <c r="AM26" s="29">
        <f t="shared" ref="AM26:AM27" si="21">$F$19</f>
        <v>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500</v>
      </c>
      <c r="H27" s="26">
        <f t="shared" si="0"/>
        <v>0</v>
      </c>
      <c r="I27" s="27"/>
      <c r="J27" s="24">
        <f>'Proposed Rates'!E111</f>
        <v>0</v>
      </c>
      <c r="K27" s="29">
        <f t="shared" si="17"/>
        <v>500</v>
      </c>
      <c r="L27" s="26">
        <f t="shared" si="9"/>
        <v>0</v>
      </c>
      <c r="M27" s="27"/>
      <c r="N27" s="30">
        <f t="shared" si="10"/>
        <v>0</v>
      </c>
      <c r="O27" s="31" t="str">
        <f t="shared" si="11"/>
        <v/>
      </c>
      <c r="Q27" s="24">
        <f>'Proposed Rates'!F111</f>
        <v>0</v>
      </c>
      <c r="R27" s="29">
        <f t="shared" si="18"/>
        <v>500</v>
      </c>
      <c r="S27" s="26">
        <f t="shared" si="12"/>
        <v>0</v>
      </c>
      <c r="T27" s="27"/>
      <c r="U27" s="30">
        <f t="shared" si="1"/>
        <v>0</v>
      </c>
      <c r="V27" s="31" t="str">
        <f t="shared" si="2"/>
        <v/>
      </c>
      <c r="X27" s="24">
        <f>'Proposed Rates'!G111</f>
        <v>0</v>
      </c>
      <c r="Y27" s="29">
        <f t="shared" si="19"/>
        <v>500</v>
      </c>
      <c r="Z27" s="26">
        <f t="shared" si="13"/>
        <v>0</v>
      </c>
      <c r="AA27" s="27"/>
      <c r="AB27" s="30">
        <f t="shared" si="3"/>
        <v>0</v>
      </c>
      <c r="AC27" s="31" t="str">
        <f t="shared" si="4"/>
        <v/>
      </c>
      <c r="AE27" s="24">
        <f>'Proposed Rates'!H111</f>
        <v>0</v>
      </c>
      <c r="AF27" s="29">
        <f t="shared" si="20"/>
        <v>500</v>
      </c>
      <c r="AG27" s="26">
        <f t="shared" si="14"/>
        <v>0</v>
      </c>
      <c r="AH27" s="27"/>
      <c r="AI27" s="30">
        <f t="shared" si="5"/>
        <v>0</v>
      </c>
      <c r="AJ27" s="31" t="str">
        <f t="shared" si="6"/>
        <v/>
      </c>
      <c r="AL27" s="24">
        <f>'Proposed Rates'!I111</f>
        <v>0</v>
      </c>
      <c r="AM27" s="29">
        <f t="shared" si="21"/>
        <v>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500</v>
      </c>
      <c r="H29" s="26">
        <f t="shared" si="0"/>
        <v>2438</v>
      </c>
      <c r="I29" s="27"/>
      <c r="J29" s="24">
        <f>+'&gt;50 (100)'!J29</f>
        <v>5.3505000000000003</v>
      </c>
      <c r="K29" s="45">
        <f>+$F$19</f>
        <v>500</v>
      </c>
      <c r="L29" s="26">
        <f t="shared" si="22"/>
        <v>2675.25</v>
      </c>
      <c r="M29" s="27"/>
      <c r="N29" s="30">
        <f t="shared" si="23"/>
        <v>237.25</v>
      </c>
      <c r="O29" s="31">
        <f t="shared" si="24"/>
        <v>9.7313371616078753E-2</v>
      </c>
      <c r="Q29" s="24">
        <f>+'&gt;50 (100)'!Q29</f>
        <v>5.6200999999999999</v>
      </c>
      <c r="R29" s="45">
        <f>+$F$19</f>
        <v>500</v>
      </c>
      <c r="S29" s="26">
        <f t="shared" si="25"/>
        <v>2810.0499999999997</v>
      </c>
      <c r="T29" s="27"/>
      <c r="U29" s="30">
        <f t="shared" si="1"/>
        <v>134.79999999999973</v>
      </c>
      <c r="V29" s="31">
        <f t="shared" si="2"/>
        <v>5.0387814222969715E-2</v>
      </c>
      <c r="X29" s="24">
        <f>+'&gt;50 (100)'!X29</f>
        <v>5.8624000000000001</v>
      </c>
      <c r="Y29" s="45">
        <f>+$F$19</f>
        <v>500</v>
      </c>
      <c r="Z29" s="26">
        <f t="shared" si="26"/>
        <v>2931.2</v>
      </c>
      <c r="AA29" s="27"/>
      <c r="AB29" s="30">
        <f t="shared" si="3"/>
        <v>121.15000000000009</v>
      </c>
      <c r="AC29" s="31">
        <f t="shared" si="4"/>
        <v>4.3113111866336935E-2</v>
      </c>
      <c r="AE29" s="24">
        <f>+'&gt;50 (100)'!AE29</f>
        <v>5.9983000000000004</v>
      </c>
      <c r="AF29" s="45">
        <f>+$F$19</f>
        <v>500</v>
      </c>
      <c r="AG29" s="26">
        <f t="shared" si="27"/>
        <v>2999.15</v>
      </c>
      <c r="AH29" s="27"/>
      <c r="AI29" s="30">
        <f t="shared" si="5"/>
        <v>67.950000000000273</v>
      </c>
      <c r="AJ29" s="31">
        <f t="shared" si="6"/>
        <v>2.3181632096069965E-2</v>
      </c>
      <c r="AL29" s="24">
        <f>+'&gt;50 (100)'!AL29</f>
        <v>6.0705</v>
      </c>
      <c r="AM29" s="45">
        <f>+$F$19</f>
        <v>500</v>
      </c>
      <c r="AN29" s="26">
        <f t="shared" si="28"/>
        <v>3035.25</v>
      </c>
      <c r="AO29" s="27"/>
      <c r="AP29" s="30">
        <f t="shared" si="7"/>
        <v>36.099999999999909</v>
      </c>
      <c r="AQ29" s="31">
        <f t="shared" si="8"/>
        <v>1.2036743744060786E-2</v>
      </c>
    </row>
    <row r="30" spans="2:43" x14ac:dyDescent="0.2">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136</v>
      </c>
      <c r="C31" s="21"/>
      <c r="D31" s="22" t="s">
        <v>59</v>
      </c>
      <c r="E31" s="23"/>
      <c r="F31" s="24">
        <f>+'Proposed Rates'!D69</f>
        <v>0</v>
      </c>
      <c r="G31" s="45">
        <f>+$F$19</f>
        <v>500</v>
      </c>
      <c r="H31" s="26">
        <f t="shared" si="0"/>
        <v>0</v>
      </c>
      <c r="I31" s="27"/>
      <c r="J31" s="24">
        <f>+'&gt;50 (100)'!J31</f>
        <v>-1.44E-2</v>
      </c>
      <c r="K31" s="45">
        <f>+$F$19</f>
        <v>500</v>
      </c>
      <c r="L31" s="26">
        <f t="shared" si="22"/>
        <v>-7.2</v>
      </c>
      <c r="M31" s="27"/>
      <c r="N31" s="30">
        <f t="shared" si="23"/>
        <v>-7.2</v>
      </c>
      <c r="O31" s="31" t="str">
        <f t="shared" si="24"/>
        <v/>
      </c>
      <c r="Q31" s="24">
        <f>+'&gt;50 (100)'!Q31</f>
        <v>-1.44E-2</v>
      </c>
      <c r="R31" s="45">
        <f>+$F$19</f>
        <v>500</v>
      </c>
      <c r="S31" s="26">
        <f t="shared" si="25"/>
        <v>-7.2</v>
      </c>
      <c r="T31" s="27"/>
      <c r="U31" s="30">
        <f t="shared" si="1"/>
        <v>0</v>
      </c>
      <c r="V31" s="31">
        <f t="shared" si="2"/>
        <v>0</v>
      </c>
      <c r="X31" s="24">
        <f>+'&gt;50 (100)'!X31</f>
        <v>0</v>
      </c>
      <c r="Y31" s="45">
        <f>+$F$19</f>
        <v>500</v>
      </c>
      <c r="Z31" s="26">
        <f t="shared" si="26"/>
        <v>0</v>
      </c>
      <c r="AA31" s="27"/>
      <c r="AB31" s="30">
        <f t="shared" si="3"/>
        <v>7.2</v>
      </c>
      <c r="AC31" s="31">
        <f t="shared" si="4"/>
        <v>-1</v>
      </c>
      <c r="AE31" s="24">
        <f>+'&gt;50 (100)'!AE31</f>
        <v>0</v>
      </c>
      <c r="AF31" s="45">
        <f>+$F$19</f>
        <v>500</v>
      </c>
      <c r="AG31" s="26">
        <f t="shared" si="27"/>
        <v>0</v>
      </c>
      <c r="AH31" s="27"/>
      <c r="AI31" s="30">
        <f t="shared" si="5"/>
        <v>0</v>
      </c>
      <c r="AJ31" s="31" t="str">
        <f t="shared" si="6"/>
        <v/>
      </c>
      <c r="AL31" s="24">
        <f>+'&gt;50 (100)'!AL31</f>
        <v>0</v>
      </c>
      <c r="AM31" s="45">
        <f>+$F$19</f>
        <v>500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500</v>
      </c>
      <c r="H36" s="26">
        <f t="shared" si="0"/>
        <v>85.85</v>
      </c>
      <c r="I36" s="27"/>
      <c r="J36" s="28">
        <f>+'Proposed Rates'!E54</f>
        <v>-0.19719999999999999</v>
      </c>
      <c r="K36" s="25">
        <f>$F19</f>
        <v>500</v>
      </c>
      <c r="L36" s="26">
        <f t="shared" si="22"/>
        <v>-98.6</v>
      </c>
      <c r="M36" s="27"/>
      <c r="N36" s="30">
        <f t="shared" si="23"/>
        <v>-184.45</v>
      </c>
      <c r="O36" s="31">
        <f t="shared" si="24"/>
        <v>-2.1485148514851486</v>
      </c>
      <c r="Q36" s="28">
        <f>+'Proposed Rates'!F54</f>
        <v>-0.19639999999999999</v>
      </c>
      <c r="R36" s="25">
        <f>$F19</f>
        <v>500</v>
      </c>
      <c r="S36" s="26">
        <f t="shared" si="25"/>
        <v>-98.199999999999989</v>
      </c>
      <c r="T36" s="27"/>
      <c r="U36" s="30">
        <f>S36-L36</f>
        <v>0.40000000000000568</v>
      </c>
      <c r="V36" s="31">
        <f t="shared" si="2"/>
        <v>-4.0567951318458998E-3</v>
      </c>
      <c r="X36" s="28">
        <f>+'Proposed Rates'!G54</f>
        <v>0</v>
      </c>
      <c r="Y36" s="25">
        <f>$F19</f>
        <v>500</v>
      </c>
      <c r="Z36" s="26">
        <f t="shared" si="26"/>
        <v>0</v>
      </c>
      <c r="AA36" s="27"/>
      <c r="AB36" s="30">
        <f t="shared" si="3"/>
        <v>98.199999999999989</v>
      </c>
      <c r="AC36" s="31">
        <f t="shared" si="4"/>
        <v>-1</v>
      </c>
      <c r="AE36" s="28">
        <f>+'Proposed Rates'!H54</f>
        <v>0</v>
      </c>
      <c r="AF36" s="25">
        <f>$F19</f>
        <v>500</v>
      </c>
      <c r="AG36" s="26">
        <f t="shared" si="27"/>
        <v>0</v>
      </c>
      <c r="AH36" s="27"/>
      <c r="AI36" s="30">
        <f t="shared" si="5"/>
        <v>0</v>
      </c>
      <c r="AJ36" s="31" t="str">
        <f t="shared" si="6"/>
        <v/>
      </c>
      <c r="AL36" s="28">
        <f>+'Proposed Rates'!I54</f>
        <v>0</v>
      </c>
      <c r="AM36" s="25">
        <f>$F19</f>
        <v>500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2723.85</v>
      </c>
      <c r="I39" s="62"/>
      <c r="J39" s="239"/>
      <c r="K39" s="240"/>
      <c r="L39" s="238">
        <f>SUM(L23:L38)</f>
        <v>2769.4500000000003</v>
      </c>
      <c r="M39" s="62"/>
      <c r="N39" s="37">
        <f t="shared" si="23"/>
        <v>45.600000000000364</v>
      </c>
      <c r="O39" s="38">
        <f t="shared" si="24"/>
        <v>1.6741009967509358E-2</v>
      </c>
      <c r="Q39" s="239"/>
      <c r="R39" s="240"/>
      <c r="S39" s="238">
        <f>SUM(S23:S38)</f>
        <v>2912.85</v>
      </c>
      <c r="T39" s="62"/>
      <c r="U39" s="37">
        <f t="shared" si="1"/>
        <v>143.39999999999964</v>
      </c>
      <c r="V39" s="38">
        <f t="shared" si="2"/>
        <v>5.1779234143963467E-2</v>
      </c>
      <c r="X39" s="239"/>
      <c r="Y39" s="240"/>
      <c r="Z39" s="238">
        <f>SUM(Z23:Z38)</f>
        <v>3146.5099999999998</v>
      </c>
      <c r="AA39" s="62"/>
      <c r="AB39" s="37">
        <f t="shared" si="3"/>
        <v>233.65999999999985</v>
      </c>
      <c r="AC39" s="38">
        <f t="shared" si="4"/>
        <v>8.02169696345503E-2</v>
      </c>
      <c r="AE39" s="239"/>
      <c r="AF39" s="240"/>
      <c r="AG39" s="238">
        <f>SUM(AG23:AG38)</f>
        <v>3217.6</v>
      </c>
      <c r="AH39" s="62"/>
      <c r="AI39" s="37">
        <f t="shared" si="5"/>
        <v>71.090000000000146</v>
      </c>
      <c r="AJ39" s="38">
        <f t="shared" si="6"/>
        <v>2.2593285894530815E-2</v>
      </c>
      <c r="AL39" s="239"/>
      <c r="AM39" s="240"/>
      <c r="AN39" s="238">
        <f>SUM(AN23:AN38)</f>
        <v>3254.79</v>
      </c>
      <c r="AO39" s="62"/>
      <c r="AP39" s="37">
        <f t="shared" si="7"/>
        <v>37.190000000000055</v>
      </c>
      <c r="AQ39" s="38">
        <f t="shared" si="8"/>
        <v>1.1558304326205885E-2</v>
      </c>
    </row>
    <row r="40" spans="2:43" ht="38.25" x14ac:dyDescent="0.2">
      <c r="B40" s="40" t="s">
        <v>100</v>
      </c>
      <c r="C40" s="21"/>
      <c r="D40" s="22" t="s">
        <v>59</v>
      </c>
      <c r="E40" s="23"/>
      <c r="F40" s="24">
        <f>+'Proposed Rates'!D40</f>
        <v>-4.0300000000000002E-2</v>
      </c>
      <c r="G40" s="45">
        <f>+$F$19</f>
        <v>500</v>
      </c>
      <c r="H40" s="26">
        <f>G40*F40</f>
        <v>-20.150000000000002</v>
      </c>
      <c r="I40" s="27"/>
      <c r="J40" s="24">
        <f>+'Proposed Rates'!E40</f>
        <v>-0.18090000000000001</v>
      </c>
      <c r="K40" s="45">
        <f>+$F$19</f>
        <v>500</v>
      </c>
      <c r="L40" s="26">
        <f>K40*J40</f>
        <v>-90.45</v>
      </c>
      <c r="M40" s="27"/>
      <c r="N40" s="30">
        <f>L40-H40</f>
        <v>-70.3</v>
      </c>
      <c r="O40" s="31">
        <f>IF((H40)=0,"",(N40/H40))</f>
        <v>3.4888337468982624</v>
      </c>
      <c r="Q40" s="24">
        <f>+'Proposed Rates'!F40</f>
        <v>-0.1802</v>
      </c>
      <c r="R40" s="45">
        <f>+$F$19</f>
        <v>500</v>
      </c>
      <c r="S40" s="26">
        <f>R40*Q40</f>
        <v>-90.1</v>
      </c>
      <c r="T40" s="27"/>
      <c r="U40" s="30">
        <f t="shared" si="1"/>
        <v>0.35000000000000853</v>
      </c>
      <c r="V40" s="31">
        <f t="shared" si="2"/>
        <v>-3.8695411829741131E-3</v>
      </c>
      <c r="X40" s="24">
        <f>+'Proposed Rates'!G40</f>
        <v>0</v>
      </c>
      <c r="Y40" s="45">
        <f>+$F$19</f>
        <v>500</v>
      </c>
      <c r="Z40" s="26">
        <f>Y40*X40</f>
        <v>0</v>
      </c>
      <c r="AA40" s="27"/>
      <c r="AB40" s="30">
        <f t="shared" si="3"/>
        <v>90.1</v>
      </c>
      <c r="AC40" s="31">
        <f t="shared" si="4"/>
        <v>-1</v>
      </c>
      <c r="AE40" s="24">
        <f>+'Proposed Rates'!H40</f>
        <v>0</v>
      </c>
      <c r="AF40" s="45">
        <f>+$F$19</f>
        <v>500</v>
      </c>
      <c r="AG40" s="26">
        <f>AF40*AE40</f>
        <v>0</v>
      </c>
      <c r="AH40" s="27"/>
      <c r="AI40" s="30">
        <f t="shared" si="5"/>
        <v>0</v>
      </c>
      <c r="AJ40" s="31" t="str">
        <f t="shared" si="6"/>
        <v/>
      </c>
      <c r="AL40" s="24">
        <f>+'Proposed Rates'!I40</f>
        <v>0</v>
      </c>
      <c r="AM40" s="45">
        <f>+$F$19</f>
        <v>500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45">
        <f>+F19</f>
        <v>500</v>
      </c>
      <c r="H43" s="26">
        <f t="shared" si="37"/>
        <v>-12.35</v>
      </c>
      <c r="I43" s="41"/>
      <c r="J43" s="24">
        <f>+'Proposed Rates'!E141</f>
        <v>-0.1046</v>
      </c>
      <c r="K43" s="45">
        <f>+F19</f>
        <v>500</v>
      </c>
      <c r="L43" s="26">
        <f t="shared" si="39"/>
        <v>-52.3</v>
      </c>
      <c r="M43" s="42"/>
      <c r="N43" s="30">
        <f t="shared" si="40"/>
        <v>-39.949999999999996</v>
      </c>
      <c r="O43" s="31">
        <f t="shared" si="41"/>
        <v>3.234817813765182</v>
      </c>
      <c r="Q43" s="28">
        <f>+'Proposed Rates'!F141</f>
        <v>0</v>
      </c>
      <c r="R43" s="45">
        <f>$F$19</f>
        <v>500</v>
      </c>
      <c r="S43" s="26">
        <f t="shared" si="43"/>
        <v>0</v>
      </c>
      <c r="T43" s="42"/>
      <c r="U43" s="30">
        <f t="shared" si="1"/>
        <v>52.3</v>
      </c>
      <c r="V43" s="31">
        <f t="shared" si="2"/>
        <v>-1</v>
      </c>
      <c r="X43" s="28">
        <f>+'Proposed Rates'!G141</f>
        <v>0</v>
      </c>
      <c r="Y43" s="45">
        <f>$F$19</f>
        <v>500</v>
      </c>
      <c r="Z43" s="26">
        <f t="shared" si="45"/>
        <v>0</v>
      </c>
      <c r="AA43" s="42"/>
      <c r="AB43" s="30">
        <f t="shared" si="3"/>
        <v>0</v>
      </c>
      <c r="AC43" s="31" t="str">
        <f t="shared" si="4"/>
        <v/>
      </c>
      <c r="AE43" s="28">
        <f>+'Proposed Rates'!H141</f>
        <v>0</v>
      </c>
      <c r="AF43" s="45">
        <f>$F$19</f>
        <v>500</v>
      </c>
      <c r="AG43" s="26">
        <f t="shared" si="47"/>
        <v>0</v>
      </c>
      <c r="AH43" s="42"/>
      <c r="AI43" s="30">
        <f t="shared" si="5"/>
        <v>0</v>
      </c>
      <c r="AJ43" s="31" t="str">
        <f t="shared" si="6"/>
        <v/>
      </c>
      <c r="AL43" s="28">
        <f>+'Proposed Rates'!I141</f>
        <v>0</v>
      </c>
      <c r="AM43" s="45">
        <f>$F$19</f>
        <v>500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500</v>
      </c>
      <c r="H44" s="26">
        <f>G44*F44</f>
        <v>12.26</v>
      </c>
      <c r="I44" s="27"/>
      <c r="J44" s="46">
        <f>'Proposed Rates'!E235</f>
        <v>1.9640000000000001E-2</v>
      </c>
      <c r="K44" s="45">
        <f>+$F$19</f>
        <v>500</v>
      </c>
      <c r="L44" s="26">
        <f>K44*J44</f>
        <v>9.82</v>
      </c>
      <c r="M44" s="27"/>
      <c r="N44" s="30">
        <f>L44-H44</f>
        <v>-2.4399999999999995</v>
      </c>
      <c r="O44" s="31">
        <f>IF((H44)=0,"",(N44/H44))</f>
        <v>-0.19902120717781399</v>
      </c>
      <c r="Q44" s="46">
        <f>'Proposed Rates'!F235</f>
        <v>1.9910000000000001E-2</v>
      </c>
      <c r="R44" s="45">
        <f>+$F$19</f>
        <v>500</v>
      </c>
      <c r="S44" s="26">
        <f>R44*Q44</f>
        <v>9.9550000000000001</v>
      </c>
      <c r="T44" s="27"/>
      <c r="U44" s="30">
        <f t="shared" si="1"/>
        <v>0.13499999999999979</v>
      </c>
      <c r="V44" s="31">
        <f t="shared" si="2"/>
        <v>1.3747454175152727E-2</v>
      </c>
      <c r="X44" s="46">
        <f>'Proposed Rates'!G235</f>
        <v>2.017E-2</v>
      </c>
      <c r="Y44" s="45">
        <f>+$F$19</f>
        <v>500</v>
      </c>
      <c r="Z44" s="26">
        <f>Y44*X44</f>
        <v>10.085000000000001</v>
      </c>
      <c r="AA44" s="27"/>
      <c r="AB44" s="30">
        <f t="shared" si="3"/>
        <v>0.13000000000000078</v>
      </c>
      <c r="AC44" s="31">
        <f t="shared" si="4"/>
        <v>1.3058764439979989E-2</v>
      </c>
      <c r="AE44" s="46">
        <f>'Proposed Rates'!H235</f>
        <v>2.0379999999999999E-2</v>
      </c>
      <c r="AF44" s="45">
        <f>+$F$19</f>
        <v>500</v>
      </c>
      <c r="AG44" s="26">
        <f>AF44*AE44</f>
        <v>10.19</v>
      </c>
      <c r="AH44" s="27"/>
      <c r="AI44" s="30">
        <f t="shared" si="5"/>
        <v>0.10499999999999865</v>
      </c>
      <c r="AJ44" s="31">
        <f t="shared" si="6"/>
        <v>1.0411502231036058E-2</v>
      </c>
      <c r="AL44" s="46">
        <f>'Proposed Rates'!I235</f>
        <v>2.07E-2</v>
      </c>
      <c r="AM44" s="45">
        <f>+$F$19</f>
        <v>500</v>
      </c>
      <c r="AN44" s="26">
        <f>AM44*AL44</f>
        <v>10.35</v>
      </c>
      <c r="AO44" s="27"/>
      <c r="AP44" s="30">
        <f t="shared" si="7"/>
        <v>0.16000000000000014</v>
      </c>
      <c r="AQ44" s="31">
        <f t="shared" si="8"/>
        <v>1.5701668302257131E-2</v>
      </c>
    </row>
    <row r="45" spans="2:43" x14ac:dyDescent="0.2">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2320.3599999999997</v>
      </c>
      <c r="I47" s="36"/>
      <c r="J47" s="53"/>
      <c r="K47" s="55"/>
      <c r="L47" s="54">
        <f>SUM(L40:L46)+L39</f>
        <v>3300.82</v>
      </c>
      <c r="M47" s="36"/>
      <c r="N47" s="37">
        <f t="shared" ref="N47:N64" si="58">L47-H47</f>
        <v>980.46000000000049</v>
      </c>
      <c r="O47" s="38">
        <f t="shared" si="41"/>
        <v>0.4225465014049547</v>
      </c>
      <c r="Q47" s="53"/>
      <c r="R47" s="55"/>
      <c r="S47" s="54">
        <f>SUM(S40:S46)+S39</f>
        <v>2832.7049999999999</v>
      </c>
      <c r="T47" s="36"/>
      <c r="U47" s="37">
        <f t="shared" si="1"/>
        <v>-468.11500000000024</v>
      </c>
      <c r="V47" s="38">
        <f t="shared" si="2"/>
        <v>-0.14181779073078818</v>
      </c>
      <c r="X47" s="53"/>
      <c r="Y47" s="55"/>
      <c r="Z47" s="54">
        <f>SUM(Z40:Z46)+Z39</f>
        <v>3156.5949999999998</v>
      </c>
      <c r="AA47" s="36"/>
      <c r="AB47" s="37">
        <f t="shared" si="3"/>
        <v>323.88999999999987</v>
      </c>
      <c r="AC47" s="38">
        <f t="shared" si="4"/>
        <v>0.11433947410690484</v>
      </c>
      <c r="AE47" s="53"/>
      <c r="AF47" s="55"/>
      <c r="AG47" s="54">
        <f>SUM(AG40:AG46)+AG39</f>
        <v>3227.79</v>
      </c>
      <c r="AH47" s="36"/>
      <c r="AI47" s="37">
        <f t="shared" si="5"/>
        <v>71.195000000000164</v>
      </c>
      <c r="AJ47" s="38">
        <f t="shared" si="6"/>
        <v>2.2554366334610606E-2</v>
      </c>
      <c r="AL47" s="53"/>
      <c r="AM47" s="55"/>
      <c r="AN47" s="54">
        <f>SUM(AN40:AN46)+AN39</f>
        <v>3265.14</v>
      </c>
      <c r="AO47" s="36"/>
      <c r="AP47" s="37">
        <f t="shared" si="7"/>
        <v>37.349999999999909</v>
      </c>
      <c r="AQ47" s="38">
        <f t="shared" si="8"/>
        <v>1.1571384755513807E-2</v>
      </c>
    </row>
    <row r="48" spans="2:43" x14ac:dyDescent="0.2">
      <c r="B48" s="27" t="s">
        <v>28</v>
      </c>
      <c r="C48" s="27"/>
      <c r="D48" s="56" t="s">
        <v>59</v>
      </c>
      <c r="E48" s="57"/>
      <c r="F48" s="28">
        <f>'Proposed Rates'!D155</f>
        <v>2.9016999999999999</v>
      </c>
      <c r="G48" s="58">
        <f>+$F$19</f>
        <v>500</v>
      </c>
      <c r="H48" s="26">
        <f>G48*F48</f>
        <v>1450.85</v>
      </c>
      <c r="I48" s="27"/>
      <c r="J48" s="28">
        <f>'Proposed Rates'!E155</f>
        <v>3.1059000000000001</v>
      </c>
      <c r="K48" s="58">
        <f>+$F$19</f>
        <v>500</v>
      </c>
      <c r="L48" s="26">
        <f>K48*J48</f>
        <v>1552.95</v>
      </c>
      <c r="M48" s="27"/>
      <c r="N48" s="30">
        <f t="shared" si="58"/>
        <v>102.10000000000014</v>
      </c>
      <c r="O48" s="31">
        <f t="shared" si="41"/>
        <v>7.0372540235034739E-2</v>
      </c>
      <c r="Q48" s="28">
        <f>'Proposed Rates'!F155</f>
        <v>3.1059000000000001</v>
      </c>
      <c r="R48" s="58">
        <f>+$F$19</f>
        <v>500</v>
      </c>
      <c r="S48" s="26">
        <f>R48*Q48</f>
        <v>1552.95</v>
      </c>
      <c r="T48" s="27"/>
      <c r="U48" s="30">
        <f t="shared" si="1"/>
        <v>0</v>
      </c>
      <c r="V48" s="31">
        <f t="shared" si="2"/>
        <v>0</v>
      </c>
      <c r="X48" s="28">
        <f>'Proposed Rates'!G155</f>
        <v>3.1059000000000001</v>
      </c>
      <c r="Y48" s="58">
        <f>+$F$19</f>
        <v>500</v>
      </c>
      <c r="Z48" s="26">
        <f>Y48*X48</f>
        <v>1552.95</v>
      </c>
      <c r="AA48" s="27"/>
      <c r="AB48" s="30">
        <f t="shared" si="3"/>
        <v>0</v>
      </c>
      <c r="AC48" s="31">
        <f t="shared" si="4"/>
        <v>0</v>
      </c>
      <c r="AE48" s="28">
        <f>'Proposed Rates'!H155</f>
        <v>3.1059000000000001</v>
      </c>
      <c r="AF48" s="58">
        <f>+$F$19</f>
        <v>500</v>
      </c>
      <c r="AG48" s="26">
        <f>AF48*AE48</f>
        <v>1552.95</v>
      </c>
      <c r="AH48" s="27"/>
      <c r="AI48" s="30">
        <f t="shared" si="5"/>
        <v>0</v>
      </c>
      <c r="AJ48" s="31">
        <f t="shared" si="6"/>
        <v>0</v>
      </c>
      <c r="AL48" s="28">
        <f>'Proposed Rates'!I155</f>
        <v>3.1059000000000001</v>
      </c>
      <c r="AM48" s="58">
        <f>+$F$19</f>
        <v>500</v>
      </c>
      <c r="AN48" s="26">
        <f>AM48*AL48</f>
        <v>1552.95</v>
      </c>
      <c r="AO48" s="27"/>
      <c r="AP48" s="30">
        <f t="shared" si="7"/>
        <v>0</v>
      </c>
      <c r="AQ48" s="31">
        <f t="shared" si="8"/>
        <v>0</v>
      </c>
    </row>
    <row r="49" spans="2:43" ht="25.5" x14ac:dyDescent="0.2">
      <c r="B49" s="60" t="s">
        <v>29</v>
      </c>
      <c r="C49" s="27"/>
      <c r="D49" s="56" t="s">
        <v>59</v>
      </c>
      <c r="E49" s="57"/>
      <c r="F49" s="28">
        <f>'Proposed Rates'!D169</f>
        <v>2.0474000000000001</v>
      </c>
      <c r="G49" s="58">
        <f>G48</f>
        <v>500</v>
      </c>
      <c r="H49" s="26">
        <f>G49*F49</f>
        <v>1023.7</v>
      </c>
      <c r="I49" s="27"/>
      <c r="J49" s="28">
        <f>'Proposed Rates'!E169</f>
        <v>1.9643999999999999</v>
      </c>
      <c r="K49" s="58">
        <f>K48</f>
        <v>500</v>
      </c>
      <c r="L49" s="26">
        <f>K49*J49</f>
        <v>982.19999999999993</v>
      </c>
      <c r="M49" s="27"/>
      <c r="N49" s="30">
        <f t="shared" si="58"/>
        <v>-41.500000000000114</v>
      </c>
      <c r="O49" s="31">
        <f t="shared" si="41"/>
        <v>-4.0539220474748568E-2</v>
      </c>
      <c r="Q49" s="28">
        <f>'Proposed Rates'!F169</f>
        <v>1.9643999999999999</v>
      </c>
      <c r="R49" s="58">
        <f>R48</f>
        <v>500</v>
      </c>
      <c r="S49" s="26">
        <f>R49*Q49</f>
        <v>982.19999999999993</v>
      </c>
      <c r="T49" s="27"/>
      <c r="U49" s="30">
        <f t="shared" si="1"/>
        <v>0</v>
      </c>
      <c r="V49" s="31">
        <f t="shared" si="2"/>
        <v>0</v>
      </c>
      <c r="X49" s="28">
        <f>'Proposed Rates'!G169</f>
        <v>1.9643999999999999</v>
      </c>
      <c r="Y49" s="58">
        <f>Y48</f>
        <v>500</v>
      </c>
      <c r="Z49" s="26">
        <f>Y49*X49</f>
        <v>982.19999999999993</v>
      </c>
      <c r="AA49" s="27"/>
      <c r="AB49" s="30">
        <f t="shared" si="3"/>
        <v>0</v>
      </c>
      <c r="AC49" s="31">
        <f t="shared" si="4"/>
        <v>0</v>
      </c>
      <c r="AE49" s="28">
        <f>'Proposed Rates'!H169</f>
        <v>1.9643999999999999</v>
      </c>
      <c r="AF49" s="58">
        <f>AF48</f>
        <v>500</v>
      </c>
      <c r="AG49" s="26">
        <f>AF49*AE49</f>
        <v>982.19999999999993</v>
      </c>
      <c r="AH49" s="27"/>
      <c r="AI49" s="30">
        <f t="shared" si="5"/>
        <v>0</v>
      </c>
      <c r="AJ49" s="31">
        <f t="shared" si="6"/>
        <v>0</v>
      </c>
      <c r="AL49" s="28">
        <f>'Proposed Rates'!I169</f>
        <v>1.9643999999999999</v>
      </c>
      <c r="AM49" s="58">
        <f>AM48</f>
        <v>500</v>
      </c>
      <c r="AN49" s="26">
        <f>AM49*AL49</f>
        <v>982.19999999999993</v>
      </c>
      <c r="AO49" s="27"/>
      <c r="AP49" s="30">
        <f t="shared" si="7"/>
        <v>0</v>
      </c>
      <c r="AQ49" s="31">
        <f t="shared" si="8"/>
        <v>0</v>
      </c>
    </row>
    <row r="50" spans="2:43" ht="25.5" x14ac:dyDescent="0.2">
      <c r="B50" s="50" t="s">
        <v>30</v>
      </c>
      <c r="C50" s="35"/>
      <c r="D50" s="35"/>
      <c r="E50" s="35"/>
      <c r="F50" s="61"/>
      <c r="G50" s="53"/>
      <c r="H50" s="54">
        <f>SUM(H47:H49)</f>
        <v>4794.91</v>
      </c>
      <c r="I50" s="62"/>
      <c r="J50" s="63"/>
      <c r="K50" s="53"/>
      <c r="L50" s="54">
        <f>SUM(L47:L49)</f>
        <v>5835.97</v>
      </c>
      <c r="M50" s="62"/>
      <c r="N50" s="37">
        <f t="shared" si="58"/>
        <v>1041.0600000000004</v>
      </c>
      <c r="O50" s="38">
        <f t="shared" si="41"/>
        <v>0.21711773526510414</v>
      </c>
      <c r="Q50" s="63"/>
      <c r="R50" s="53"/>
      <c r="S50" s="54">
        <f>SUM(S47:S49)</f>
        <v>5367.8549999999996</v>
      </c>
      <c r="T50" s="62"/>
      <c r="U50" s="37">
        <f t="shared" si="1"/>
        <v>-468.11500000000069</v>
      </c>
      <c r="V50" s="38">
        <f t="shared" si="2"/>
        <v>-8.0212029876781527E-2</v>
      </c>
      <c r="X50" s="63"/>
      <c r="Y50" s="53"/>
      <c r="Z50" s="54">
        <f>SUM(Z47:Z49)</f>
        <v>5691.7449999999999</v>
      </c>
      <c r="AA50" s="62"/>
      <c r="AB50" s="37">
        <f t="shared" si="3"/>
        <v>323.89000000000033</v>
      </c>
      <c r="AC50" s="38">
        <f t="shared" si="4"/>
        <v>6.033881317584032E-2</v>
      </c>
      <c r="AE50" s="63"/>
      <c r="AF50" s="53"/>
      <c r="AG50" s="54">
        <f>SUM(AG47:AG49)</f>
        <v>5762.94</v>
      </c>
      <c r="AH50" s="62"/>
      <c r="AI50" s="37">
        <f t="shared" si="5"/>
        <v>71.194999999999709</v>
      </c>
      <c r="AJ50" s="38">
        <f t="shared" si="6"/>
        <v>1.2508466208517723E-2</v>
      </c>
      <c r="AL50" s="63"/>
      <c r="AM50" s="53"/>
      <c r="AN50" s="54">
        <f>SUM(AN47:AN49)</f>
        <v>5800.29</v>
      </c>
      <c r="AO50" s="62"/>
      <c r="AP50" s="37">
        <f t="shared" si="7"/>
        <v>37.350000000000364</v>
      </c>
      <c r="AQ50" s="38">
        <f t="shared" si="8"/>
        <v>6.481066955408241E-3</v>
      </c>
    </row>
    <row r="51" spans="2:43" ht="25.5" x14ac:dyDescent="0.2">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5" x14ac:dyDescent="0.2">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ref="L53:L54" si="65">K53*J53</f>
        <v>0.25</v>
      </c>
      <c r="M53" s="27"/>
      <c r="N53" s="30">
        <f t="shared" si="58"/>
        <v>0</v>
      </c>
      <c r="O53" s="68">
        <f t="shared" si="41"/>
        <v>0</v>
      </c>
      <c r="Q53" s="66">
        <f>'Proposed Rates'!F209</f>
        <v>0.25</v>
      </c>
      <c r="R53" s="29">
        <v>1</v>
      </c>
      <c r="S53" s="67">
        <f t="shared" ref="S53:S54" si="66">R53*Q53</f>
        <v>0.25</v>
      </c>
      <c r="T53" s="27"/>
      <c r="U53" s="30">
        <f t="shared" si="1"/>
        <v>0</v>
      </c>
      <c r="V53" s="68">
        <f t="shared" si="2"/>
        <v>0</v>
      </c>
      <c r="X53" s="66">
        <f>'Proposed Rates'!G209</f>
        <v>0.25</v>
      </c>
      <c r="Y53" s="29">
        <v>1</v>
      </c>
      <c r="Z53" s="67">
        <f t="shared" ref="Z53:Z54" si="67">Y53*X53</f>
        <v>0.25</v>
      </c>
      <c r="AA53" s="27"/>
      <c r="AB53" s="30">
        <f t="shared" si="3"/>
        <v>0</v>
      </c>
      <c r="AC53" s="68">
        <f t="shared" si="4"/>
        <v>0</v>
      </c>
      <c r="AE53" s="66">
        <f>'Proposed Rates'!H209</f>
        <v>0.25</v>
      </c>
      <c r="AF53" s="29">
        <v>1</v>
      </c>
      <c r="AG53" s="67">
        <f t="shared" ref="AG53:AG54" si="68">AF53*AE53</f>
        <v>0.25</v>
      </c>
      <c r="AH53" s="27"/>
      <c r="AI53" s="30">
        <f t="shared" si="5"/>
        <v>0</v>
      </c>
      <c r="AJ53" s="68">
        <f t="shared" si="6"/>
        <v>0</v>
      </c>
      <c r="AL53" s="66">
        <f>'Proposed Rates'!I209</f>
        <v>0.25</v>
      </c>
      <c r="AM53" s="29">
        <v>1</v>
      </c>
      <c r="AN53" s="67">
        <f t="shared" ref="AN53:AN54" si="69">AM53*AL53</f>
        <v>0.25</v>
      </c>
      <c r="AO53" s="27"/>
      <c r="AP53" s="30">
        <f t="shared" si="7"/>
        <v>0</v>
      </c>
      <c r="AQ53" s="68">
        <f t="shared" si="8"/>
        <v>0</v>
      </c>
    </row>
    <row r="54" spans="2:43" x14ac:dyDescent="0.2">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34897.914499999999</v>
      </c>
      <c r="I60" s="94"/>
      <c r="J60" s="95"/>
      <c r="K60" s="95"/>
      <c r="L60" s="93">
        <f>SUM(L51:L56,L50)</f>
        <v>35947.712600000006</v>
      </c>
      <c r="M60" s="96"/>
      <c r="N60" s="97">
        <f t="shared" ref="N60" si="70">L60-H60</f>
        <v>1049.7981000000073</v>
      </c>
      <c r="O60" s="98">
        <f t="shared" ref="O60" si="71">IF((H60)=0,"",(N60/H60))</f>
        <v>3.0081972376888231E-2</v>
      </c>
      <c r="Q60" s="95"/>
      <c r="R60" s="95"/>
      <c r="S60" s="93">
        <f>SUM(S51:S56,S50)</f>
        <v>35479.597600000008</v>
      </c>
      <c r="T60" s="96"/>
      <c r="U60" s="97">
        <f t="shared" si="1"/>
        <v>-468.11499999999796</v>
      </c>
      <c r="V60" s="98">
        <f>IF((L60)=0,"",(U60/L60))</f>
        <v>-1.3022108115997286E-2</v>
      </c>
      <c r="X60" s="95"/>
      <c r="Y60" s="95"/>
      <c r="Z60" s="93">
        <f>SUM(Z51:Z56,Z50)</f>
        <v>35803.487600000008</v>
      </c>
      <c r="AA60" s="96"/>
      <c r="AB60" s="97">
        <f t="shared" si="3"/>
        <v>323.88999999999942</v>
      </c>
      <c r="AC60" s="98">
        <f>IF((S60)=0,"",(AB60/S60))</f>
        <v>9.1289084969779742E-3</v>
      </c>
      <c r="AE60" s="95"/>
      <c r="AF60" s="95"/>
      <c r="AG60" s="93">
        <f>SUM(AG51:AG56,AG50)</f>
        <v>35874.682600000007</v>
      </c>
      <c r="AH60" s="96"/>
      <c r="AI60" s="97">
        <f t="shared" ref="AI60:AI64" si="72">AG60-Z60</f>
        <v>71.194999999999709</v>
      </c>
      <c r="AJ60" s="98">
        <f>IF((Z60)=0,"",(AI60/Z60))</f>
        <v>1.988493433807261E-3</v>
      </c>
      <c r="AL60" s="95"/>
      <c r="AM60" s="95"/>
      <c r="AN60" s="93">
        <f>SUM(AN51:AN56,AN50)</f>
        <v>35912.032600000006</v>
      </c>
      <c r="AO60" s="96"/>
      <c r="AP60" s="97">
        <f t="shared" ref="AP60:AP64" si="73">AN60-AG60</f>
        <v>37.349999999998545</v>
      </c>
      <c r="AQ60" s="98">
        <f>IF((AG60)=0,"",(AP60/AG60))</f>
        <v>1.0411241938067639E-3</v>
      </c>
    </row>
    <row r="61" spans="2:43" x14ac:dyDescent="0.2">
      <c r="B61" s="99" t="s">
        <v>40</v>
      </c>
      <c r="C61" s="21"/>
      <c r="D61" s="21"/>
      <c r="E61" s="21"/>
      <c r="F61" s="100">
        <v>0.13</v>
      </c>
      <c r="G61" s="101"/>
      <c r="H61" s="102">
        <f>H60*F61</f>
        <v>4536.7288850000004</v>
      </c>
      <c r="I61" s="103"/>
      <c r="J61" s="104">
        <v>0.13</v>
      </c>
      <c r="K61" s="103"/>
      <c r="L61" s="105">
        <f>L60*J61</f>
        <v>4673.2026380000007</v>
      </c>
      <c r="M61" s="106"/>
      <c r="N61" s="107">
        <f t="shared" si="58"/>
        <v>136.47375300000022</v>
      </c>
      <c r="O61" s="108">
        <f t="shared" si="41"/>
        <v>3.0081972376888068E-2</v>
      </c>
      <c r="Q61" s="104">
        <v>0.13</v>
      </c>
      <c r="R61" s="103"/>
      <c r="S61" s="105">
        <f>S60*Q61</f>
        <v>4612.3476880000017</v>
      </c>
      <c r="T61" s="106"/>
      <c r="U61" s="107">
        <f t="shared" si="1"/>
        <v>-60.854949999999008</v>
      </c>
      <c r="V61" s="108">
        <f t="shared" ref="V61:V70" si="74">IF((L61)=0,"",(U61/L61))</f>
        <v>-1.302210811599713E-2</v>
      </c>
      <c r="X61" s="104">
        <v>0.13</v>
      </c>
      <c r="Y61" s="103"/>
      <c r="Z61" s="105">
        <f>Z60*X61</f>
        <v>4654.4533880000008</v>
      </c>
      <c r="AA61" s="106"/>
      <c r="AB61" s="107">
        <f t="shared" si="3"/>
        <v>42.10569999999916</v>
      </c>
      <c r="AC61" s="108">
        <f t="shared" ref="AC61:AC70" si="75">IF((S61)=0,"",(AB61/S61))</f>
        <v>9.1289084969778077E-3</v>
      </c>
      <c r="AE61" s="104">
        <v>0.13</v>
      </c>
      <c r="AF61" s="103"/>
      <c r="AG61" s="105">
        <f>AG60*AE61</f>
        <v>4663.7087380000012</v>
      </c>
      <c r="AH61" s="106"/>
      <c r="AI61" s="107">
        <f t="shared" si="72"/>
        <v>9.2553500000003623</v>
      </c>
      <c r="AJ61" s="108">
        <f t="shared" ref="AJ61:AJ70" si="76">IF((Z61)=0,"",(AI61/Z61))</f>
        <v>1.9884934338073473E-3</v>
      </c>
      <c r="AL61" s="104">
        <v>0.13</v>
      </c>
      <c r="AM61" s="103"/>
      <c r="AN61" s="105">
        <f>AN60*AL61</f>
        <v>4668.5642380000008</v>
      </c>
      <c r="AO61" s="106"/>
      <c r="AP61" s="107">
        <f t="shared" si="73"/>
        <v>4.8554999999996653</v>
      </c>
      <c r="AQ61" s="108">
        <f t="shared" ref="AQ61:AQ70" si="77">IF((AG61)=0,"",(AP61/AG61))</f>
        <v>1.0411241938067326E-3</v>
      </c>
    </row>
    <row r="62" spans="2:43" x14ac:dyDescent="0.2">
      <c r="B62" s="109" t="s">
        <v>123</v>
      </c>
      <c r="C62" s="21"/>
      <c r="D62" s="21"/>
      <c r="E62" s="21"/>
      <c r="F62" s="110"/>
      <c r="G62" s="101"/>
      <c r="H62" s="102">
        <f>H60+H61</f>
        <v>39434.643385000003</v>
      </c>
      <c r="I62" s="103"/>
      <c r="J62" s="103"/>
      <c r="K62" s="103"/>
      <c r="L62" s="105">
        <f>L60+L61</f>
        <v>40620.915238000009</v>
      </c>
      <c r="M62" s="106"/>
      <c r="N62" s="107">
        <f t="shared" si="58"/>
        <v>1186.2718530000056</v>
      </c>
      <c r="O62" s="108">
        <f t="shared" si="41"/>
        <v>3.0081972376888165E-2</v>
      </c>
      <c r="Q62" s="103"/>
      <c r="R62" s="103"/>
      <c r="S62" s="105">
        <f>S60+S61</f>
        <v>40091.94528800001</v>
      </c>
      <c r="T62" s="106"/>
      <c r="U62" s="107">
        <f t="shared" si="1"/>
        <v>-528.96994999999879</v>
      </c>
      <c r="V62" s="108">
        <f t="shared" si="74"/>
        <v>-1.3022108115997312E-2</v>
      </c>
      <c r="X62" s="103"/>
      <c r="Y62" s="103"/>
      <c r="Z62" s="105">
        <f>Z60+Z61</f>
        <v>40457.940988000009</v>
      </c>
      <c r="AA62" s="106"/>
      <c r="AB62" s="107">
        <f t="shared" si="3"/>
        <v>365.99569999999949</v>
      </c>
      <c r="AC62" s="108">
        <f t="shared" si="75"/>
        <v>9.1289084969779777E-3</v>
      </c>
      <c r="AE62" s="103"/>
      <c r="AF62" s="103"/>
      <c r="AG62" s="105">
        <f>AG60+AG61</f>
        <v>40538.391338000009</v>
      </c>
      <c r="AH62" s="106"/>
      <c r="AI62" s="107">
        <f t="shared" si="72"/>
        <v>80.450349999999162</v>
      </c>
      <c r="AJ62" s="108">
        <f t="shared" si="76"/>
        <v>1.9884934338072484E-3</v>
      </c>
      <c r="AL62" s="103"/>
      <c r="AM62" s="103"/>
      <c r="AN62" s="105">
        <f>AN60+AN61</f>
        <v>40580.596838000005</v>
      </c>
      <c r="AO62" s="106"/>
      <c r="AP62" s="107">
        <f t="shared" si="73"/>
        <v>42.205499999996391</v>
      </c>
      <c r="AQ62" s="108">
        <f t="shared" si="77"/>
        <v>1.0411241938067153E-3</v>
      </c>
    </row>
    <row r="63" spans="2:43" ht="15.75" customHeight="1" x14ac:dyDescent="0.2">
      <c r="B63" s="412" t="s">
        <v>127</v>
      </c>
      <c r="C63" s="412"/>
      <c r="D63" s="412"/>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13" t="s">
        <v>126</v>
      </c>
      <c r="C64" s="413"/>
      <c r="D64" s="413"/>
      <c r="E64" s="114"/>
      <c r="F64" s="115"/>
      <c r="G64" s="116"/>
      <c r="H64" s="117">
        <f>H62-H63</f>
        <v>39434.643385000003</v>
      </c>
      <c r="I64" s="118"/>
      <c r="J64" s="118"/>
      <c r="K64" s="118"/>
      <c r="L64" s="119">
        <f>L62-L63</f>
        <v>40620.915238000009</v>
      </c>
      <c r="M64" s="120"/>
      <c r="N64" s="121">
        <f t="shared" si="58"/>
        <v>1186.2718530000056</v>
      </c>
      <c r="O64" s="122">
        <f t="shared" si="41"/>
        <v>3.0081972376888165E-2</v>
      </c>
      <c r="Q64" s="118"/>
      <c r="R64" s="118"/>
      <c r="S64" s="119">
        <f>S62-S63</f>
        <v>40091.94528800001</v>
      </c>
      <c r="T64" s="120"/>
      <c r="U64" s="121">
        <f t="shared" si="1"/>
        <v>-528.96994999999879</v>
      </c>
      <c r="V64" s="122">
        <f t="shared" si="74"/>
        <v>-1.3022108115997312E-2</v>
      </c>
      <c r="X64" s="118"/>
      <c r="Y64" s="118"/>
      <c r="Z64" s="119">
        <f>Z62-Z63</f>
        <v>40457.940988000009</v>
      </c>
      <c r="AA64" s="120"/>
      <c r="AB64" s="121">
        <f t="shared" si="3"/>
        <v>365.99569999999949</v>
      </c>
      <c r="AC64" s="122">
        <f t="shared" si="75"/>
        <v>9.1289084969779777E-3</v>
      </c>
      <c r="AE64" s="118"/>
      <c r="AF64" s="118"/>
      <c r="AG64" s="119">
        <f>AG62-AG63</f>
        <v>40538.391338000009</v>
      </c>
      <c r="AH64" s="120"/>
      <c r="AI64" s="121">
        <f t="shared" si="72"/>
        <v>80.450349999999162</v>
      </c>
      <c r="AJ64" s="122">
        <f t="shared" si="76"/>
        <v>1.9884934338072484E-3</v>
      </c>
      <c r="AL64" s="118"/>
      <c r="AM64" s="118"/>
      <c r="AN64" s="119">
        <f>AN62-AN63</f>
        <v>40580.596838000005</v>
      </c>
      <c r="AO64" s="120"/>
      <c r="AP64" s="121">
        <f t="shared" si="73"/>
        <v>42.205499999996391</v>
      </c>
      <c r="AQ64" s="122">
        <f t="shared" si="77"/>
        <v>1.0411241938067153E-3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5824.9910749999999</v>
      </c>
      <c r="I66" s="134"/>
      <c r="J66" s="135"/>
      <c r="K66" s="135"/>
      <c r="L66" s="133">
        <f>SUM(L57:L58,L50,L51:L53)</f>
        <v>6866.3500100000001</v>
      </c>
      <c r="M66" s="136"/>
      <c r="N66" s="137">
        <f t="shared" ref="N66:N70" si="78">L66-H66</f>
        <v>1041.3589350000002</v>
      </c>
      <c r="O66" s="98">
        <f t="shared" ref="O66:O70" si="79">IF((H66)=0,"",(N66/H66))</f>
        <v>0.17877434001046949</v>
      </c>
      <c r="Q66" s="135"/>
      <c r="R66" s="135"/>
      <c r="S66" s="133">
        <f>SUM(S57:S58,S50,S51:S53)</f>
        <v>6398.2350099999994</v>
      </c>
      <c r="T66" s="136"/>
      <c r="U66" s="137">
        <f t="shared" si="1"/>
        <v>-468.11500000000069</v>
      </c>
      <c r="V66" s="98">
        <f t="shared" si="74"/>
        <v>-6.8175231282740958E-2</v>
      </c>
      <c r="X66" s="135"/>
      <c r="Y66" s="135"/>
      <c r="Z66" s="133">
        <f>SUM(Z57:Z58,Z50,Z51:Z53)</f>
        <v>6722.1250099999997</v>
      </c>
      <c r="AA66" s="136"/>
      <c r="AB66" s="137">
        <f t="shared" si="3"/>
        <v>323.89000000000033</v>
      </c>
      <c r="AC66" s="98">
        <f t="shared" si="75"/>
        <v>5.0621772956726756E-2</v>
      </c>
      <c r="AE66" s="135"/>
      <c r="AF66" s="135"/>
      <c r="AG66" s="133">
        <f>SUM(AG57:AG58,AG50,AG51:AG53)</f>
        <v>6793.3200099999995</v>
      </c>
      <c r="AH66" s="136"/>
      <c r="AI66" s="137">
        <f t="shared" ref="AI66:AI70" si="80">AG66-Z66</f>
        <v>71.194999999999709</v>
      </c>
      <c r="AJ66" s="98">
        <f t="shared" si="76"/>
        <v>1.0591144897497184E-2</v>
      </c>
      <c r="AL66" s="135"/>
      <c r="AM66" s="135"/>
      <c r="AN66" s="133">
        <f>SUM(AN57:AN58,AN50,AN51:AN53)</f>
        <v>6830.6700099999998</v>
      </c>
      <c r="AO66" s="136"/>
      <c r="AP66" s="137">
        <f t="shared" ref="AP66:AP70" si="81">AN66-AG66</f>
        <v>37.350000000000364</v>
      </c>
      <c r="AQ66" s="98">
        <f t="shared" si="77"/>
        <v>5.498048074434869E-3</v>
      </c>
    </row>
    <row r="67" spans="1:43" s="79" customFormat="1" x14ac:dyDescent="0.2">
      <c r="B67" s="138" t="s">
        <v>40</v>
      </c>
      <c r="C67" s="73"/>
      <c r="D67" s="73"/>
      <c r="E67" s="73"/>
      <c r="F67" s="139">
        <v>0.13</v>
      </c>
      <c r="G67" s="132"/>
      <c r="H67" s="140">
        <f>H66*F67</f>
        <v>757.24883975</v>
      </c>
      <c r="I67" s="141"/>
      <c r="J67" s="142">
        <v>0.13</v>
      </c>
      <c r="K67" s="143"/>
      <c r="L67" s="144">
        <f>L66*J67</f>
        <v>892.6255013</v>
      </c>
      <c r="M67" s="145"/>
      <c r="N67" s="146">
        <f t="shared" si="78"/>
        <v>135.37666154999999</v>
      </c>
      <c r="O67" s="108">
        <f t="shared" si="79"/>
        <v>0.17877434001046946</v>
      </c>
      <c r="Q67" s="142">
        <v>0.13</v>
      </c>
      <c r="R67" s="143"/>
      <c r="S67" s="144">
        <f>S66*Q67</f>
        <v>831.77055129999997</v>
      </c>
      <c r="T67" s="145"/>
      <c r="U67" s="146">
        <f t="shared" si="1"/>
        <v>-60.854950000000031</v>
      </c>
      <c r="V67" s="108">
        <f t="shared" si="74"/>
        <v>-6.8175231282740889E-2</v>
      </c>
      <c r="X67" s="142">
        <v>0.13</v>
      </c>
      <c r="Y67" s="143"/>
      <c r="Z67" s="144">
        <f>Z66*X67</f>
        <v>873.87625130000004</v>
      </c>
      <c r="AA67" s="145"/>
      <c r="AB67" s="146">
        <f t="shared" si="3"/>
        <v>42.10570000000007</v>
      </c>
      <c r="AC67" s="108">
        <f t="shared" si="75"/>
        <v>5.062177295672679E-2</v>
      </c>
      <c r="AE67" s="142">
        <v>0.13</v>
      </c>
      <c r="AF67" s="143"/>
      <c r="AG67" s="144">
        <f>AG66*AE67</f>
        <v>883.13160129999994</v>
      </c>
      <c r="AH67" s="145"/>
      <c r="AI67" s="146">
        <f t="shared" si="80"/>
        <v>9.2553499999999076</v>
      </c>
      <c r="AJ67" s="108">
        <f t="shared" si="76"/>
        <v>1.0591144897497122E-2</v>
      </c>
      <c r="AL67" s="142">
        <v>0.13</v>
      </c>
      <c r="AM67" s="143"/>
      <c r="AN67" s="144">
        <f>AN66*AL67</f>
        <v>887.98710130000006</v>
      </c>
      <c r="AO67" s="145"/>
      <c r="AP67" s="146">
        <f t="shared" si="81"/>
        <v>4.8555000000001201</v>
      </c>
      <c r="AQ67" s="108">
        <f t="shared" si="77"/>
        <v>5.4980480744349514E-3</v>
      </c>
    </row>
    <row r="68" spans="1:43" s="79" customFormat="1" x14ac:dyDescent="0.2">
      <c r="B68" s="147" t="s">
        <v>41</v>
      </c>
      <c r="C68" s="73"/>
      <c r="D68" s="73"/>
      <c r="E68" s="73"/>
      <c r="F68" s="148"/>
      <c r="G68" s="149"/>
      <c r="H68" s="140">
        <f>H66+H67</f>
        <v>6582.23991475</v>
      </c>
      <c r="I68" s="141"/>
      <c r="J68" s="141"/>
      <c r="K68" s="141"/>
      <c r="L68" s="144">
        <f>L66+L67</f>
        <v>7758.9755113000001</v>
      </c>
      <c r="M68" s="145"/>
      <c r="N68" s="146">
        <f t="shared" si="78"/>
        <v>1176.7355965500001</v>
      </c>
      <c r="O68" s="108">
        <f t="shared" si="79"/>
        <v>0.17877434001046946</v>
      </c>
      <c r="Q68" s="141"/>
      <c r="R68" s="141"/>
      <c r="S68" s="144">
        <f>S66+S67</f>
        <v>7230.0055612999995</v>
      </c>
      <c r="T68" s="145"/>
      <c r="U68" s="146">
        <f t="shared" si="1"/>
        <v>-528.96995000000061</v>
      </c>
      <c r="V68" s="108">
        <f t="shared" si="74"/>
        <v>-6.8175231282740931E-2</v>
      </c>
      <c r="X68" s="141"/>
      <c r="Y68" s="141"/>
      <c r="Z68" s="144">
        <f>Z66+Z67</f>
        <v>7596.0012612999999</v>
      </c>
      <c r="AA68" s="145"/>
      <c r="AB68" s="146">
        <f t="shared" si="3"/>
        <v>365.9957000000004</v>
      </c>
      <c r="AC68" s="108">
        <f t="shared" si="75"/>
        <v>5.0621772956726763E-2</v>
      </c>
      <c r="AE68" s="141"/>
      <c r="AF68" s="141"/>
      <c r="AG68" s="144">
        <f>AG66+AG67</f>
        <v>7676.4516112999991</v>
      </c>
      <c r="AH68" s="145"/>
      <c r="AI68" s="146">
        <f t="shared" si="80"/>
        <v>80.450349999999162</v>
      </c>
      <c r="AJ68" s="108">
        <f t="shared" si="76"/>
        <v>1.0591144897497117E-2</v>
      </c>
      <c r="AL68" s="141"/>
      <c r="AM68" s="141"/>
      <c r="AN68" s="144">
        <f>AN66+AN67</f>
        <v>7718.6571113</v>
      </c>
      <c r="AO68" s="145"/>
      <c r="AP68" s="146">
        <f t="shared" si="81"/>
        <v>42.205500000000939</v>
      </c>
      <c r="AQ68" s="108">
        <f t="shared" si="77"/>
        <v>5.4980480744349384E-3</v>
      </c>
    </row>
    <row r="69" spans="1:43" s="79" customFormat="1" ht="15.75" customHeight="1" x14ac:dyDescent="0.2">
      <c r="B69" s="412" t="s">
        <v>127</v>
      </c>
      <c r="C69" s="412"/>
      <c r="D69" s="412"/>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07" t="s">
        <v>128</v>
      </c>
      <c r="C70" s="407"/>
      <c r="D70" s="407"/>
      <c r="E70" s="152"/>
      <c r="F70" s="153"/>
      <c r="G70" s="154"/>
      <c r="H70" s="155">
        <f>H68-H69</f>
        <v>6582.23991475</v>
      </c>
      <c r="I70" s="156"/>
      <c r="J70" s="156"/>
      <c r="K70" s="156"/>
      <c r="L70" s="157">
        <f>L68-L69</f>
        <v>7758.9755113000001</v>
      </c>
      <c r="M70" s="158"/>
      <c r="N70" s="159">
        <f t="shared" si="78"/>
        <v>1176.7355965500001</v>
      </c>
      <c r="O70" s="160">
        <f t="shared" si="79"/>
        <v>0.17877434001046946</v>
      </c>
      <c r="Q70" s="156"/>
      <c r="R70" s="156"/>
      <c r="S70" s="157">
        <f>S68-S69</f>
        <v>7230.0055612999995</v>
      </c>
      <c r="T70" s="158"/>
      <c r="U70" s="159">
        <f t="shared" si="1"/>
        <v>-528.96995000000061</v>
      </c>
      <c r="V70" s="160">
        <f t="shared" si="74"/>
        <v>-6.8175231282740931E-2</v>
      </c>
      <c r="X70" s="156"/>
      <c r="Y70" s="156"/>
      <c r="Z70" s="157">
        <f>Z68-Z69</f>
        <v>7596.0012612999999</v>
      </c>
      <c r="AA70" s="158"/>
      <c r="AB70" s="159">
        <f t="shared" si="3"/>
        <v>365.9957000000004</v>
      </c>
      <c r="AC70" s="160">
        <f t="shared" si="75"/>
        <v>5.0621772956726763E-2</v>
      </c>
      <c r="AE70" s="156"/>
      <c r="AF70" s="156"/>
      <c r="AG70" s="157">
        <f>AG68-AG69</f>
        <v>7676.4516112999991</v>
      </c>
      <c r="AH70" s="158"/>
      <c r="AI70" s="159">
        <f t="shared" si="80"/>
        <v>80.450349999999162</v>
      </c>
      <c r="AJ70" s="160">
        <f t="shared" si="76"/>
        <v>1.0591144897497117E-2</v>
      </c>
      <c r="AL70" s="156"/>
      <c r="AM70" s="156"/>
      <c r="AN70" s="157">
        <f>AN68-AN69</f>
        <v>7718.6571113</v>
      </c>
      <c r="AO70" s="158"/>
      <c r="AP70" s="159">
        <f t="shared" si="81"/>
        <v>42.205500000000939</v>
      </c>
      <c r="AQ70" s="160">
        <f t="shared" si="77"/>
        <v>5.4980480744349384E-3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361950</xdr:colOff>
                    <xdr:row>16</xdr:row>
                    <xdr:rowOff>114300</xdr:rowOff>
                  </from>
                  <to>
                    <xdr:col>14</xdr:col>
                    <xdr:colOff>647700</xdr:colOff>
                    <xdr:row>18</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5"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 style="6" bestFit="1" customWidth="1"/>
    <col min="8" max="8" width="16.85546875" style="6" bestFit="1" customWidth="1"/>
    <col min="9" max="9" width="2.85546875" style="6" customWidth="1"/>
    <col min="10" max="10" width="12.7109375" style="6" bestFit="1" customWidth="1"/>
    <col min="11" max="11" width="9.85546875" style="6" bestFit="1" customWidth="1"/>
    <col min="12" max="12" width="16.28515625" style="6" bestFit="1" customWidth="1"/>
    <col min="13" max="13" width="2.85546875" style="6" customWidth="1"/>
    <col min="14" max="14" width="15.140625" style="6"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4.28515625" style="6" customWidth="1"/>
    <col min="29" max="29" width="12" style="6" bestFit="1" customWidth="1"/>
    <col min="30" max="30" width="4.5703125" style="6" customWidth="1"/>
    <col min="31" max="31" width="12.7109375" style="6" bestFit="1" customWidth="1"/>
    <col min="32" max="32" width="9.85546875" style="6" bestFit="1" customWidth="1"/>
    <col min="33" max="33" width="16.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57</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1000</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208.2</v>
      </c>
      <c r="R23" s="29">
        <v>1</v>
      </c>
      <c r="S23" s="26">
        <f>R23*Q23</f>
        <v>208.2</v>
      </c>
      <c r="T23" s="27"/>
      <c r="U23" s="30">
        <f>S23-L23</f>
        <v>8.1999999999999886</v>
      </c>
      <c r="V23" s="31">
        <f>IF((L23)=0,"",(U23/L23))</f>
        <v>4.0999999999999946E-2</v>
      </c>
      <c r="X23" s="24">
        <f>+'&gt;50 (100)'!X23</f>
        <v>215.31</v>
      </c>
      <c r="Y23" s="29">
        <v>1</v>
      </c>
      <c r="Z23" s="26">
        <f>Y23*X23</f>
        <v>215.31</v>
      </c>
      <c r="AA23" s="27"/>
      <c r="AB23" s="30">
        <f>Z23-S23</f>
        <v>7.1100000000000136</v>
      </c>
      <c r="AC23" s="31">
        <f>IF((S23)=0,"",(AB23/S23))</f>
        <v>3.4149855907781045E-2</v>
      </c>
      <c r="AE23" s="24">
        <f>+'&gt;50 (100)'!AE23</f>
        <v>218.45</v>
      </c>
      <c r="AF23" s="29">
        <v>1</v>
      </c>
      <c r="AG23" s="26">
        <f>AF23*AE23</f>
        <v>218.45</v>
      </c>
      <c r="AH23" s="27"/>
      <c r="AI23" s="30">
        <f>AG23-Z23</f>
        <v>3.1399999999999864</v>
      </c>
      <c r="AJ23" s="31">
        <f>IF((Z23)=0,"",(AI23/Z23))</f>
        <v>1.4583623612465683E-2</v>
      </c>
      <c r="AL23" s="24">
        <f>+'&gt;50 (100)'!AL23</f>
        <v>219.54</v>
      </c>
      <c r="AM23" s="29">
        <v>1</v>
      </c>
      <c r="AN23" s="26">
        <f>AM23*AL23</f>
        <v>219.54</v>
      </c>
      <c r="AO23" s="27"/>
      <c r="AP23" s="30">
        <f>AN23-AG23</f>
        <v>1.0900000000000034</v>
      </c>
      <c r="AQ23" s="31">
        <f>IF((AG23)=0,"",(AP23/AG23))</f>
        <v>4.989700160219746E-3</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1000</v>
      </c>
      <c r="H25" s="26">
        <f t="shared" si="0"/>
        <v>0</v>
      </c>
      <c r="I25" s="27"/>
      <c r="J25" s="24">
        <f>'Proposed Rates'!E83</f>
        <v>0</v>
      </c>
      <c r="K25" s="29">
        <f>$F$19</f>
        <v>1000</v>
      </c>
      <c r="L25" s="26">
        <f t="shared" ref="L25:L27" si="9">K25*J25</f>
        <v>0</v>
      </c>
      <c r="M25" s="27"/>
      <c r="N25" s="30">
        <f t="shared" ref="N25:N27" si="10">L25-H25</f>
        <v>0</v>
      </c>
      <c r="O25" s="31" t="str">
        <f t="shared" ref="O25:O27" si="11">IF((H25)=0,"",(N25/H25))</f>
        <v/>
      </c>
      <c r="Q25" s="24">
        <f>'Proposed Rates'!F83</f>
        <v>0</v>
      </c>
      <c r="R25" s="29">
        <f>$F$19</f>
        <v>1000</v>
      </c>
      <c r="S25" s="26">
        <f t="shared" ref="S25:S27" si="12">R25*Q25</f>
        <v>0</v>
      </c>
      <c r="T25" s="27"/>
      <c r="U25" s="30">
        <f t="shared" si="1"/>
        <v>0</v>
      </c>
      <c r="V25" s="31" t="str">
        <f t="shared" si="2"/>
        <v/>
      </c>
      <c r="X25" s="24">
        <f>'Proposed Rates'!G83</f>
        <v>0</v>
      </c>
      <c r="Y25" s="29">
        <f>$F$19</f>
        <v>1000</v>
      </c>
      <c r="Z25" s="26">
        <f t="shared" ref="Z25:Z27" si="13">Y25*X25</f>
        <v>0</v>
      </c>
      <c r="AA25" s="27"/>
      <c r="AB25" s="30">
        <f t="shared" si="3"/>
        <v>0</v>
      </c>
      <c r="AC25" s="31" t="str">
        <f t="shared" si="4"/>
        <v/>
      </c>
      <c r="AE25" s="24">
        <f>'Proposed Rates'!H83</f>
        <v>0</v>
      </c>
      <c r="AF25" s="29">
        <f>$F$19</f>
        <v>1000</v>
      </c>
      <c r="AG25" s="26">
        <f t="shared" ref="AG25:AG27" si="14">AF25*AE25</f>
        <v>0</v>
      </c>
      <c r="AH25" s="27"/>
      <c r="AI25" s="30">
        <f t="shared" si="5"/>
        <v>0</v>
      </c>
      <c r="AJ25" s="31" t="str">
        <f t="shared" si="6"/>
        <v/>
      </c>
      <c r="AL25" s="24">
        <f>'Proposed Rates'!I83</f>
        <v>0</v>
      </c>
      <c r="AM25" s="29">
        <f>$F$19</f>
        <v>1000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1000</v>
      </c>
      <c r="H26" s="26">
        <f t="shared" si="0"/>
        <v>0</v>
      </c>
      <c r="I26" s="27"/>
      <c r="J26" s="24">
        <f>'Proposed Rates'!E97</f>
        <v>0</v>
      </c>
      <c r="K26" s="29">
        <f t="shared" ref="K26:K27" si="17">$F$19</f>
        <v>1000</v>
      </c>
      <c r="L26" s="26">
        <f t="shared" si="9"/>
        <v>0</v>
      </c>
      <c r="M26" s="27"/>
      <c r="N26" s="30">
        <f t="shared" si="10"/>
        <v>0</v>
      </c>
      <c r="O26" s="31" t="str">
        <f t="shared" si="11"/>
        <v/>
      </c>
      <c r="Q26" s="24">
        <f>'Proposed Rates'!F97</f>
        <v>0</v>
      </c>
      <c r="R26" s="29">
        <f t="shared" ref="R26:R27" si="18">$F$19</f>
        <v>1000</v>
      </c>
      <c r="S26" s="26">
        <f t="shared" si="12"/>
        <v>0</v>
      </c>
      <c r="T26" s="27"/>
      <c r="U26" s="30">
        <f t="shared" si="1"/>
        <v>0</v>
      </c>
      <c r="V26" s="31" t="str">
        <f t="shared" si="2"/>
        <v/>
      </c>
      <c r="X26" s="24">
        <f>'Proposed Rates'!G97</f>
        <v>0</v>
      </c>
      <c r="Y26" s="29">
        <f t="shared" ref="Y26:Y27" si="19">$F$19</f>
        <v>1000</v>
      </c>
      <c r="Z26" s="26">
        <f t="shared" si="13"/>
        <v>0</v>
      </c>
      <c r="AA26" s="27"/>
      <c r="AB26" s="30">
        <f t="shared" si="3"/>
        <v>0</v>
      </c>
      <c r="AC26" s="31" t="str">
        <f t="shared" si="4"/>
        <v/>
      </c>
      <c r="AE26" s="24">
        <f>'Proposed Rates'!H97</f>
        <v>0</v>
      </c>
      <c r="AF26" s="29">
        <f t="shared" ref="AF26:AF27" si="20">$F$19</f>
        <v>1000</v>
      </c>
      <c r="AG26" s="26">
        <f t="shared" si="14"/>
        <v>0</v>
      </c>
      <c r="AH26" s="27"/>
      <c r="AI26" s="30">
        <f t="shared" si="5"/>
        <v>0</v>
      </c>
      <c r="AJ26" s="31" t="str">
        <f t="shared" si="6"/>
        <v/>
      </c>
      <c r="AL26" s="24">
        <f>'Proposed Rates'!I97</f>
        <v>0</v>
      </c>
      <c r="AM26" s="29">
        <f t="shared" ref="AM26:AM27" si="21">$F$19</f>
        <v>1000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1000</v>
      </c>
      <c r="H27" s="26">
        <f t="shared" si="0"/>
        <v>0</v>
      </c>
      <c r="I27" s="27"/>
      <c r="J27" s="24">
        <f>'Proposed Rates'!E111</f>
        <v>0</v>
      </c>
      <c r="K27" s="29">
        <f t="shared" si="17"/>
        <v>1000</v>
      </c>
      <c r="L27" s="26">
        <f t="shared" si="9"/>
        <v>0</v>
      </c>
      <c r="M27" s="27"/>
      <c r="N27" s="30">
        <f t="shared" si="10"/>
        <v>0</v>
      </c>
      <c r="O27" s="31" t="str">
        <f t="shared" si="11"/>
        <v/>
      </c>
      <c r="Q27" s="24">
        <f>'Proposed Rates'!F111</f>
        <v>0</v>
      </c>
      <c r="R27" s="29">
        <f t="shared" si="18"/>
        <v>1000</v>
      </c>
      <c r="S27" s="26">
        <f t="shared" si="12"/>
        <v>0</v>
      </c>
      <c r="T27" s="27"/>
      <c r="U27" s="30">
        <f t="shared" si="1"/>
        <v>0</v>
      </c>
      <c r="V27" s="31" t="str">
        <f t="shared" si="2"/>
        <v/>
      </c>
      <c r="X27" s="24">
        <f>'Proposed Rates'!G111</f>
        <v>0</v>
      </c>
      <c r="Y27" s="29">
        <f t="shared" si="19"/>
        <v>1000</v>
      </c>
      <c r="Z27" s="26">
        <f t="shared" si="13"/>
        <v>0</v>
      </c>
      <c r="AA27" s="27"/>
      <c r="AB27" s="30">
        <f t="shared" si="3"/>
        <v>0</v>
      </c>
      <c r="AC27" s="31" t="str">
        <f t="shared" si="4"/>
        <v/>
      </c>
      <c r="AE27" s="24">
        <f>'Proposed Rates'!H111</f>
        <v>0</v>
      </c>
      <c r="AF27" s="29">
        <f t="shared" si="20"/>
        <v>1000</v>
      </c>
      <c r="AG27" s="26">
        <f t="shared" si="14"/>
        <v>0</v>
      </c>
      <c r="AH27" s="27"/>
      <c r="AI27" s="30">
        <f t="shared" si="5"/>
        <v>0</v>
      </c>
      <c r="AJ27" s="31" t="str">
        <f t="shared" si="6"/>
        <v/>
      </c>
      <c r="AL27" s="24">
        <f>'Proposed Rates'!I111</f>
        <v>0</v>
      </c>
      <c r="AM27" s="29">
        <f t="shared" si="21"/>
        <v>1000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1000</v>
      </c>
      <c r="H29" s="26">
        <f t="shared" si="0"/>
        <v>4876</v>
      </c>
      <c r="I29" s="27"/>
      <c r="J29" s="24">
        <f>+'&gt;50 (100)'!J29</f>
        <v>5.3505000000000003</v>
      </c>
      <c r="K29" s="45">
        <f>+$F$19</f>
        <v>1000</v>
      </c>
      <c r="L29" s="26">
        <f t="shared" si="22"/>
        <v>5350.5</v>
      </c>
      <c r="M29" s="27"/>
      <c r="N29" s="30">
        <f t="shared" si="23"/>
        <v>474.5</v>
      </c>
      <c r="O29" s="31">
        <f t="shared" si="24"/>
        <v>9.7313371616078753E-2</v>
      </c>
      <c r="Q29" s="24">
        <f>+'&gt;50 (100)'!Q29</f>
        <v>5.6200999999999999</v>
      </c>
      <c r="R29" s="45">
        <f>+$F$19</f>
        <v>1000</v>
      </c>
      <c r="S29" s="26">
        <f t="shared" si="25"/>
        <v>5620.0999999999995</v>
      </c>
      <c r="T29" s="27"/>
      <c r="U29" s="30">
        <f t="shared" si="1"/>
        <v>269.59999999999945</v>
      </c>
      <c r="V29" s="31">
        <f t="shared" si="2"/>
        <v>5.0387814222969715E-2</v>
      </c>
      <c r="X29" s="24">
        <f>+'&gt;50 (100)'!X29</f>
        <v>5.8624000000000001</v>
      </c>
      <c r="Y29" s="45">
        <f>+$F$19</f>
        <v>1000</v>
      </c>
      <c r="Z29" s="26">
        <f t="shared" si="26"/>
        <v>5862.4</v>
      </c>
      <c r="AA29" s="27"/>
      <c r="AB29" s="30">
        <f t="shared" si="3"/>
        <v>242.30000000000018</v>
      </c>
      <c r="AC29" s="31">
        <f t="shared" si="4"/>
        <v>4.3113111866336935E-2</v>
      </c>
      <c r="AE29" s="24">
        <f>+'&gt;50 (100)'!AE29</f>
        <v>5.9983000000000004</v>
      </c>
      <c r="AF29" s="45">
        <f>+$F$19</f>
        <v>1000</v>
      </c>
      <c r="AG29" s="26">
        <f t="shared" si="27"/>
        <v>5998.3</v>
      </c>
      <c r="AH29" s="27"/>
      <c r="AI29" s="30">
        <f t="shared" si="5"/>
        <v>135.90000000000055</v>
      </c>
      <c r="AJ29" s="31">
        <f t="shared" si="6"/>
        <v>2.3181632096069965E-2</v>
      </c>
      <c r="AL29" s="24">
        <f>+'&gt;50 (100)'!AL29</f>
        <v>6.0705</v>
      </c>
      <c r="AM29" s="45">
        <f>+$F$19</f>
        <v>1000</v>
      </c>
      <c r="AN29" s="26">
        <f t="shared" si="28"/>
        <v>6070.5</v>
      </c>
      <c r="AO29" s="27"/>
      <c r="AP29" s="30">
        <f t="shared" si="7"/>
        <v>72.199999999999818</v>
      </c>
      <c r="AQ29" s="31">
        <f t="shared" si="8"/>
        <v>1.2036743744060786E-2</v>
      </c>
    </row>
    <row r="30" spans="2:43" x14ac:dyDescent="0.2">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136</v>
      </c>
      <c r="C31" s="21"/>
      <c r="D31" s="22" t="s">
        <v>59</v>
      </c>
      <c r="E31" s="23"/>
      <c r="F31" s="24">
        <f>+'Proposed Rates'!D69</f>
        <v>0</v>
      </c>
      <c r="G31" s="45">
        <f>+$F$19</f>
        <v>1000</v>
      </c>
      <c r="H31" s="26">
        <f t="shared" si="0"/>
        <v>0</v>
      </c>
      <c r="I31" s="27"/>
      <c r="J31" s="24">
        <f>+'&gt;50 (100)'!J31</f>
        <v>-1.44E-2</v>
      </c>
      <c r="K31" s="45">
        <f>+$F$19</f>
        <v>1000</v>
      </c>
      <c r="L31" s="26">
        <f t="shared" si="22"/>
        <v>-14.4</v>
      </c>
      <c r="M31" s="27"/>
      <c r="N31" s="30">
        <f t="shared" si="23"/>
        <v>-14.4</v>
      </c>
      <c r="O31" s="31" t="str">
        <f t="shared" si="24"/>
        <v/>
      </c>
      <c r="Q31" s="24">
        <f>+'&gt;50 (100)'!Q31</f>
        <v>-1.44E-2</v>
      </c>
      <c r="R31" s="45">
        <f>+$F$19</f>
        <v>1000</v>
      </c>
      <c r="S31" s="26">
        <f t="shared" si="25"/>
        <v>-14.4</v>
      </c>
      <c r="T31" s="27"/>
      <c r="U31" s="30">
        <f t="shared" si="1"/>
        <v>0</v>
      </c>
      <c r="V31" s="31">
        <f t="shared" si="2"/>
        <v>0</v>
      </c>
      <c r="X31" s="24">
        <f>+'&gt;50 (100)'!X31</f>
        <v>0</v>
      </c>
      <c r="Y31" s="45">
        <f>+$F$19</f>
        <v>1000</v>
      </c>
      <c r="Z31" s="26">
        <f t="shared" si="26"/>
        <v>0</v>
      </c>
      <c r="AA31" s="27"/>
      <c r="AB31" s="30">
        <f t="shared" si="3"/>
        <v>14.4</v>
      </c>
      <c r="AC31" s="31">
        <f t="shared" si="4"/>
        <v>-1</v>
      </c>
      <c r="AE31" s="24">
        <f>+'&gt;50 (100)'!AE31</f>
        <v>0</v>
      </c>
      <c r="AF31" s="45">
        <f>+$F$19</f>
        <v>1000</v>
      </c>
      <c r="AG31" s="26">
        <f t="shared" si="27"/>
        <v>0</v>
      </c>
      <c r="AH31" s="27"/>
      <c r="AI31" s="30">
        <f t="shared" si="5"/>
        <v>0</v>
      </c>
      <c r="AJ31" s="31" t="str">
        <f t="shared" si="6"/>
        <v/>
      </c>
      <c r="AL31" s="24">
        <f>+'&gt;50 (100)'!AL31</f>
        <v>0</v>
      </c>
      <c r="AM31" s="45">
        <f>+$F$19</f>
        <v>1000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1000</v>
      </c>
      <c r="H36" s="26">
        <f t="shared" si="0"/>
        <v>171.7</v>
      </c>
      <c r="I36" s="27"/>
      <c r="J36" s="28">
        <f>+'Proposed Rates'!E54</f>
        <v>-0.19719999999999999</v>
      </c>
      <c r="K36" s="25">
        <f>$F19</f>
        <v>1000</v>
      </c>
      <c r="L36" s="26">
        <f t="shared" si="22"/>
        <v>-197.2</v>
      </c>
      <c r="M36" s="27"/>
      <c r="N36" s="30">
        <f t="shared" si="23"/>
        <v>-368.9</v>
      </c>
      <c r="O36" s="31">
        <f t="shared" si="24"/>
        <v>-2.1485148514851486</v>
      </c>
      <c r="Q36" s="28">
        <f>+'Proposed Rates'!F54</f>
        <v>-0.19639999999999999</v>
      </c>
      <c r="R36" s="25">
        <f>$F19</f>
        <v>1000</v>
      </c>
      <c r="S36" s="26">
        <f t="shared" si="25"/>
        <v>-196.39999999999998</v>
      </c>
      <c r="T36" s="27"/>
      <c r="U36" s="30">
        <f>S36-L36</f>
        <v>0.80000000000001137</v>
      </c>
      <c r="V36" s="31">
        <f t="shared" si="2"/>
        <v>-4.0567951318458998E-3</v>
      </c>
      <c r="X36" s="28">
        <f>+'Proposed Rates'!G54</f>
        <v>0</v>
      </c>
      <c r="Y36" s="25">
        <f>$F19</f>
        <v>1000</v>
      </c>
      <c r="Z36" s="26">
        <f t="shared" si="26"/>
        <v>0</v>
      </c>
      <c r="AA36" s="27"/>
      <c r="AB36" s="30">
        <f t="shared" si="3"/>
        <v>196.39999999999998</v>
      </c>
      <c r="AC36" s="31">
        <f t="shared" si="4"/>
        <v>-1</v>
      </c>
      <c r="AE36" s="28">
        <f>+'Proposed Rates'!H54</f>
        <v>0</v>
      </c>
      <c r="AF36" s="25">
        <f>$F19</f>
        <v>1000</v>
      </c>
      <c r="AG36" s="26">
        <f t="shared" si="27"/>
        <v>0</v>
      </c>
      <c r="AH36" s="27"/>
      <c r="AI36" s="30">
        <f t="shared" si="5"/>
        <v>0</v>
      </c>
      <c r="AJ36" s="31" t="str">
        <f t="shared" si="6"/>
        <v/>
      </c>
      <c r="AL36" s="28">
        <f>+'Proposed Rates'!I54</f>
        <v>0</v>
      </c>
      <c r="AM36" s="25">
        <f>$F19</f>
        <v>1000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5247.7</v>
      </c>
      <c r="I39" s="62"/>
      <c r="J39" s="239"/>
      <c r="K39" s="240"/>
      <c r="L39" s="238">
        <f>SUM(L23:L38)</f>
        <v>5338.9000000000005</v>
      </c>
      <c r="M39" s="62"/>
      <c r="N39" s="37">
        <f t="shared" si="23"/>
        <v>91.200000000000728</v>
      </c>
      <c r="O39" s="38">
        <f t="shared" si="24"/>
        <v>1.7379042247079812E-2</v>
      </c>
      <c r="Q39" s="239"/>
      <c r="R39" s="240"/>
      <c r="S39" s="238">
        <f>SUM(S23:S38)</f>
        <v>5617.5</v>
      </c>
      <c r="T39" s="62"/>
      <c r="U39" s="37">
        <f t="shared" si="1"/>
        <v>278.59999999999945</v>
      </c>
      <c r="V39" s="38">
        <f t="shared" si="2"/>
        <v>5.2183033958305911E-2</v>
      </c>
      <c r="X39" s="239"/>
      <c r="Y39" s="240"/>
      <c r="Z39" s="238">
        <f>SUM(Z23:Z38)</f>
        <v>6077.71</v>
      </c>
      <c r="AA39" s="62"/>
      <c r="AB39" s="37">
        <f t="shared" si="3"/>
        <v>460.21000000000004</v>
      </c>
      <c r="AC39" s="38">
        <f t="shared" si="4"/>
        <v>8.1924343569203389E-2</v>
      </c>
      <c r="AE39" s="239"/>
      <c r="AF39" s="240"/>
      <c r="AG39" s="238">
        <f>SUM(AG23:AG38)</f>
        <v>6216.75</v>
      </c>
      <c r="AH39" s="62"/>
      <c r="AI39" s="37">
        <f t="shared" si="5"/>
        <v>139.03999999999996</v>
      </c>
      <c r="AJ39" s="38">
        <f t="shared" si="6"/>
        <v>2.287703756842626E-2</v>
      </c>
      <c r="AL39" s="239"/>
      <c r="AM39" s="240"/>
      <c r="AN39" s="238">
        <f>SUM(AN23:AN38)</f>
        <v>6290.04</v>
      </c>
      <c r="AO39" s="62"/>
      <c r="AP39" s="37">
        <f t="shared" si="7"/>
        <v>73.289999999999964</v>
      </c>
      <c r="AQ39" s="38">
        <f t="shared" si="8"/>
        <v>1.1789118108336343E-2</v>
      </c>
    </row>
    <row r="40" spans="2:43" ht="38.25" x14ac:dyDescent="0.2">
      <c r="B40" s="40" t="s">
        <v>100</v>
      </c>
      <c r="C40" s="21"/>
      <c r="D40" s="22" t="s">
        <v>59</v>
      </c>
      <c r="E40" s="23"/>
      <c r="F40" s="24">
        <f>+'Proposed Rates'!D40</f>
        <v>-4.0300000000000002E-2</v>
      </c>
      <c r="G40" s="45">
        <f>+$F$19</f>
        <v>1000</v>
      </c>
      <c r="H40" s="26">
        <f>G40*F40</f>
        <v>-40.300000000000004</v>
      </c>
      <c r="I40" s="27"/>
      <c r="J40" s="24">
        <f>+'Proposed Rates'!E40</f>
        <v>-0.18090000000000001</v>
      </c>
      <c r="K40" s="45">
        <f>+$F$19</f>
        <v>1000</v>
      </c>
      <c r="L40" s="26">
        <f>K40*J40</f>
        <v>-180.9</v>
      </c>
      <c r="M40" s="27"/>
      <c r="N40" s="30">
        <f>L40-H40</f>
        <v>-140.6</v>
      </c>
      <c r="O40" s="31">
        <f>IF((H40)=0,"",(N40/H40))</f>
        <v>3.4888337468982624</v>
      </c>
      <c r="Q40" s="24">
        <f>+'Proposed Rates'!F40</f>
        <v>-0.1802</v>
      </c>
      <c r="R40" s="45">
        <f>+$F$19</f>
        <v>1000</v>
      </c>
      <c r="S40" s="26">
        <f>R40*Q40</f>
        <v>-180.2</v>
      </c>
      <c r="T40" s="27"/>
      <c r="U40" s="30">
        <f t="shared" si="1"/>
        <v>0.70000000000001705</v>
      </c>
      <c r="V40" s="31">
        <f t="shared" si="2"/>
        <v>-3.8695411829741131E-3</v>
      </c>
      <c r="X40" s="24">
        <f>+'Proposed Rates'!G40</f>
        <v>0</v>
      </c>
      <c r="Y40" s="45">
        <f>+$F$19</f>
        <v>1000</v>
      </c>
      <c r="Z40" s="26">
        <f>Y40*X40</f>
        <v>0</v>
      </c>
      <c r="AA40" s="27"/>
      <c r="AB40" s="30">
        <f t="shared" si="3"/>
        <v>180.2</v>
      </c>
      <c r="AC40" s="31">
        <f t="shared" si="4"/>
        <v>-1</v>
      </c>
      <c r="AE40" s="24">
        <f>+'Proposed Rates'!H40</f>
        <v>0</v>
      </c>
      <c r="AF40" s="45">
        <f>+$F$19</f>
        <v>1000</v>
      </c>
      <c r="AG40" s="26">
        <f>AF40*AE40</f>
        <v>0</v>
      </c>
      <c r="AH40" s="27"/>
      <c r="AI40" s="30">
        <f t="shared" si="5"/>
        <v>0</v>
      </c>
      <c r="AJ40" s="31" t="str">
        <f t="shared" si="6"/>
        <v/>
      </c>
      <c r="AL40" s="24">
        <f>+'Proposed Rates'!I40</f>
        <v>0</v>
      </c>
      <c r="AM40" s="45">
        <f>+$F$19</f>
        <v>1000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25">
        <f>+F19</f>
        <v>1000</v>
      </c>
      <c r="H43" s="26">
        <f t="shared" si="37"/>
        <v>-24.7</v>
      </c>
      <c r="I43" s="41"/>
      <c r="J43" s="24">
        <f>+'Proposed Rates'!E141</f>
        <v>-0.1046</v>
      </c>
      <c r="K43" s="25">
        <f>+F19</f>
        <v>1000</v>
      </c>
      <c r="L43" s="26">
        <f t="shared" si="39"/>
        <v>-104.6</v>
      </c>
      <c r="M43" s="42"/>
      <c r="N43" s="30">
        <f t="shared" si="40"/>
        <v>-79.899999999999991</v>
      </c>
      <c r="O43" s="31">
        <f t="shared" si="41"/>
        <v>3.234817813765182</v>
      </c>
      <c r="Q43" s="28">
        <f>+'Proposed Rates'!F141</f>
        <v>0</v>
      </c>
      <c r="R43" s="25">
        <f>$F$19</f>
        <v>1000</v>
      </c>
      <c r="S43" s="26">
        <f t="shared" si="43"/>
        <v>0</v>
      </c>
      <c r="T43" s="42"/>
      <c r="U43" s="30">
        <f t="shared" si="1"/>
        <v>104.6</v>
      </c>
      <c r="V43" s="31">
        <f t="shared" si="2"/>
        <v>-1</v>
      </c>
      <c r="X43" s="28">
        <f>+'Proposed Rates'!G141</f>
        <v>0</v>
      </c>
      <c r="Y43" s="25">
        <f>$F$19</f>
        <v>1000</v>
      </c>
      <c r="Z43" s="26">
        <f t="shared" si="45"/>
        <v>0</v>
      </c>
      <c r="AA43" s="42"/>
      <c r="AB43" s="30">
        <f t="shared" si="3"/>
        <v>0</v>
      </c>
      <c r="AC43" s="31" t="str">
        <f t="shared" si="4"/>
        <v/>
      </c>
      <c r="AE43" s="28">
        <f>+'Proposed Rates'!H141</f>
        <v>0</v>
      </c>
      <c r="AF43" s="25">
        <f>$F$19</f>
        <v>1000</v>
      </c>
      <c r="AG43" s="26">
        <f t="shared" si="47"/>
        <v>0</v>
      </c>
      <c r="AH43" s="42"/>
      <c r="AI43" s="30">
        <f t="shared" si="5"/>
        <v>0</v>
      </c>
      <c r="AJ43" s="31" t="str">
        <f t="shared" si="6"/>
        <v/>
      </c>
      <c r="AL43" s="28">
        <f>+'Proposed Rates'!I141</f>
        <v>0</v>
      </c>
      <c r="AM43" s="25">
        <f>$F$19</f>
        <v>1000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1000</v>
      </c>
      <c r="H44" s="26">
        <f>G44*F44</f>
        <v>24.52</v>
      </c>
      <c r="I44" s="27"/>
      <c r="J44" s="46">
        <f>'Proposed Rates'!E235</f>
        <v>1.9640000000000001E-2</v>
      </c>
      <c r="K44" s="45">
        <f>+$F$19</f>
        <v>1000</v>
      </c>
      <c r="L44" s="26">
        <f>K44*J44</f>
        <v>19.64</v>
      </c>
      <c r="M44" s="27"/>
      <c r="N44" s="30">
        <f>L44-H44</f>
        <v>-4.879999999999999</v>
      </c>
      <c r="O44" s="31">
        <f>IF((H44)=0,"",(N44/H44))</f>
        <v>-0.19902120717781399</v>
      </c>
      <c r="Q44" s="46">
        <f>'Proposed Rates'!F235</f>
        <v>1.9910000000000001E-2</v>
      </c>
      <c r="R44" s="45">
        <f>+$F$19</f>
        <v>1000</v>
      </c>
      <c r="S44" s="26">
        <f>R44*Q44</f>
        <v>19.91</v>
      </c>
      <c r="T44" s="27"/>
      <c r="U44" s="30">
        <f t="shared" si="1"/>
        <v>0.26999999999999957</v>
      </c>
      <c r="V44" s="31">
        <f t="shared" si="2"/>
        <v>1.3747454175152727E-2</v>
      </c>
      <c r="X44" s="46">
        <f>'Proposed Rates'!G235</f>
        <v>2.017E-2</v>
      </c>
      <c r="Y44" s="45">
        <f>+$F$19</f>
        <v>1000</v>
      </c>
      <c r="Z44" s="26">
        <f>Y44*X44</f>
        <v>20.170000000000002</v>
      </c>
      <c r="AA44" s="27"/>
      <c r="AB44" s="30">
        <f t="shared" si="3"/>
        <v>0.26000000000000156</v>
      </c>
      <c r="AC44" s="31">
        <f t="shared" si="4"/>
        <v>1.3058764439979989E-2</v>
      </c>
      <c r="AE44" s="46">
        <f>'Proposed Rates'!H235</f>
        <v>2.0379999999999999E-2</v>
      </c>
      <c r="AF44" s="45">
        <f>+$F$19</f>
        <v>1000</v>
      </c>
      <c r="AG44" s="26">
        <f>AF44*AE44</f>
        <v>20.38</v>
      </c>
      <c r="AH44" s="27"/>
      <c r="AI44" s="30">
        <f t="shared" si="5"/>
        <v>0.2099999999999973</v>
      </c>
      <c r="AJ44" s="31">
        <f t="shared" si="6"/>
        <v>1.0411502231036058E-2</v>
      </c>
      <c r="AL44" s="46">
        <f>'Proposed Rates'!I235</f>
        <v>2.07E-2</v>
      </c>
      <c r="AM44" s="45">
        <f>+$F$19</f>
        <v>1000</v>
      </c>
      <c r="AN44" s="26">
        <f>AM44*AL44</f>
        <v>20.7</v>
      </c>
      <c r="AO44" s="27"/>
      <c r="AP44" s="30">
        <f t="shared" si="7"/>
        <v>0.32000000000000028</v>
      </c>
      <c r="AQ44" s="31">
        <f t="shared" si="8"/>
        <v>1.5701668302257131E-2</v>
      </c>
    </row>
    <row r="45" spans="2:43" x14ac:dyDescent="0.2">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4823.9699999999993</v>
      </c>
      <c r="I47" s="36"/>
      <c r="J47" s="53"/>
      <c r="K47" s="55"/>
      <c r="L47" s="54">
        <f>SUM(L40:L46)+L39</f>
        <v>5737.34</v>
      </c>
      <c r="M47" s="36"/>
      <c r="N47" s="37">
        <f t="shared" ref="N47:N64" si="58">L47-H47</f>
        <v>913.3700000000008</v>
      </c>
      <c r="O47" s="38">
        <f t="shared" si="41"/>
        <v>0.18933990053835345</v>
      </c>
      <c r="Q47" s="53"/>
      <c r="R47" s="55"/>
      <c r="S47" s="54">
        <f>SUM(S40:S46)+S39</f>
        <v>5457.21</v>
      </c>
      <c r="T47" s="36"/>
      <c r="U47" s="37">
        <f t="shared" si="1"/>
        <v>-280.13000000000011</v>
      </c>
      <c r="V47" s="38">
        <f t="shared" si="2"/>
        <v>-4.8825762461349703E-2</v>
      </c>
      <c r="X47" s="53"/>
      <c r="Y47" s="55"/>
      <c r="Z47" s="54">
        <f>SUM(Z40:Z46)+Z39</f>
        <v>6097.88</v>
      </c>
      <c r="AA47" s="36"/>
      <c r="AB47" s="37">
        <f t="shared" si="3"/>
        <v>640.67000000000007</v>
      </c>
      <c r="AC47" s="38">
        <f t="shared" si="4"/>
        <v>0.11739881734439395</v>
      </c>
      <c r="AE47" s="53"/>
      <c r="AF47" s="55"/>
      <c r="AG47" s="54">
        <f>SUM(AG40:AG46)+AG39</f>
        <v>6237.13</v>
      </c>
      <c r="AH47" s="36"/>
      <c r="AI47" s="37">
        <f t="shared" si="5"/>
        <v>139.25</v>
      </c>
      <c r="AJ47" s="38">
        <f t="shared" si="6"/>
        <v>2.2835805230670331E-2</v>
      </c>
      <c r="AL47" s="53"/>
      <c r="AM47" s="55"/>
      <c r="AN47" s="54">
        <f>SUM(AN40:AN46)+AN39</f>
        <v>6310.74</v>
      </c>
      <c r="AO47" s="36"/>
      <c r="AP47" s="37">
        <f t="shared" si="7"/>
        <v>73.609999999999673</v>
      </c>
      <c r="AQ47" s="38">
        <f t="shared" si="8"/>
        <v>1.1801902477581784E-2</v>
      </c>
    </row>
    <row r="48" spans="2:43" x14ac:dyDescent="0.2">
      <c r="B48" s="27" t="s">
        <v>28</v>
      </c>
      <c r="C48" s="27"/>
      <c r="D48" s="56" t="s">
        <v>59</v>
      </c>
      <c r="E48" s="57"/>
      <c r="F48" s="28">
        <f>'Proposed Rates'!D155</f>
        <v>2.9016999999999999</v>
      </c>
      <c r="G48" s="58">
        <f>+$F$19</f>
        <v>1000</v>
      </c>
      <c r="H48" s="26">
        <f>G48*F48</f>
        <v>2901.7</v>
      </c>
      <c r="I48" s="27"/>
      <c r="J48" s="28">
        <f>'Proposed Rates'!E155</f>
        <v>3.1059000000000001</v>
      </c>
      <c r="K48" s="58">
        <f>+$F$19</f>
        <v>1000</v>
      </c>
      <c r="L48" s="26">
        <f>K48*J48</f>
        <v>3105.9</v>
      </c>
      <c r="M48" s="27"/>
      <c r="N48" s="30">
        <f t="shared" si="58"/>
        <v>204.20000000000027</v>
      </c>
      <c r="O48" s="31">
        <f t="shared" si="41"/>
        <v>7.0372540235034739E-2</v>
      </c>
      <c r="Q48" s="28">
        <f>'Proposed Rates'!F155</f>
        <v>3.1059000000000001</v>
      </c>
      <c r="R48" s="58">
        <f>+$F$19</f>
        <v>1000</v>
      </c>
      <c r="S48" s="26">
        <f>R48*Q48</f>
        <v>3105.9</v>
      </c>
      <c r="T48" s="27"/>
      <c r="U48" s="30">
        <f t="shared" si="1"/>
        <v>0</v>
      </c>
      <c r="V48" s="31">
        <f t="shared" si="2"/>
        <v>0</v>
      </c>
      <c r="X48" s="28">
        <f>'Proposed Rates'!G155</f>
        <v>3.1059000000000001</v>
      </c>
      <c r="Y48" s="58">
        <f>+$F$19</f>
        <v>1000</v>
      </c>
      <c r="Z48" s="26">
        <f>Y48*X48</f>
        <v>3105.9</v>
      </c>
      <c r="AA48" s="27"/>
      <c r="AB48" s="30">
        <f t="shared" si="3"/>
        <v>0</v>
      </c>
      <c r="AC48" s="31">
        <f t="shared" si="4"/>
        <v>0</v>
      </c>
      <c r="AE48" s="28">
        <f>'Proposed Rates'!H155</f>
        <v>3.1059000000000001</v>
      </c>
      <c r="AF48" s="58">
        <f>+$F$19</f>
        <v>1000</v>
      </c>
      <c r="AG48" s="26">
        <f>AF48*AE48</f>
        <v>3105.9</v>
      </c>
      <c r="AH48" s="27"/>
      <c r="AI48" s="30">
        <f t="shared" si="5"/>
        <v>0</v>
      </c>
      <c r="AJ48" s="31">
        <f t="shared" si="6"/>
        <v>0</v>
      </c>
      <c r="AL48" s="28">
        <f>'Proposed Rates'!I155</f>
        <v>3.1059000000000001</v>
      </c>
      <c r="AM48" s="58">
        <f>+$F$19</f>
        <v>1000</v>
      </c>
      <c r="AN48" s="26">
        <f>AM48*AL48</f>
        <v>3105.9</v>
      </c>
      <c r="AO48" s="27"/>
      <c r="AP48" s="30">
        <f t="shared" si="7"/>
        <v>0</v>
      </c>
      <c r="AQ48" s="31">
        <f t="shared" si="8"/>
        <v>0</v>
      </c>
    </row>
    <row r="49" spans="2:43" ht="25.5" x14ac:dyDescent="0.2">
      <c r="B49" s="60" t="s">
        <v>29</v>
      </c>
      <c r="C49" s="27"/>
      <c r="D49" s="56" t="s">
        <v>59</v>
      </c>
      <c r="E49" s="57"/>
      <c r="F49" s="28">
        <f>'Proposed Rates'!D169</f>
        <v>2.0474000000000001</v>
      </c>
      <c r="G49" s="58">
        <f>G48</f>
        <v>1000</v>
      </c>
      <c r="H49" s="26">
        <f>G49*F49</f>
        <v>2047.4</v>
      </c>
      <c r="I49" s="27"/>
      <c r="J49" s="28">
        <f>'Proposed Rates'!E169</f>
        <v>1.9643999999999999</v>
      </c>
      <c r="K49" s="58">
        <f>K48</f>
        <v>1000</v>
      </c>
      <c r="L49" s="26">
        <f>K49*J49</f>
        <v>1964.3999999999999</v>
      </c>
      <c r="M49" s="27"/>
      <c r="N49" s="30">
        <f t="shared" si="58"/>
        <v>-83.000000000000227</v>
      </c>
      <c r="O49" s="31">
        <f t="shared" si="41"/>
        <v>-4.0539220474748568E-2</v>
      </c>
      <c r="Q49" s="28">
        <f>'Proposed Rates'!F169</f>
        <v>1.9643999999999999</v>
      </c>
      <c r="R49" s="58">
        <f>R48</f>
        <v>1000</v>
      </c>
      <c r="S49" s="26">
        <f>R49*Q49</f>
        <v>1964.3999999999999</v>
      </c>
      <c r="T49" s="27"/>
      <c r="U49" s="30">
        <f t="shared" si="1"/>
        <v>0</v>
      </c>
      <c r="V49" s="31">
        <f t="shared" si="2"/>
        <v>0</v>
      </c>
      <c r="X49" s="28">
        <f>'Proposed Rates'!G169</f>
        <v>1.9643999999999999</v>
      </c>
      <c r="Y49" s="58">
        <f>Y48</f>
        <v>1000</v>
      </c>
      <c r="Z49" s="26">
        <f>Y49*X49</f>
        <v>1964.3999999999999</v>
      </c>
      <c r="AA49" s="27"/>
      <c r="AB49" s="30">
        <f t="shared" si="3"/>
        <v>0</v>
      </c>
      <c r="AC49" s="31">
        <f t="shared" si="4"/>
        <v>0</v>
      </c>
      <c r="AE49" s="28">
        <f>'Proposed Rates'!H169</f>
        <v>1.9643999999999999</v>
      </c>
      <c r="AF49" s="58">
        <f>AF48</f>
        <v>1000</v>
      </c>
      <c r="AG49" s="26">
        <f>AF49*AE49</f>
        <v>1964.3999999999999</v>
      </c>
      <c r="AH49" s="27"/>
      <c r="AI49" s="30">
        <f t="shared" si="5"/>
        <v>0</v>
      </c>
      <c r="AJ49" s="31">
        <f t="shared" si="6"/>
        <v>0</v>
      </c>
      <c r="AL49" s="28">
        <f>'Proposed Rates'!I169</f>
        <v>1.9643999999999999</v>
      </c>
      <c r="AM49" s="58">
        <f>AM48</f>
        <v>1000</v>
      </c>
      <c r="AN49" s="26">
        <f>AM49*AL49</f>
        <v>1964.3999999999999</v>
      </c>
      <c r="AO49" s="27"/>
      <c r="AP49" s="30">
        <f t="shared" si="7"/>
        <v>0</v>
      </c>
      <c r="AQ49" s="31">
        <f t="shared" si="8"/>
        <v>0</v>
      </c>
    </row>
    <row r="50" spans="2:43" ht="25.5" x14ac:dyDescent="0.2">
      <c r="B50" s="50" t="s">
        <v>30</v>
      </c>
      <c r="C50" s="35"/>
      <c r="D50" s="35"/>
      <c r="E50" s="35"/>
      <c r="F50" s="61"/>
      <c r="G50" s="53"/>
      <c r="H50" s="54">
        <f>SUM(H47:H49)</f>
        <v>9773.07</v>
      </c>
      <c r="I50" s="62"/>
      <c r="J50" s="63"/>
      <c r="K50" s="53"/>
      <c r="L50" s="54">
        <f>SUM(L47:L49)</f>
        <v>10807.64</v>
      </c>
      <c r="M50" s="62"/>
      <c r="N50" s="37">
        <f t="shared" si="58"/>
        <v>1034.5699999999997</v>
      </c>
      <c r="O50" s="38">
        <f t="shared" si="41"/>
        <v>0.10585926428440599</v>
      </c>
      <c r="Q50" s="63"/>
      <c r="R50" s="53"/>
      <c r="S50" s="54">
        <f>SUM(S47:S49)</f>
        <v>10527.51</v>
      </c>
      <c r="T50" s="62"/>
      <c r="U50" s="37">
        <f t="shared" si="1"/>
        <v>-280.1299999999992</v>
      </c>
      <c r="V50" s="38">
        <f t="shared" si="2"/>
        <v>-2.591962722666551E-2</v>
      </c>
      <c r="X50" s="63"/>
      <c r="Y50" s="53"/>
      <c r="Z50" s="54">
        <f>SUM(Z47:Z49)</f>
        <v>11168.18</v>
      </c>
      <c r="AA50" s="62"/>
      <c r="AB50" s="37">
        <f t="shared" si="3"/>
        <v>640.67000000000007</v>
      </c>
      <c r="AC50" s="38">
        <f t="shared" si="4"/>
        <v>6.085674580218875E-2</v>
      </c>
      <c r="AE50" s="63"/>
      <c r="AF50" s="53"/>
      <c r="AG50" s="54">
        <f>SUM(AG47:AG49)</f>
        <v>11307.43</v>
      </c>
      <c r="AH50" s="62"/>
      <c r="AI50" s="37">
        <f t="shared" si="5"/>
        <v>139.25</v>
      </c>
      <c r="AJ50" s="38">
        <f t="shared" si="6"/>
        <v>1.2468459498324704E-2</v>
      </c>
      <c r="AL50" s="63"/>
      <c r="AM50" s="53"/>
      <c r="AN50" s="54">
        <f>SUM(AN47:AN49)</f>
        <v>11381.039999999999</v>
      </c>
      <c r="AO50" s="62"/>
      <c r="AP50" s="37">
        <f t="shared" si="7"/>
        <v>73.609999999998763</v>
      </c>
      <c r="AQ50" s="38">
        <f t="shared" si="8"/>
        <v>6.5098789026329382E-3</v>
      </c>
    </row>
    <row r="51" spans="2:43" ht="25.5" x14ac:dyDescent="0.2">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5" x14ac:dyDescent="0.2">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ref="L53:L54" si="65">K53*J53</f>
        <v>0.25</v>
      </c>
      <c r="M53" s="27"/>
      <c r="N53" s="30">
        <f t="shared" si="58"/>
        <v>0</v>
      </c>
      <c r="O53" s="68">
        <f t="shared" si="41"/>
        <v>0</v>
      </c>
      <c r="Q53" s="66">
        <f>'Proposed Rates'!F209</f>
        <v>0.25</v>
      </c>
      <c r="R53" s="29">
        <v>1</v>
      </c>
      <c r="S53" s="67">
        <f t="shared" ref="S53:S54" si="66">R53*Q53</f>
        <v>0.25</v>
      </c>
      <c r="T53" s="27"/>
      <c r="U53" s="30">
        <f t="shared" si="1"/>
        <v>0</v>
      </c>
      <c r="V53" s="68">
        <f t="shared" si="2"/>
        <v>0</v>
      </c>
      <c r="X53" s="66">
        <f>'Proposed Rates'!G209</f>
        <v>0.25</v>
      </c>
      <c r="Y53" s="29">
        <v>1</v>
      </c>
      <c r="Z53" s="67">
        <f t="shared" ref="Z53:Z54" si="67">Y53*X53</f>
        <v>0.25</v>
      </c>
      <c r="AA53" s="27"/>
      <c r="AB53" s="30">
        <f t="shared" si="3"/>
        <v>0</v>
      </c>
      <c r="AC53" s="68">
        <f t="shared" si="4"/>
        <v>0</v>
      </c>
      <c r="AE53" s="66">
        <f>'Proposed Rates'!H209</f>
        <v>0.25</v>
      </c>
      <c r="AF53" s="29">
        <v>1</v>
      </c>
      <c r="AG53" s="67">
        <f t="shared" ref="AG53:AG54" si="68">AF53*AE53</f>
        <v>0.25</v>
      </c>
      <c r="AH53" s="27"/>
      <c r="AI53" s="30">
        <f t="shared" si="5"/>
        <v>0</v>
      </c>
      <c r="AJ53" s="68">
        <f t="shared" si="6"/>
        <v>0</v>
      </c>
      <c r="AL53" s="66">
        <f>'Proposed Rates'!I209</f>
        <v>0.25</v>
      </c>
      <c r="AM53" s="29">
        <v>1</v>
      </c>
      <c r="AN53" s="67">
        <f t="shared" ref="AN53:AN54" si="69">AM53*AL53</f>
        <v>0.25</v>
      </c>
      <c r="AO53" s="27"/>
      <c r="AP53" s="30">
        <f t="shared" si="7"/>
        <v>0</v>
      </c>
      <c r="AQ53" s="68">
        <f t="shared" si="8"/>
        <v>0</v>
      </c>
    </row>
    <row r="54" spans="2:43" x14ac:dyDescent="0.2">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39876.074500000002</v>
      </c>
      <c r="I60" s="94"/>
      <c r="J60" s="95"/>
      <c r="K60" s="95"/>
      <c r="L60" s="93">
        <f>SUM(L51:L56,L50)</f>
        <v>40919.382600000004</v>
      </c>
      <c r="M60" s="96"/>
      <c r="N60" s="97">
        <f t="shared" ref="N60" si="70">L60-H60</f>
        <v>1043.308100000002</v>
      </c>
      <c r="O60" s="98">
        <f t="shared" ref="O60" si="71">IF((H60)=0,"",(N60/H60))</f>
        <v>2.6163761430428714E-2</v>
      </c>
      <c r="Q60" s="95"/>
      <c r="R60" s="95"/>
      <c r="S60" s="93">
        <f>SUM(S51:S56,S50)</f>
        <v>40639.252600000007</v>
      </c>
      <c r="T60" s="96"/>
      <c r="U60" s="97">
        <f t="shared" si="1"/>
        <v>-280.12999999999738</v>
      </c>
      <c r="V60" s="98">
        <f>IF((L60)=0,"",(U60/L60))</f>
        <v>-6.8458999672198709E-3</v>
      </c>
      <c r="X60" s="95"/>
      <c r="Y60" s="95"/>
      <c r="Z60" s="93">
        <f>SUM(Z51:Z56,Z50)</f>
        <v>41279.922600000005</v>
      </c>
      <c r="AA60" s="96"/>
      <c r="AB60" s="97">
        <f t="shared" si="3"/>
        <v>640.66999999999825</v>
      </c>
      <c r="AC60" s="98">
        <f>IF((S60)=0,"",(AB60/S60))</f>
        <v>1.5764807643140519E-2</v>
      </c>
      <c r="AE60" s="95"/>
      <c r="AF60" s="95"/>
      <c r="AG60" s="93">
        <f>SUM(AG51:AG56,AG50)</f>
        <v>41419.172600000005</v>
      </c>
      <c r="AH60" s="96"/>
      <c r="AI60" s="97">
        <f t="shared" ref="AI60:AI64" si="72">AG60-Z60</f>
        <v>139.25</v>
      </c>
      <c r="AJ60" s="98">
        <f>IF((Z60)=0,"",(AI60/Z60))</f>
        <v>3.3733105885232445E-3</v>
      </c>
      <c r="AL60" s="95"/>
      <c r="AM60" s="95"/>
      <c r="AN60" s="93">
        <f>SUM(AN51:AN56,AN50)</f>
        <v>41492.782600000006</v>
      </c>
      <c r="AO60" s="96"/>
      <c r="AP60" s="97">
        <f t="shared" ref="AP60:AP64" si="73">AN60-AG60</f>
        <v>73.610000000000582</v>
      </c>
      <c r="AQ60" s="98">
        <f>IF((AG60)=0,"",(AP60/AG60))</f>
        <v>1.77719629290713E-3</v>
      </c>
    </row>
    <row r="61" spans="2:43" x14ac:dyDescent="0.2">
      <c r="B61" s="99" t="s">
        <v>40</v>
      </c>
      <c r="C61" s="21"/>
      <c r="D61" s="21"/>
      <c r="E61" s="21"/>
      <c r="F61" s="100">
        <v>0.13</v>
      </c>
      <c r="G61" s="101"/>
      <c r="H61" s="102">
        <f>H60*F61</f>
        <v>5183.8896850000001</v>
      </c>
      <c r="I61" s="103"/>
      <c r="J61" s="104">
        <v>0.13</v>
      </c>
      <c r="K61" s="103"/>
      <c r="L61" s="105">
        <f>L60*J61</f>
        <v>5319.5197380000009</v>
      </c>
      <c r="M61" s="106"/>
      <c r="N61" s="107">
        <f t="shared" si="58"/>
        <v>135.63005300000077</v>
      </c>
      <c r="O61" s="108">
        <f t="shared" si="41"/>
        <v>2.6163761430428811E-2</v>
      </c>
      <c r="Q61" s="104">
        <v>0.13</v>
      </c>
      <c r="R61" s="103"/>
      <c r="S61" s="105">
        <f>S60*Q61</f>
        <v>5283.1028380000007</v>
      </c>
      <c r="T61" s="106"/>
      <c r="U61" s="107">
        <f t="shared" si="1"/>
        <v>-36.416900000000169</v>
      </c>
      <c r="V61" s="108">
        <f t="shared" ref="V61:V70" si="74">IF((L61)=0,"",(U61/L61))</f>
        <v>-6.8458999672199664E-3</v>
      </c>
      <c r="X61" s="104">
        <v>0.13</v>
      </c>
      <c r="Y61" s="103"/>
      <c r="Z61" s="105">
        <f>Z60*X61</f>
        <v>5366.3899380000012</v>
      </c>
      <c r="AA61" s="106"/>
      <c r="AB61" s="107">
        <f t="shared" si="3"/>
        <v>83.287100000000464</v>
      </c>
      <c r="AC61" s="108">
        <f t="shared" ref="AC61:AC70" si="75">IF((S61)=0,"",(AB61/S61))</f>
        <v>1.5764807643140647E-2</v>
      </c>
      <c r="AE61" s="104">
        <v>0.13</v>
      </c>
      <c r="AF61" s="103"/>
      <c r="AG61" s="105">
        <f>AG60*AE61</f>
        <v>5384.4924380000011</v>
      </c>
      <c r="AH61" s="106"/>
      <c r="AI61" s="107">
        <f t="shared" si="72"/>
        <v>18.102499999999964</v>
      </c>
      <c r="AJ61" s="108">
        <f t="shared" ref="AJ61:AJ70" si="76">IF((Z61)=0,"",(AI61/Z61))</f>
        <v>3.3733105885232375E-3</v>
      </c>
      <c r="AL61" s="104">
        <v>0.13</v>
      </c>
      <c r="AM61" s="103"/>
      <c r="AN61" s="105">
        <f>AN60*AL61</f>
        <v>5394.0617380000012</v>
      </c>
      <c r="AO61" s="106"/>
      <c r="AP61" s="107">
        <f t="shared" si="73"/>
        <v>9.569300000000112</v>
      </c>
      <c r="AQ61" s="108">
        <f t="shared" ref="AQ61:AQ70" si="77">IF((AG61)=0,"",(AP61/AG61))</f>
        <v>1.7771962929071367E-3</v>
      </c>
    </row>
    <row r="62" spans="2:43" x14ac:dyDescent="0.2">
      <c r="B62" s="109" t="s">
        <v>123</v>
      </c>
      <c r="C62" s="21"/>
      <c r="D62" s="21"/>
      <c r="E62" s="21"/>
      <c r="F62" s="110"/>
      <c r="G62" s="101"/>
      <c r="H62" s="102">
        <f>H60+H61</f>
        <v>45059.964185000004</v>
      </c>
      <c r="I62" s="103"/>
      <c r="J62" s="103"/>
      <c r="K62" s="103"/>
      <c r="L62" s="105">
        <f>L60+L61</f>
        <v>46238.902338000007</v>
      </c>
      <c r="M62" s="106"/>
      <c r="N62" s="107">
        <f t="shared" si="58"/>
        <v>1178.9381530000028</v>
      </c>
      <c r="O62" s="108">
        <f t="shared" si="41"/>
        <v>2.6163761430428725E-2</v>
      </c>
      <c r="Q62" s="103"/>
      <c r="R62" s="103"/>
      <c r="S62" s="105">
        <f>S60+S61</f>
        <v>45922.355438000006</v>
      </c>
      <c r="T62" s="106"/>
      <c r="U62" s="107">
        <f t="shared" si="1"/>
        <v>-316.54690000000119</v>
      </c>
      <c r="V62" s="108">
        <f t="shared" si="74"/>
        <v>-6.8458999672199603E-3</v>
      </c>
      <c r="X62" s="103"/>
      <c r="Y62" s="103"/>
      <c r="Z62" s="105">
        <f>Z60+Z61</f>
        <v>46646.312538000006</v>
      </c>
      <c r="AA62" s="106"/>
      <c r="AB62" s="107">
        <f t="shared" si="3"/>
        <v>723.95709999999963</v>
      </c>
      <c r="AC62" s="108">
        <f t="shared" si="75"/>
        <v>1.5764807643140553E-2</v>
      </c>
      <c r="AE62" s="103"/>
      <c r="AF62" s="103"/>
      <c r="AG62" s="105">
        <f>AG60+AG61</f>
        <v>46803.665038000006</v>
      </c>
      <c r="AH62" s="106"/>
      <c r="AI62" s="107">
        <f t="shared" si="72"/>
        <v>157.35250000000087</v>
      </c>
      <c r="AJ62" s="108">
        <f t="shared" si="76"/>
        <v>3.3733105885232631E-3</v>
      </c>
      <c r="AL62" s="103"/>
      <c r="AM62" s="103"/>
      <c r="AN62" s="105">
        <f>AN60+AN61</f>
        <v>46886.84433800001</v>
      </c>
      <c r="AO62" s="106"/>
      <c r="AP62" s="107">
        <f t="shared" si="73"/>
        <v>83.179300000003423</v>
      </c>
      <c r="AQ62" s="108">
        <f t="shared" si="77"/>
        <v>1.7771962929071889E-3</v>
      </c>
    </row>
    <row r="63" spans="2:43" ht="15.75" customHeight="1" x14ac:dyDescent="0.2">
      <c r="B63" s="412" t="s">
        <v>127</v>
      </c>
      <c r="C63" s="412"/>
      <c r="D63" s="412"/>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13" t="s">
        <v>126</v>
      </c>
      <c r="C64" s="413"/>
      <c r="D64" s="413"/>
      <c r="E64" s="114"/>
      <c r="F64" s="115"/>
      <c r="G64" s="116"/>
      <c r="H64" s="117">
        <f>H62-H63</f>
        <v>45059.964185000004</v>
      </c>
      <c r="I64" s="118"/>
      <c r="J64" s="118"/>
      <c r="K64" s="118"/>
      <c r="L64" s="119">
        <f>L62-L63</f>
        <v>46238.902338000007</v>
      </c>
      <c r="M64" s="120"/>
      <c r="N64" s="121">
        <f t="shared" si="58"/>
        <v>1178.9381530000028</v>
      </c>
      <c r="O64" s="122">
        <f t="shared" si="41"/>
        <v>2.6163761430428725E-2</v>
      </c>
      <c r="Q64" s="118"/>
      <c r="R64" s="118"/>
      <c r="S64" s="119">
        <f>S62-S63</f>
        <v>45922.355438000006</v>
      </c>
      <c r="T64" s="120"/>
      <c r="U64" s="121">
        <f t="shared" si="1"/>
        <v>-316.54690000000119</v>
      </c>
      <c r="V64" s="122">
        <f t="shared" si="74"/>
        <v>-6.8458999672199603E-3</v>
      </c>
      <c r="X64" s="118"/>
      <c r="Y64" s="118"/>
      <c r="Z64" s="119">
        <f>Z62-Z63</f>
        <v>46646.312538000006</v>
      </c>
      <c r="AA64" s="120"/>
      <c r="AB64" s="121">
        <f t="shared" si="3"/>
        <v>723.95709999999963</v>
      </c>
      <c r="AC64" s="122">
        <f t="shared" si="75"/>
        <v>1.5764807643140553E-2</v>
      </c>
      <c r="AE64" s="118"/>
      <c r="AF64" s="118"/>
      <c r="AG64" s="119">
        <f>AG62-AG63</f>
        <v>46803.665038000006</v>
      </c>
      <c r="AH64" s="120"/>
      <c r="AI64" s="121">
        <f t="shared" si="72"/>
        <v>157.35250000000087</v>
      </c>
      <c r="AJ64" s="122">
        <f t="shared" si="76"/>
        <v>3.3733105885232631E-3</v>
      </c>
      <c r="AL64" s="118"/>
      <c r="AM64" s="118"/>
      <c r="AN64" s="119">
        <f>AN62-AN63</f>
        <v>46886.84433800001</v>
      </c>
      <c r="AO64" s="120"/>
      <c r="AP64" s="121">
        <f t="shared" si="73"/>
        <v>83.179300000003423</v>
      </c>
      <c r="AQ64" s="122">
        <f t="shared" si="77"/>
        <v>1.7771962929071889E-3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10803.151074999998</v>
      </c>
      <c r="I66" s="134"/>
      <c r="J66" s="135"/>
      <c r="K66" s="135"/>
      <c r="L66" s="133">
        <f>SUM(L57:L58,L50,L51:L53)</f>
        <v>11838.02001</v>
      </c>
      <c r="M66" s="136"/>
      <c r="N66" s="137">
        <f t="shared" ref="N66:N70" si="78">L66-H66</f>
        <v>1034.8689350000022</v>
      </c>
      <c r="O66" s="98">
        <f t="shared" ref="O66:O70" si="79">IF((H66)=0,"",(N66/H66))</f>
        <v>9.5793248452743909E-2</v>
      </c>
      <c r="Q66" s="135"/>
      <c r="R66" s="135"/>
      <c r="S66" s="133">
        <f>SUM(S57:S58,S50,S51:S53)</f>
        <v>11557.890010000001</v>
      </c>
      <c r="T66" s="136"/>
      <c r="U66" s="137">
        <f t="shared" si="1"/>
        <v>-280.1299999999992</v>
      </c>
      <c r="V66" s="98">
        <f t="shared" si="74"/>
        <v>-2.3663585613418744E-2</v>
      </c>
      <c r="X66" s="135"/>
      <c r="Y66" s="135"/>
      <c r="Z66" s="133">
        <f>SUM(Z57:Z58,Z50,Z51:Z53)</f>
        <v>12198.560010000001</v>
      </c>
      <c r="AA66" s="136"/>
      <c r="AB66" s="137">
        <f t="shared" si="3"/>
        <v>640.67000000000007</v>
      </c>
      <c r="AC66" s="98">
        <f t="shared" si="75"/>
        <v>5.543139789751296E-2</v>
      </c>
      <c r="AE66" s="135"/>
      <c r="AF66" s="135"/>
      <c r="AG66" s="133">
        <f>SUM(AG57:AG58,AG50,AG51:AG53)</f>
        <v>12337.810010000001</v>
      </c>
      <c r="AH66" s="136"/>
      <c r="AI66" s="137">
        <f t="shared" ref="AI66:AI70" si="80">AG66-Z66</f>
        <v>139.25</v>
      </c>
      <c r="AJ66" s="98">
        <f t="shared" si="76"/>
        <v>1.1415281794395991E-2</v>
      </c>
      <c r="AL66" s="135"/>
      <c r="AM66" s="135"/>
      <c r="AN66" s="133">
        <f>SUM(AN57:AN58,AN50,AN51:AN53)</f>
        <v>12411.42001</v>
      </c>
      <c r="AO66" s="136"/>
      <c r="AP66" s="137">
        <f t="shared" ref="AP66:AP70" si="81">AN66-AG66</f>
        <v>73.609999999998763</v>
      </c>
      <c r="AQ66" s="98">
        <f t="shared" si="77"/>
        <v>5.9662127995435679E-3</v>
      </c>
    </row>
    <row r="67" spans="1:43" s="79" customFormat="1" x14ac:dyDescent="0.2">
      <c r="B67" s="138" t="s">
        <v>40</v>
      </c>
      <c r="C67" s="73"/>
      <c r="D67" s="73"/>
      <c r="E67" s="73"/>
      <c r="F67" s="139">
        <v>0.13</v>
      </c>
      <c r="G67" s="132"/>
      <c r="H67" s="140">
        <f>H66*F67</f>
        <v>1404.4096397499998</v>
      </c>
      <c r="I67" s="141"/>
      <c r="J67" s="142">
        <v>0.13</v>
      </c>
      <c r="K67" s="143"/>
      <c r="L67" s="144">
        <f>L66*J67</f>
        <v>1538.9426013</v>
      </c>
      <c r="M67" s="145"/>
      <c r="N67" s="146">
        <f t="shared" si="78"/>
        <v>134.53296155000021</v>
      </c>
      <c r="O67" s="108">
        <f t="shared" si="79"/>
        <v>9.5793248452743854E-2</v>
      </c>
      <c r="Q67" s="142">
        <v>0.13</v>
      </c>
      <c r="R67" s="143"/>
      <c r="S67" s="144">
        <f>S66*Q67</f>
        <v>1502.5257013000003</v>
      </c>
      <c r="T67" s="145"/>
      <c r="U67" s="146">
        <f t="shared" si="1"/>
        <v>-36.416899999999714</v>
      </c>
      <c r="V67" s="108">
        <f t="shared" si="74"/>
        <v>-2.3663585613418626E-2</v>
      </c>
      <c r="X67" s="142">
        <v>0.13</v>
      </c>
      <c r="Y67" s="143"/>
      <c r="Z67" s="144">
        <f>Z66*X67</f>
        <v>1585.8128013000003</v>
      </c>
      <c r="AA67" s="145"/>
      <c r="AB67" s="146">
        <f t="shared" si="3"/>
        <v>83.287100000000009</v>
      </c>
      <c r="AC67" s="108">
        <f t="shared" si="75"/>
        <v>5.5431397897512953E-2</v>
      </c>
      <c r="AE67" s="142">
        <v>0.13</v>
      </c>
      <c r="AF67" s="143"/>
      <c r="AG67" s="144">
        <f>AG66*AE67</f>
        <v>1603.9153013000002</v>
      </c>
      <c r="AH67" s="145"/>
      <c r="AI67" s="146">
        <f t="shared" si="80"/>
        <v>18.102499999999964</v>
      </c>
      <c r="AJ67" s="108">
        <f t="shared" si="76"/>
        <v>1.1415281794395968E-2</v>
      </c>
      <c r="AL67" s="142">
        <v>0.13</v>
      </c>
      <c r="AM67" s="143"/>
      <c r="AN67" s="144">
        <f>AN66*AL67</f>
        <v>1613.4846013000001</v>
      </c>
      <c r="AO67" s="145"/>
      <c r="AP67" s="146">
        <f t="shared" si="81"/>
        <v>9.5692999999998847</v>
      </c>
      <c r="AQ67" s="108">
        <f t="shared" si="77"/>
        <v>5.9662127995435956E-3</v>
      </c>
    </row>
    <row r="68" spans="1:43" s="79" customFormat="1" x14ac:dyDescent="0.2">
      <c r="B68" s="147" t="s">
        <v>41</v>
      </c>
      <c r="C68" s="73"/>
      <c r="D68" s="73"/>
      <c r="E68" s="73"/>
      <c r="F68" s="148"/>
      <c r="G68" s="149"/>
      <c r="H68" s="140">
        <f>H66+H67</f>
        <v>12207.560714749998</v>
      </c>
      <c r="I68" s="141"/>
      <c r="J68" s="141"/>
      <c r="K68" s="141"/>
      <c r="L68" s="144">
        <f>L66+L67</f>
        <v>13376.962611299999</v>
      </c>
      <c r="M68" s="145"/>
      <c r="N68" s="146">
        <f t="shared" si="78"/>
        <v>1169.4018965500018</v>
      </c>
      <c r="O68" s="108">
        <f t="shared" si="79"/>
        <v>9.579324845274384E-2</v>
      </c>
      <c r="Q68" s="141"/>
      <c r="R68" s="141"/>
      <c r="S68" s="144">
        <f>S66+S67</f>
        <v>13060.415711300002</v>
      </c>
      <c r="T68" s="145"/>
      <c r="U68" s="146">
        <f t="shared" si="1"/>
        <v>-316.54689999999755</v>
      </c>
      <c r="V68" s="108">
        <f t="shared" si="74"/>
        <v>-2.3663585613418629E-2</v>
      </c>
      <c r="X68" s="141"/>
      <c r="Y68" s="141"/>
      <c r="Z68" s="144">
        <f>Z66+Z67</f>
        <v>13784.372811300002</v>
      </c>
      <c r="AA68" s="145"/>
      <c r="AB68" s="146">
        <f t="shared" si="3"/>
        <v>723.95709999999963</v>
      </c>
      <c r="AC68" s="108">
        <f t="shared" si="75"/>
        <v>5.5431397897512918E-2</v>
      </c>
      <c r="AE68" s="141"/>
      <c r="AF68" s="141"/>
      <c r="AG68" s="144">
        <f>AG66+AG67</f>
        <v>13941.725311300001</v>
      </c>
      <c r="AH68" s="145"/>
      <c r="AI68" s="146">
        <f t="shared" si="80"/>
        <v>157.35249999999905</v>
      </c>
      <c r="AJ68" s="108">
        <f t="shared" si="76"/>
        <v>1.1415281794395923E-2</v>
      </c>
      <c r="AL68" s="141"/>
      <c r="AM68" s="141"/>
      <c r="AN68" s="144">
        <f>AN66+AN67</f>
        <v>14024.9046113</v>
      </c>
      <c r="AO68" s="145"/>
      <c r="AP68" s="146">
        <f t="shared" si="81"/>
        <v>83.179299999999785</v>
      </c>
      <c r="AQ68" s="108">
        <f t="shared" si="77"/>
        <v>5.9662127995436529E-3</v>
      </c>
    </row>
    <row r="69" spans="1:43" s="79" customFormat="1" ht="15.75" customHeight="1" x14ac:dyDescent="0.2">
      <c r="B69" s="412" t="s">
        <v>127</v>
      </c>
      <c r="C69" s="412"/>
      <c r="D69" s="412"/>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07" t="s">
        <v>128</v>
      </c>
      <c r="C70" s="407"/>
      <c r="D70" s="407"/>
      <c r="E70" s="152"/>
      <c r="F70" s="153"/>
      <c r="G70" s="154"/>
      <c r="H70" s="155">
        <f>H68-H69</f>
        <v>12207.560714749998</v>
      </c>
      <c r="I70" s="156"/>
      <c r="J70" s="156"/>
      <c r="K70" s="156"/>
      <c r="L70" s="157">
        <f>L68-L69</f>
        <v>13376.962611299999</v>
      </c>
      <c r="M70" s="158"/>
      <c r="N70" s="159">
        <f t="shared" si="78"/>
        <v>1169.4018965500018</v>
      </c>
      <c r="O70" s="160">
        <f t="shared" si="79"/>
        <v>9.579324845274384E-2</v>
      </c>
      <c r="Q70" s="156"/>
      <c r="R70" s="156"/>
      <c r="S70" s="157">
        <f>S68-S69</f>
        <v>13060.415711300002</v>
      </c>
      <c r="T70" s="158"/>
      <c r="U70" s="159">
        <f t="shared" si="1"/>
        <v>-316.54689999999755</v>
      </c>
      <c r="V70" s="160">
        <f t="shared" si="74"/>
        <v>-2.3663585613418629E-2</v>
      </c>
      <c r="X70" s="156"/>
      <c r="Y70" s="156"/>
      <c r="Z70" s="157">
        <f>Z68-Z69</f>
        <v>13784.372811300002</v>
      </c>
      <c r="AA70" s="158"/>
      <c r="AB70" s="159">
        <f t="shared" si="3"/>
        <v>723.95709999999963</v>
      </c>
      <c r="AC70" s="160">
        <f t="shared" si="75"/>
        <v>5.5431397897512918E-2</v>
      </c>
      <c r="AE70" s="156"/>
      <c r="AF70" s="156"/>
      <c r="AG70" s="157">
        <f>AG68-AG69</f>
        <v>13941.725311300001</v>
      </c>
      <c r="AH70" s="158"/>
      <c r="AI70" s="159">
        <f t="shared" si="80"/>
        <v>157.35249999999905</v>
      </c>
      <c r="AJ70" s="160">
        <f t="shared" si="76"/>
        <v>1.1415281794395923E-2</v>
      </c>
      <c r="AL70" s="156"/>
      <c r="AM70" s="156"/>
      <c r="AN70" s="157">
        <f>AN68-AN69</f>
        <v>14024.9046113</v>
      </c>
      <c r="AO70" s="158"/>
      <c r="AP70" s="159">
        <f t="shared" si="81"/>
        <v>83.179299999999785</v>
      </c>
      <c r="AQ70" s="160">
        <f t="shared" si="77"/>
        <v>5.9662127995436529E-3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476250</xdr:colOff>
                    <xdr:row>16</xdr:row>
                    <xdr:rowOff>171450</xdr:rowOff>
                  </from>
                  <to>
                    <xdr:col>9</xdr:col>
                    <xdr:colOff>228600</xdr:colOff>
                    <xdr:row>18</xdr:row>
                    <xdr:rowOff>28575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361950</xdr:colOff>
                    <xdr:row>16</xdr:row>
                    <xdr:rowOff>114300</xdr:rowOff>
                  </from>
                  <to>
                    <xdr:col>14</xdr:col>
                    <xdr:colOff>523875</xdr:colOff>
                    <xdr:row>18</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1"/>
  <sheetViews>
    <sheetView showGridLines="0" topLeftCell="A46" zoomScale="85" zoomScaleNormal="85" zoomScaleSheetLayoutView="100" workbookViewId="0">
      <selection activeCell="B42" sqref="B4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7109375" style="6" bestFit="1" customWidth="1"/>
    <col min="8" max="8" width="17.7109375" style="6" bestFit="1" customWidth="1"/>
    <col min="9" max="9" width="2.85546875" style="6" customWidth="1"/>
    <col min="10" max="10" width="12.140625" style="6" customWidth="1"/>
    <col min="11" max="11" width="10.42578125" style="6" customWidth="1"/>
    <col min="12" max="12" width="17" style="6" bestFit="1" customWidth="1"/>
    <col min="13" max="13" width="2.85546875" style="6" customWidth="1"/>
    <col min="14" max="14" width="14.7109375" style="6" bestFit="1" customWidth="1"/>
    <col min="15" max="15" width="11" style="6" bestFit="1" customWidth="1"/>
    <col min="16" max="16" width="3.85546875" style="6" customWidth="1"/>
    <col min="17" max="17" width="12.140625" style="6" customWidth="1"/>
    <col min="18" max="18" width="9.85546875" style="6" bestFit="1" customWidth="1"/>
    <col min="19" max="19" width="17.5703125" style="6" bestFit="1" customWidth="1"/>
    <col min="20" max="20" width="2.85546875" style="6" customWidth="1"/>
    <col min="21" max="21" width="14.7109375" style="6" bestFit="1" customWidth="1"/>
    <col min="22" max="22" width="11" style="6" bestFit="1" customWidth="1"/>
    <col min="23" max="23" width="4.5703125" style="6" customWidth="1"/>
    <col min="24" max="24" width="12.140625" style="6" customWidth="1"/>
    <col min="25" max="25" width="9.85546875" style="6" bestFit="1" customWidth="1"/>
    <col min="26" max="26" width="18" style="6" bestFit="1" customWidth="1"/>
    <col min="27" max="27" width="2.85546875" style="6" customWidth="1"/>
    <col min="28" max="28" width="12.85546875" style="6" bestFit="1" customWidth="1"/>
    <col min="29" max="29" width="11" style="6" bestFit="1" customWidth="1"/>
    <col min="30" max="30" width="4.5703125" style="6" customWidth="1"/>
    <col min="31" max="31" width="12.140625" style="6" customWidth="1"/>
    <col min="32" max="32" width="9.85546875" style="6" bestFit="1" customWidth="1"/>
    <col min="33" max="33" width="17.7109375" style="6" bestFit="1" customWidth="1"/>
    <col min="34" max="34" width="2.85546875" style="6" customWidth="1"/>
    <col min="35" max="35" width="12.85546875" style="6" bestFit="1" customWidth="1"/>
    <col min="36" max="36" width="11" style="6" bestFit="1" customWidth="1"/>
    <col min="37" max="37" width="4.5703125" style="6" customWidth="1"/>
    <col min="38" max="38" width="12.140625" style="6" customWidth="1"/>
    <col min="39" max="39" width="9.85546875" style="6" bestFit="1" customWidth="1"/>
    <col min="40" max="40" width="18" style="6" bestFit="1" customWidth="1"/>
    <col min="41" max="41" width="2.85546875" style="6" customWidth="1"/>
    <col min="42" max="42" width="12.85546875" style="6" bestFit="1" customWidth="1"/>
    <col min="43" max="43" width="11"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61</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2500</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176">
        <f>+'Proposed Rates'!D10</f>
        <v>4193.93</v>
      </c>
      <c r="G23" s="25">
        <v>1</v>
      </c>
      <c r="H23" s="26">
        <f>G23*F23</f>
        <v>4193.93</v>
      </c>
      <c r="I23" s="27"/>
      <c r="J23" s="177">
        <f>+'Proposed Rates'!E10</f>
        <v>4193.93</v>
      </c>
      <c r="K23" s="29">
        <v>1</v>
      </c>
      <c r="L23" s="26">
        <f>K23*J23</f>
        <v>4193.93</v>
      </c>
      <c r="M23" s="27"/>
      <c r="N23" s="30">
        <f>L23-H23</f>
        <v>0</v>
      </c>
      <c r="O23" s="31">
        <f>IF((H23)=0,"",(N23/H23))</f>
        <v>0</v>
      </c>
      <c r="Q23" s="177">
        <f>+'Proposed Rates'!F10</f>
        <v>4228.3500000000004</v>
      </c>
      <c r="R23" s="29">
        <v>1</v>
      </c>
      <c r="S23" s="26">
        <f>R23*Q23</f>
        <v>4228.3500000000004</v>
      </c>
      <c r="T23" s="27"/>
      <c r="U23" s="30">
        <f>S23-L23</f>
        <v>34.420000000000073</v>
      </c>
      <c r="V23" s="31">
        <f>IF((L23)=0,"",(U23/L23))</f>
        <v>8.2070993078091608E-3</v>
      </c>
      <c r="X23" s="177">
        <f>+'Proposed Rates'!G10</f>
        <v>4239.79</v>
      </c>
      <c r="Y23" s="29">
        <v>1</v>
      </c>
      <c r="Z23" s="26">
        <f>Y23*X23</f>
        <v>4239.79</v>
      </c>
      <c r="AA23" s="27"/>
      <c r="AB23" s="30">
        <f>Z23-S23</f>
        <v>11.4399999999996</v>
      </c>
      <c r="AC23" s="31">
        <f>IF((S23)=0,"",(AB23/S23))</f>
        <v>2.7055470810125933E-3</v>
      </c>
      <c r="AE23" s="177">
        <f>+'Proposed Rates'!H10</f>
        <v>4176.1400000000003</v>
      </c>
      <c r="AF23" s="29">
        <v>1</v>
      </c>
      <c r="AG23" s="26">
        <f>AF23*AE23</f>
        <v>4176.1400000000003</v>
      </c>
      <c r="AH23" s="27"/>
      <c r="AI23" s="30">
        <f>AG23-Z23</f>
        <v>-63.649999999999636</v>
      </c>
      <c r="AJ23" s="31">
        <f>IF((Z23)=0,"",(AI23/Z23))</f>
        <v>-1.501253599824511E-2</v>
      </c>
      <c r="AL23" s="177">
        <f>+'Proposed Rates'!I10</f>
        <v>4176.1400000000003</v>
      </c>
      <c r="AM23" s="29">
        <v>1</v>
      </c>
      <c r="AN23" s="26">
        <f>AM23*AL23</f>
        <v>4176.1400000000003</v>
      </c>
      <c r="AO23" s="27"/>
      <c r="AP23" s="30">
        <f>AN23-AG23</f>
        <v>0</v>
      </c>
      <c r="AQ23" s="31">
        <f>IF((AG23)=0,"",(AP23/AG23))</f>
        <v>0</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Rates'!D84</f>
        <v>0</v>
      </c>
      <c r="G25" s="25">
        <f>$F$19</f>
        <v>2500</v>
      </c>
      <c r="H25" s="26">
        <f t="shared" si="0"/>
        <v>0</v>
      </c>
      <c r="I25" s="27"/>
      <c r="J25" s="28">
        <f>'Proposed Rates'!E84</f>
        <v>0</v>
      </c>
      <c r="K25" s="29">
        <f>$F$19</f>
        <v>2500</v>
      </c>
      <c r="L25" s="26">
        <f t="shared" ref="L25:L27" si="9">K25*J25</f>
        <v>0</v>
      </c>
      <c r="M25" s="27"/>
      <c r="N25" s="30">
        <f t="shared" ref="N25:N27" si="10">L25-H25</f>
        <v>0</v>
      </c>
      <c r="O25" s="31" t="str">
        <f t="shared" ref="O25:O27" si="11">IF((H25)=0,"",(N25/H25))</f>
        <v/>
      </c>
      <c r="Q25" s="28">
        <f>'Proposed Rates'!F84</f>
        <v>0</v>
      </c>
      <c r="R25" s="29">
        <f>$F$19</f>
        <v>2500</v>
      </c>
      <c r="S25" s="26">
        <f t="shared" ref="S25:S27" si="12">R25*Q25</f>
        <v>0</v>
      </c>
      <c r="T25" s="27"/>
      <c r="U25" s="30">
        <f t="shared" si="1"/>
        <v>0</v>
      </c>
      <c r="V25" s="31" t="str">
        <f t="shared" si="2"/>
        <v/>
      </c>
      <c r="X25" s="28">
        <f>'Proposed Rates'!G84</f>
        <v>0</v>
      </c>
      <c r="Y25" s="29">
        <f>$F$19</f>
        <v>2500</v>
      </c>
      <c r="Z25" s="26">
        <f t="shared" ref="Z25:Z27" si="13">Y25*X25</f>
        <v>0</v>
      </c>
      <c r="AA25" s="27"/>
      <c r="AB25" s="30">
        <f t="shared" si="3"/>
        <v>0</v>
      </c>
      <c r="AC25" s="31" t="str">
        <f t="shared" si="4"/>
        <v/>
      </c>
      <c r="AE25" s="28">
        <f>'Proposed Rates'!H84</f>
        <v>0</v>
      </c>
      <c r="AF25" s="29">
        <f>$F$19</f>
        <v>2500</v>
      </c>
      <c r="AG25" s="26">
        <f t="shared" ref="AG25:AG27" si="14">AF25*AE25</f>
        <v>0</v>
      </c>
      <c r="AH25" s="27"/>
      <c r="AI25" s="30">
        <f t="shared" si="5"/>
        <v>0</v>
      </c>
      <c r="AJ25" s="31" t="str">
        <f t="shared" si="6"/>
        <v/>
      </c>
      <c r="AL25" s="28">
        <f>'Proposed Rates'!I84</f>
        <v>0</v>
      </c>
      <c r="AM25" s="29">
        <f>$F$19</f>
        <v>2500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Rates'!D98</f>
        <v>0</v>
      </c>
      <c r="G26" s="25">
        <f t="shared" ref="G26:G27" si="16">$F$19</f>
        <v>2500</v>
      </c>
      <c r="H26" s="26">
        <f t="shared" si="0"/>
        <v>0</v>
      </c>
      <c r="I26" s="27"/>
      <c r="J26" s="28">
        <f>'Proposed Rates'!E98</f>
        <v>0</v>
      </c>
      <c r="K26" s="29">
        <f t="shared" ref="K26:K27" si="17">$F$19</f>
        <v>2500</v>
      </c>
      <c r="L26" s="26">
        <f t="shared" si="9"/>
        <v>0</v>
      </c>
      <c r="M26" s="27"/>
      <c r="N26" s="30">
        <f t="shared" si="10"/>
        <v>0</v>
      </c>
      <c r="O26" s="31" t="str">
        <f t="shared" si="11"/>
        <v/>
      </c>
      <c r="Q26" s="28">
        <f>'Proposed Rates'!F98</f>
        <v>0</v>
      </c>
      <c r="R26" s="29">
        <f t="shared" ref="R26:R27" si="18">$F$19</f>
        <v>2500</v>
      </c>
      <c r="S26" s="26">
        <f t="shared" si="12"/>
        <v>0</v>
      </c>
      <c r="T26" s="27"/>
      <c r="U26" s="30">
        <f t="shared" si="1"/>
        <v>0</v>
      </c>
      <c r="V26" s="31" t="str">
        <f t="shared" si="2"/>
        <v/>
      </c>
      <c r="X26" s="28">
        <f>'Proposed Rates'!G98</f>
        <v>0</v>
      </c>
      <c r="Y26" s="29">
        <f t="shared" ref="Y26:Y27" si="19">$F$19</f>
        <v>2500</v>
      </c>
      <c r="Z26" s="26">
        <f t="shared" si="13"/>
        <v>0</v>
      </c>
      <c r="AA26" s="27"/>
      <c r="AB26" s="30">
        <f t="shared" si="3"/>
        <v>0</v>
      </c>
      <c r="AC26" s="31" t="str">
        <f t="shared" si="4"/>
        <v/>
      </c>
      <c r="AE26" s="28">
        <f>'Proposed Rates'!H98</f>
        <v>0</v>
      </c>
      <c r="AF26" s="29">
        <f t="shared" ref="AF26:AF27" si="20">$F$19</f>
        <v>2500</v>
      </c>
      <c r="AG26" s="26">
        <f t="shared" si="14"/>
        <v>0</v>
      </c>
      <c r="AH26" s="27"/>
      <c r="AI26" s="30">
        <f t="shared" si="5"/>
        <v>0</v>
      </c>
      <c r="AJ26" s="31" t="str">
        <f t="shared" si="6"/>
        <v/>
      </c>
      <c r="AL26" s="28">
        <f>'Proposed Rates'!I98</f>
        <v>0</v>
      </c>
      <c r="AM26" s="29">
        <f t="shared" ref="AM26:AM27" si="21">$F$19</f>
        <v>2500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Rates'!D112</f>
        <v>0</v>
      </c>
      <c r="G27" s="25">
        <f t="shared" si="16"/>
        <v>2500</v>
      </c>
      <c r="H27" s="26">
        <f t="shared" si="0"/>
        <v>0</v>
      </c>
      <c r="I27" s="27"/>
      <c r="J27" s="28">
        <f>'Proposed Rates'!E112</f>
        <v>0</v>
      </c>
      <c r="K27" s="29">
        <f t="shared" si="17"/>
        <v>2500</v>
      </c>
      <c r="L27" s="26">
        <f t="shared" si="9"/>
        <v>0</v>
      </c>
      <c r="M27" s="27"/>
      <c r="N27" s="30">
        <f t="shared" si="10"/>
        <v>0</v>
      </c>
      <c r="O27" s="31" t="str">
        <f t="shared" si="11"/>
        <v/>
      </c>
      <c r="Q27" s="28">
        <f>'Proposed Rates'!F112</f>
        <v>0</v>
      </c>
      <c r="R27" s="29">
        <f t="shared" si="18"/>
        <v>2500</v>
      </c>
      <c r="S27" s="26">
        <f t="shared" si="12"/>
        <v>0</v>
      </c>
      <c r="T27" s="27"/>
      <c r="U27" s="30">
        <f t="shared" si="1"/>
        <v>0</v>
      </c>
      <c r="V27" s="31" t="str">
        <f t="shared" si="2"/>
        <v/>
      </c>
      <c r="X27" s="28">
        <f>'Proposed Rates'!G112</f>
        <v>0</v>
      </c>
      <c r="Y27" s="29">
        <f t="shared" si="19"/>
        <v>2500</v>
      </c>
      <c r="Z27" s="26">
        <f t="shared" si="13"/>
        <v>0</v>
      </c>
      <c r="AA27" s="27"/>
      <c r="AB27" s="30">
        <f t="shared" si="3"/>
        <v>0</v>
      </c>
      <c r="AC27" s="31" t="str">
        <f t="shared" si="4"/>
        <v/>
      </c>
      <c r="AE27" s="28">
        <f>'Proposed Rates'!H112</f>
        <v>0</v>
      </c>
      <c r="AF27" s="29">
        <f t="shared" si="20"/>
        <v>2500</v>
      </c>
      <c r="AG27" s="26">
        <f t="shared" si="14"/>
        <v>0</v>
      </c>
      <c r="AH27" s="27"/>
      <c r="AI27" s="30">
        <f t="shared" si="5"/>
        <v>0</v>
      </c>
      <c r="AJ27" s="31" t="str">
        <f t="shared" si="6"/>
        <v/>
      </c>
      <c r="AL27" s="28">
        <f>'Proposed Rates'!I112</f>
        <v>0</v>
      </c>
      <c r="AM27" s="29">
        <f t="shared" si="21"/>
        <v>2500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Rates'!D23</f>
        <v>4.4561999999999999</v>
      </c>
      <c r="G29" s="45">
        <f>+$F$19</f>
        <v>2500</v>
      </c>
      <c r="H29" s="26">
        <f t="shared" si="0"/>
        <v>11140.5</v>
      </c>
      <c r="I29" s="27"/>
      <c r="J29" s="28">
        <f>+'Proposed Rates'!E23</f>
        <v>4.8800999999999997</v>
      </c>
      <c r="K29" s="45">
        <f>+$F$19</f>
        <v>2500</v>
      </c>
      <c r="L29" s="26">
        <f t="shared" si="22"/>
        <v>12200.25</v>
      </c>
      <c r="M29" s="27"/>
      <c r="N29" s="30">
        <f t="shared" si="23"/>
        <v>1059.75</v>
      </c>
      <c r="O29" s="31">
        <f t="shared" si="24"/>
        <v>9.512589201561869E-2</v>
      </c>
      <c r="Q29" s="28">
        <f>+'Proposed Rates'!F23</f>
        <v>5.1801000000000004</v>
      </c>
      <c r="R29" s="45">
        <f>+$F$19</f>
        <v>2500</v>
      </c>
      <c r="S29" s="26">
        <f t="shared" si="25"/>
        <v>12950.250000000002</v>
      </c>
      <c r="T29" s="27"/>
      <c r="U29" s="30">
        <f t="shared" si="1"/>
        <v>750.00000000000182</v>
      </c>
      <c r="V29" s="31">
        <f t="shared" si="2"/>
        <v>6.147415011987474E-2</v>
      </c>
      <c r="X29" s="28">
        <f>+'Proposed Rates'!G23</f>
        <v>5.4535</v>
      </c>
      <c r="Y29" s="45">
        <f>+$F$19</f>
        <v>2500</v>
      </c>
      <c r="Z29" s="26">
        <f t="shared" si="26"/>
        <v>13633.75</v>
      </c>
      <c r="AA29" s="27"/>
      <c r="AB29" s="30">
        <f t="shared" si="3"/>
        <v>683.49999999999818</v>
      </c>
      <c r="AC29" s="31">
        <f t="shared" si="4"/>
        <v>5.2778903882164288E-2</v>
      </c>
      <c r="AE29" s="28">
        <f>+'Proposed Rates'!H23</f>
        <v>5.6303999999999998</v>
      </c>
      <c r="AF29" s="45">
        <f>+$F$19</f>
        <v>2500</v>
      </c>
      <c r="AG29" s="26">
        <f t="shared" si="27"/>
        <v>14076</v>
      </c>
      <c r="AH29" s="27"/>
      <c r="AI29" s="30">
        <f t="shared" si="5"/>
        <v>442.25</v>
      </c>
      <c r="AJ29" s="31">
        <f t="shared" si="6"/>
        <v>3.243788392775282E-2</v>
      </c>
      <c r="AL29" s="28">
        <f>+'Proposed Rates'!I23</f>
        <v>5.6566999999999998</v>
      </c>
      <c r="AM29" s="45">
        <f>+$F$19</f>
        <v>2500</v>
      </c>
      <c r="AN29" s="26">
        <f t="shared" si="28"/>
        <v>14141.75</v>
      </c>
      <c r="AO29" s="27"/>
      <c r="AP29" s="30">
        <f t="shared" si="7"/>
        <v>65.75</v>
      </c>
      <c r="AQ29" s="31">
        <f t="shared" si="8"/>
        <v>4.6710713270815569E-3</v>
      </c>
    </row>
    <row r="30" spans="2:43" x14ac:dyDescent="0.2">
      <c r="B30" s="21" t="s">
        <v>21</v>
      </c>
      <c r="C30" s="21"/>
      <c r="D30" s="22"/>
      <c r="E30" s="23"/>
      <c r="F30" s="24"/>
      <c r="G30" s="25">
        <f t="shared" ref="G30" si="29">$F$18</f>
        <v>1277500</v>
      </c>
      <c r="H30" s="26">
        <f t="shared" si="0"/>
        <v>0</v>
      </c>
      <c r="I30" s="27"/>
      <c r="J30" s="28"/>
      <c r="K30" s="25">
        <f t="shared" ref="K30:K38" si="30">$F$18</f>
        <v>1277500</v>
      </c>
      <c r="L30" s="26">
        <f t="shared" si="22"/>
        <v>0</v>
      </c>
      <c r="M30" s="27"/>
      <c r="N30" s="30">
        <f t="shared" si="23"/>
        <v>0</v>
      </c>
      <c r="O30" s="31" t="str">
        <f t="shared" si="24"/>
        <v/>
      </c>
      <c r="Q30" s="28"/>
      <c r="R30" s="25">
        <f t="shared" ref="R30:R38" si="31">$F$18</f>
        <v>1277500</v>
      </c>
      <c r="S30" s="26">
        <f t="shared" si="25"/>
        <v>0</v>
      </c>
      <c r="T30" s="27"/>
      <c r="U30" s="30">
        <f t="shared" si="1"/>
        <v>0</v>
      </c>
      <c r="V30" s="31" t="str">
        <f t="shared" si="2"/>
        <v/>
      </c>
      <c r="X30" s="28"/>
      <c r="Y30" s="25">
        <f t="shared" ref="Y30:Y38" si="32">$F$18</f>
        <v>1277500</v>
      </c>
      <c r="Z30" s="26">
        <f t="shared" si="26"/>
        <v>0</v>
      </c>
      <c r="AA30" s="27"/>
      <c r="AB30" s="30">
        <f t="shared" si="3"/>
        <v>0</v>
      </c>
      <c r="AC30" s="31" t="str">
        <f t="shared" si="4"/>
        <v/>
      </c>
      <c r="AE30" s="28"/>
      <c r="AF30" s="25">
        <f t="shared" ref="AF30:AF38" si="33">$F$18</f>
        <v>1277500</v>
      </c>
      <c r="AG30" s="26">
        <f t="shared" si="27"/>
        <v>0</v>
      </c>
      <c r="AH30" s="27"/>
      <c r="AI30" s="30">
        <f t="shared" si="5"/>
        <v>0</v>
      </c>
      <c r="AJ30" s="31" t="str">
        <f t="shared" si="6"/>
        <v/>
      </c>
      <c r="AL30" s="28"/>
      <c r="AM30" s="25">
        <f t="shared" ref="AM30:AM38" si="34">$F$18</f>
        <v>1277500</v>
      </c>
      <c r="AN30" s="26">
        <f t="shared" si="28"/>
        <v>0</v>
      </c>
      <c r="AO30" s="27"/>
      <c r="AP30" s="30">
        <f t="shared" si="7"/>
        <v>0</v>
      </c>
      <c r="AQ30" s="31" t="str">
        <f t="shared" si="8"/>
        <v/>
      </c>
    </row>
    <row r="31" spans="2:43" x14ac:dyDescent="0.2">
      <c r="B31" s="21" t="s">
        <v>136</v>
      </c>
      <c r="C31" s="21"/>
      <c r="D31" s="22" t="s">
        <v>59</v>
      </c>
      <c r="E31" s="23"/>
      <c r="F31" s="24">
        <f>+'Proposed Rates'!D70</f>
        <v>0</v>
      </c>
      <c r="G31" s="45">
        <f>+$F$19</f>
        <v>2500</v>
      </c>
      <c r="H31" s="26">
        <f t="shared" si="0"/>
        <v>0</v>
      </c>
      <c r="I31" s="27"/>
      <c r="J31" s="28">
        <f>+'Proposed Rates'!E70</f>
        <v>4.8000000000000001E-2</v>
      </c>
      <c r="K31" s="45">
        <f>+$F$19</f>
        <v>2500</v>
      </c>
      <c r="L31" s="26">
        <f t="shared" si="22"/>
        <v>120</v>
      </c>
      <c r="M31" s="27"/>
      <c r="N31" s="30">
        <f t="shared" si="23"/>
        <v>120</v>
      </c>
      <c r="O31" s="31" t="str">
        <f t="shared" si="24"/>
        <v/>
      </c>
      <c r="Q31" s="28">
        <f>+'Proposed Rates'!F70</f>
        <v>4.7800000000000002E-2</v>
      </c>
      <c r="R31" s="45">
        <f>+$F$19</f>
        <v>2500</v>
      </c>
      <c r="S31" s="26">
        <f t="shared" si="25"/>
        <v>119.5</v>
      </c>
      <c r="T31" s="27"/>
      <c r="U31" s="30">
        <f t="shared" si="1"/>
        <v>-0.5</v>
      </c>
      <c r="V31" s="31">
        <f t="shared" si="2"/>
        <v>-4.1666666666666666E-3</v>
      </c>
      <c r="X31" s="28"/>
      <c r="Y31" s="45">
        <f>+$F$19</f>
        <v>2500</v>
      </c>
      <c r="Z31" s="26">
        <f t="shared" si="26"/>
        <v>0</v>
      </c>
      <c r="AA31" s="27"/>
      <c r="AB31" s="30">
        <f t="shared" si="3"/>
        <v>-119.5</v>
      </c>
      <c r="AC31" s="31">
        <f t="shared" si="4"/>
        <v>-1</v>
      </c>
      <c r="AE31" s="28"/>
      <c r="AF31" s="45">
        <f>+$F$19</f>
        <v>2500</v>
      </c>
      <c r="AG31" s="26">
        <f t="shared" si="27"/>
        <v>0</v>
      </c>
      <c r="AH31" s="27"/>
      <c r="AI31" s="30">
        <f t="shared" si="5"/>
        <v>0</v>
      </c>
      <c r="AJ31" s="31" t="str">
        <f t="shared" si="6"/>
        <v/>
      </c>
      <c r="AL31" s="28"/>
      <c r="AM31" s="45">
        <f>+$F$19</f>
        <v>2500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101</v>
      </c>
      <c r="C36" s="21"/>
      <c r="D36" s="22" t="s">
        <v>59</v>
      </c>
      <c r="E36" s="23"/>
      <c r="F36" s="24">
        <f>+'Proposed Rates'!D55</f>
        <v>0.2427</v>
      </c>
      <c r="G36" s="45">
        <f>$F$19</f>
        <v>2500</v>
      </c>
      <c r="H36" s="26">
        <f t="shared" si="0"/>
        <v>606.75</v>
      </c>
      <c r="I36" s="27"/>
      <c r="J36" s="28">
        <f>+'Proposed Rates'!E55</f>
        <v>-0.21590000000000001</v>
      </c>
      <c r="K36" s="45">
        <f>$F$19</f>
        <v>2500</v>
      </c>
      <c r="L36" s="26">
        <f t="shared" si="22"/>
        <v>-539.75</v>
      </c>
      <c r="M36" s="27"/>
      <c r="N36" s="30">
        <f t="shared" si="23"/>
        <v>-1146.5</v>
      </c>
      <c r="O36" s="31">
        <f t="shared" si="24"/>
        <v>-1.8895756077461887</v>
      </c>
      <c r="Q36" s="28">
        <f>+'Proposed Rates'!F55</f>
        <v>-0.21479999999999999</v>
      </c>
      <c r="R36" s="45">
        <f>$F$19</f>
        <v>2500</v>
      </c>
      <c r="S36" s="26">
        <f t="shared" si="25"/>
        <v>-537</v>
      </c>
      <c r="T36" s="27"/>
      <c r="U36" s="30">
        <f t="shared" si="1"/>
        <v>2.75</v>
      </c>
      <c r="V36" s="31">
        <f t="shared" si="2"/>
        <v>-5.0949513663733209E-3</v>
      </c>
      <c r="X36" s="28">
        <f>+'Proposed Rates'!G55</f>
        <v>0</v>
      </c>
      <c r="Y36" s="45">
        <f>$F$19</f>
        <v>2500</v>
      </c>
      <c r="Z36" s="26">
        <f t="shared" si="26"/>
        <v>0</v>
      </c>
      <c r="AA36" s="27"/>
      <c r="AB36" s="30">
        <f t="shared" si="3"/>
        <v>537</v>
      </c>
      <c r="AC36" s="31">
        <f t="shared" si="4"/>
        <v>-1</v>
      </c>
      <c r="AE36" s="28">
        <f>+'Proposed Rates'!H55</f>
        <v>0</v>
      </c>
      <c r="AF36" s="45">
        <f>$F$19</f>
        <v>2500</v>
      </c>
      <c r="AG36" s="26">
        <f t="shared" si="27"/>
        <v>0</v>
      </c>
      <c r="AH36" s="27"/>
      <c r="AI36" s="30">
        <f t="shared" si="5"/>
        <v>0</v>
      </c>
      <c r="AJ36" s="31" t="str">
        <f t="shared" si="6"/>
        <v/>
      </c>
      <c r="AL36" s="28">
        <f>+'Proposed Rates'!I55</f>
        <v>0</v>
      </c>
      <c r="AM36" s="45">
        <f>$F$19</f>
        <v>2500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15941.18</v>
      </c>
      <c r="I39" s="62"/>
      <c r="J39" s="239"/>
      <c r="K39" s="240"/>
      <c r="L39" s="238">
        <f>SUM(L23:L38)</f>
        <v>15974.43</v>
      </c>
      <c r="M39" s="62"/>
      <c r="N39" s="37">
        <f t="shared" si="23"/>
        <v>33.25</v>
      </c>
      <c r="O39" s="38">
        <f t="shared" si="24"/>
        <v>2.085792896134414E-3</v>
      </c>
      <c r="Q39" s="239"/>
      <c r="R39" s="240"/>
      <c r="S39" s="238">
        <f>SUM(S23:S38)</f>
        <v>16761.100000000002</v>
      </c>
      <c r="T39" s="62"/>
      <c r="U39" s="37">
        <f t="shared" si="1"/>
        <v>786.67000000000189</v>
      </c>
      <c r="V39" s="38">
        <f t="shared" si="2"/>
        <v>4.9245575585482669E-2</v>
      </c>
      <c r="X39" s="239"/>
      <c r="Y39" s="240"/>
      <c r="Z39" s="238">
        <f>SUM(Z23:Z38)</f>
        <v>17873.54</v>
      </c>
      <c r="AA39" s="62"/>
      <c r="AB39" s="37">
        <f t="shared" si="3"/>
        <v>1112.4399999999987</v>
      </c>
      <c r="AC39" s="38">
        <f t="shared" si="4"/>
        <v>6.6370345621707322E-2</v>
      </c>
      <c r="AE39" s="239"/>
      <c r="AF39" s="240"/>
      <c r="AG39" s="238">
        <f>SUM(AG23:AG38)</f>
        <v>18252.14</v>
      </c>
      <c r="AH39" s="62"/>
      <c r="AI39" s="37">
        <f t="shared" si="5"/>
        <v>378.59999999999854</v>
      </c>
      <c r="AJ39" s="38">
        <f t="shared" si="6"/>
        <v>2.1182149702856767E-2</v>
      </c>
      <c r="AL39" s="239"/>
      <c r="AM39" s="240"/>
      <c r="AN39" s="238">
        <f>SUM(AN23:AN38)</f>
        <v>18317.89</v>
      </c>
      <c r="AO39" s="62"/>
      <c r="AP39" s="37">
        <f t="shared" si="7"/>
        <v>65.75</v>
      </c>
      <c r="AQ39" s="38">
        <f t="shared" si="8"/>
        <v>3.6023173173118333E-3</v>
      </c>
    </row>
    <row r="40" spans="2:43" ht="38.25" x14ac:dyDescent="0.2">
      <c r="B40" s="40" t="str">
        <f>+'&gt;50 (100)'!B40</f>
        <v>Deferral/Variance Account Disposition Rate Rider Class 1</v>
      </c>
      <c r="C40" s="21"/>
      <c r="D40" s="22" t="str">
        <f>+'&gt;50 (100)'!D40</f>
        <v>per kW</v>
      </c>
      <c r="E40" s="23"/>
      <c r="F40" s="24">
        <f>+'Proposed Rates'!D41</f>
        <v>-7.1900000000000006E-2</v>
      </c>
      <c r="G40" s="45">
        <f>+$F$19</f>
        <v>2500</v>
      </c>
      <c r="H40" s="26">
        <f>G40*F40</f>
        <v>-179.75</v>
      </c>
      <c r="I40" s="27"/>
      <c r="J40" s="28">
        <f>+'Proposed Rates'!E41</f>
        <v>-0.19719999999999999</v>
      </c>
      <c r="K40" s="45">
        <f>+$F$19</f>
        <v>2500</v>
      </c>
      <c r="L40" s="26">
        <f>K40*J40</f>
        <v>-492.99999999999994</v>
      </c>
      <c r="M40" s="27"/>
      <c r="N40" s="30">
        <f>L40-H40</f>
        <v>-313.24999999999994</v>
      </c>
      <c r="O40" s="31">
        <f>IF((H40)=0,"",(N40/H40))</f>
        <v>1.7426981919332403</v>
      </c>
      <c r="Q40" s="28">
        <f>+'Proposed Rates'!F41</f>
        <v>-0.19620000000000001</v>
      </c>
      <c r="R40" s="45">
        <f>+$F$19</f>
        <v>2500</v>
      </c>
      <c r="S40" s="26">
        <f>R40*Q40</f>
        <v>-490.50000000000006</v>
      </c>
      <c r="T40" s="27"/>
      <c r="U40" s="30">
        <f t="shared" si="1"/>
        <v>2.4999999999998863</v>
      </c>
      <c r="V40" s="31">
        <f t="shared" si="2"/>
        <v>-5.0709939148070723E-3</v>
      </c>
      <c r="X40" s="28">
        <f>+'Proposed Rates'!G41</f>
        <v>0</v>
      </c>
      <c r="Y40" s="45">
        <f>+$F$19</f>
        <v>2500</v>
      </c>
      <c r="Z40" s="26">
        <f>Y40*X40</f>
        <v>0</v>
      </c>
      <c r="AA40" s="27"/>
      <c r="AB40" s="30">
        <f t="shared" si="3"/>
        <v>490.50000000000006</v>
      </c>
      <c r="AC40" s="31">
        <f t="shared" si="4"/>
        <v>-1</v>
      </c>
      <c r="AE40" s="28">
        <f>+'Proposed Rates'!H41</f>
        <v>0</v>
      </c>
      <c r="AF40" s="45">
        <f>+$F$19</f>
        <v>2500</v>
      </c>
      <c r="AG40" s="26">
        <f>AF40*AE40</f>
        <v>0</v>
      </c>
      <c r="AH40" s="27"/>
      <c r="AI40" s="30">
        <f t="shared" si="5"/>
        <v>0</v>
      </c>
      <c r="AJ40" s="31" t="str">
        <f t="shared" si="6"/>
        <v/>
      </c>
      <c r="AL40" s="28">
        <f>+'Proposed Rates'!I41</f>
        <v>0</v>
      </c>
      <c r="AM40" s="45">
        <f>+$F$19</f>
        <v>2500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8">
        <f>+'Proposed Rates'!E126</f>
        <v>2.5999999999999999E-3</v>
      </c>
      <c r="K42" s="25">
        <f t="shared" ref="K42" si="38">$F$18</f>
        <v>1277500</v>
      </c>
      <c r="L42" s="26">
        <f t="shared" ref="L42:L43" si="39">K42*J42</f>
        <v>3321.5</v>
      </c>
      <c r="M42" s="42"/>
      <c r="N42" s="30">
        <f t="shared" ref="N42:N43" si="40">L42-H42</f>
        <v>5237.75</v>
      </c>
      <c r="O42" s="31">
        <f t="shared" ref="O42:O64"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Rates'!D142</f>
        <v>0</v>
      </c>
      <c r="G43" s="45">
        <f>$F$19</f>
        <v>2500</v>
      </c>
      <c r="H43" s="26">
        <f t="shared" si="37"/>
        <v>0</v>
      </c>
      <c r="I43" s="41"/>
      <c r="J43" s="28">
        <f>+'Proposed Rates'!E142</f>
        <v>-0.11700000000000001</v>
      </c>
      <c r="K43" s="45">
        <f>+$F$19</f>
        <v>2500</v>
      </c>
      <c r="L43" s="26">
        <f t="shared" si="39"/>
        <v>-292.5</v>
      </c>
      <c r="M43" s="42"/>
      <c r="N43" s="30">
        <f t="shared" si="40"/>
        <v>-292.5</v>
      </c>
      <c r="O43" s="31" t="str">
        <f t="shared" si="41"/>
        <v/>
      </c>
      <c r="Q43" s="28">
        <f>+'Proposed Rates'!F142</f>
        <v>0</v>
      </c>
      <c r="R43" s="45">
        <f>$F$19</f>
        <v>2500</v>
      </c>
      <c r="S43" s="26">
        <f t="shared" si="43"/>
        <v>0</v>
      </c>
      <c r="T43" s="42"/>
      <c r="U43" s="30">
        <f t="shared" si="1"/>
        <v>292.5</v>
      </c>
      <c r="V43" s="31">
        <f t="shared" si="2"/>
        <v>-1</v>
      </c>
      <c r="X43" s="28">
        <f>+'Proposed Rates'!G142</f>
        <v>0</v>
      </c>
      <c r="Y43" s="45">
        <f>$F$19</f>
        <v>2500</v>
      </c>
      <c r="Z43" s="26">
        <f t="shared" si="45"/>
        <v>0</v>
      </c>
      <c r="AA43" s="42"/>
      <c r="AB43" s="30">
        <f t="shared" si="3"/>
        <v>0</v>
      </c>
      <c r="AC43" s="31" t="str">
        <f t="shared" si="4"/>
        <v/>
      </c>
      <c r="AE43" s="28">
        <f>+'Proposed Rates'!H142</f>
        <v>0</v>
      </c>
      <c r="AF43" s="45">
        <f>$F$19</f>
        <v>2500</v>
      </c>
      <c r="AG43" s="26">
        <f t="shared" si="47"/>
        <v>0</v>
      </c>
      <c r="AH43" s="42"/>
      <c r="AI43" s="30">
        <f t="shared" si="5"/>
        <v>0</v>
      </c>
      <c r="AJ43" s="31" t="str">
        <f t="shared" si="6"/>
        <v/>
      </c>
      <c r="AL43" s="28">
        <f>+'Proposed Rates'!I142</f>
        <v>0</v>
      </c>
      <c r="AM43" s="45">
        <f>$F$19</f>
        <v>2500</v>
      </c>
      <c r="AN43" s="26">
        <f t="shared" si="49"/>
        <v>0</v>
      </c>
      <c r="AO43" s="42"/>
      <c r="AP43" s="30">
        <f t="shared" si="7"/>
        <v>0</v>
      </c>
      <c r="AQ43" s="31" t="str">
        <f t="shared" si="8"/>
        <v/>
      </c>
    </row>
    <row r="44" spans="2:43" x14ac:dyDescent="0.2">
      <c r="B44" s="43" t="s">
        <v>24</v>
      </c>
      <c r="C44" s="21"/>
      <c r="D44" s="22" t="s">
        <v>59</v>
      </c>
      <c r="E44" s="23"/>
      <c r="F44" s="44">
        <f>'Proposed Rates'!D236</f>
        <v>2.6210000000000001E-2</v>
      </c>
      <c r="G44" s="45">
        <f>+$F$19</f>
        <v>2500</v>
      </c>
      <c r="H44" s="26">
        <f>G44*F44</f>
        <v>65.525000000000006</v>
      </c>
      <c r="I44" s="27"/>
      <c r="J44" s="46">
        <f>'Proposed Rates'!E236</f>
        <v>2.0990000000000002E-2</v>
      </c>
      <c r="K44" s="45">
        <f>+$F$19</f>
        <v>2500</v>
      </c>
      <c r="L44" s="26">
        <f>K44*J44</f>
        <v>52.475000000000001</v>
      </c>
      <c r="M44" s="27"/>
      <c r="N44" s="30">
        <f>L44-H44</f>
        <v>-13.050000000000004</v>
      </c>
      <c r="O44" s="31">
        <f>IF((H44)=0,"",(N44/H44))</f>
        <v>-0.19916062571537585</v>
      </c>
      <c r="Q44" s="46">
        <f>'Proposed Rates'!F236</f>
        <v>2.128E-2</v>
      </c>
      <c r="R44" s="45">
        <f>+$F$19</f>
        <v>2500</v>
      </c>
      <c r="S44" s="26">
        <f>R44*Q44</f>
        <v>53.2</v>
      </c>
      <c r="T44" s="27"/>
      <c r="U44" s="30">
        <f t="shared" si="1"/>
        <v>0.72500000000000142</v>
      </c>
      <c r="V44" s="31">
        <f t="shared" si="2"/>
        <v>1.381610290614581E-2</v>
      </c>
      <c r="X44" s="46">
        <f>'Proposed Rates'!G236</f>
        <v>2.1559999999999999E-2</v>
      </c>
      <c r="Y44" s="45">
        <f>+$F$19</f>
        <v>2500</v>
      </c>
      <c r="Z44" s="26">
        <f>Y44*X44</f>
        <v>53.9</v>
      </c>
      <c r="AA44" s="27"/>
      <c r="AB44" s="30">
        <f t="shared" si="3"/>
        <v>0.69999999999999574</v>
      </c>
      <c r="AC44" s="31">
        <f t="shared" si="4"/>
        <v>1.3157894736842025E-2</v>
      </c>
      <c r="AE44" s="46">
        <f>'Proposed Rates'!H236</f>
        <v>2.1780000000000001E-2</v>
      </c>
      <c r="AF44" s="45">
        <f>+$F$19</f>
        <v>2500</v>
      </c>
      <c r="AG44" s="26">
        <f>AF44*AE44</f>
        <v>54.45</v>
      </c>
      <c r="AH44" s="27"/>
      <c r="AI44" s="30">
        <f t="shared" si="5"/>
        <v>0.55000000000000426</v>
      </c>
      <c r="AJ44" s="31">
        <f t="shared" si="6"/>
        <v>1.020408163265314E-2</v>
      </c>
      <c r="AL44" s="46">
        <f>'Proposed Rates'!I236</f>
        <v>2.2120000000000001E-2</v>
      </c>
      <c r="AM44" s="45">
        <f>+$F$19</f>
        <v>2500</v>
      </c>
      <c r="AN44" s="26">
        <f>AM44*AL44</f>
        <v>55.300000000000004</v>
      </c>
      <c r="AO44" s="27"/>
      <c r="AP44" s="30">
        <f t="shared" si="7"/>
        <v>0.85000000000000142</v>
      </c>
      <c r="AQ44" s="31">
        <f t="shared" si="8"/>
        <v>1.5610651974288363E-2</v>
      </c>
    </row>
    <row r="45" spans="2:43" x14ac:dyDescent="0.2">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13910.705</v>
      </c>
      <c r="I47" s="36"/>
      <c r="J47" s="53"/>
      <c r="K47" s="55"/>
      <c r="L47" s="54">
        <f>SUM(L40:L46)+L39</f>
        <v>18562.904999999999</v>
      </c>
      <c r="M47" s="36"/>
      <c r="N47" s="37">
        <f t="shared" ref="N47:N64" si="58">L47-H47</f>
        <v>4652.1999999999989</v>
      </c>
      <c r="O47" s="38">
        <f t="shared" si="41"/>
        <v>0.33443308588601361</v>
      </c>
      <c r="Q47" s="53"/>
      <c r="R47" s="55"/>
      <c r="S47" s="54">
        <f>SUM(S40:S46)+S39</f>
        <v>16323.800000000003</v>
      </c>
      <c r="T47" s="36"/>
      <c r="U47" s="37">
        <f t="shared" si="1"/>
        <v>-2239.1049999999959</v>
      </c>
      <c r="V47" s="38">
        <f t="shared" si="2"/>
        <v>-0.12062255342038307</v>
      </c>
      <c r="X47" s="53"/>
      <c r="Y47" s="55"/>
      <c r="Z47" s="54">
        <f>SUM(Z40:Z46)+Z39</f>
        <v>17927.440000000002</v>
      </c>
      <c r="AA47" s="36"/>
      <c r="AB47" s="37">
        <f t="shared" si="3"/>
        <v>1603.6399999999994</v>
      </c>
      <c r="AC47" s="38">
        <f t="shared" si="4"/>
        <v>9.8239380536394652E-2</v>
      </c>
      <c r="AE47" s="53"/>
      <c r="AF47" s="55"/>
      <c r="AG47" s="54">
        <f>SUM(AG40:AG46)+AG39</f>
        <v>18306.59</v>
      </c>
      <c r="AH47" s="36"/>
      <c r="AI47" s="37">
        <f t="shared" si="5"/>
        <v>379.14999999999782</v>
      </c>
      <c r="AJ47" s="38">
        <f t="shared" si="6"/>
        <v>2.1149143435984043E-2</v>
      </c>
      <c r="AL47" s="53"/>
      <c r="AM47" s="55"/>
      <c r="AN47" s="54">
        <f>SUM(AN40:AN46)+AN39</f>
        <v>18373.189999999999</v>
      </c>
      <c r="AO47" s="36"/>
      <c r="AP47" s="37">
        <f t="shared" si="7"/>
        <v>66.599999999998545</v>
      </c>
      <c r="AQ47" s="38">
        <f t="shared" si="8"/>
        <v>3.6380341723935778E-3</v>
      </c>
    </row>
    <row r="48" spans="2:43" x14ac:dyDescent="0.2">
      <c r="B48" s="27" t="s">
        <v>28</v>
      </c>
      <c r="C48" s="27"/>
      <c r="D48" s="56" t="s">
        <v>59</v>
      </c>
      <c r="E48" s="57"/>
      <c r="F48" s="28">
        <f>'Proposed Rates'!D156</f>
        <v>3.0127999999999999</v>
      </c>
      <c r="G48" s="58">
        <f>+$F$19</f>
        <v>2500</v>
      </c>
      <c r="H48" s="26">
        <f>G48*F48</f>
        <v>7532</v>
      </c>
      <c r="I48" s="27"/>
      <c r="J48" s="28">
        <f>'Proposed Rates'!E156</f>
        <v>3.2248000000000001</v>
      </c>
      <c r="K48" s="58">
        <f>+$F$19</f>
        <v>2500</v>
      </c>
      <c r="L48" s="26">
        <f>K48*J48</f>
        <v>8062</v>
      </c>
      <c r="M48" s="27"/>
      <c r="N48" s="30">
        <f t="shared" si="58"/>
        <v>530</v>
      </c>
      <c r="O48" s="31">
        <f t="shared" si="41"/>
        <v>7.036643653744025E-2</v>
      </c>
      <c r="Q48" s="28">
        <f>'Proposed Rates'!F156</f>
        <v>3.2248000000000001</v>
      </c>
      <c r="R48" s="58">
        <f>+$F$19</f>
        <v>2500</v>
      </c>
      <c r="S48" s="26">
        <f>R48*Q48</f>
        <v>8062</v>
      </c>
      <c r="T48" s="27"/>
      <c r="U48" s="30">
        <f t="shared" si="1"/>
        <v>0</v>
      </c>
      <c r="V48" s="31">
        <f t="shared" si="2"/>
        <v>0</v>
      </c>
      <c r="X48" s="28">
        <f>'Proposed Rates'!G156</f>
        <v>3.2248000000000001</v>
      </c>
      <c r="Y48" s="58">
        <f>+$F$19</f>
        <v>2500</v>
      </c>
      <c r="Z48" s="26">
        <f>Y48*X48</f>
        <v>8062</v>
      </c>
      <c r="AA48" s="27"/>
      <c r="AB48" s="30">
        <f t="shared" si="3"/>
        <v>0</v>
      </c>
      <c r="AC48" s="31">
        <f t="shared" si="4"/>
        <v>0</v>
      </c>
      <c r="AE48" s="28">
        <f>'Proposed Rates'!H156</f>
        <v>3.2248000000000001</v>
      </c>
      <c r="AF48" s="58">
        <f>+$F$19</f>
        <v>2500</v>
      </c>
      <c r="AG48" s="26">
        <f>AF48*AE48</f>
        <v>8062</v>
      </c>
      <c r="AH48" s="27"/>
      <c r="AI48" s="30">
        <f t="shared" si="5"/>
        <v>0</v>
      </c>
      <c r="AJ48" s="31">
        <f t="shared" si="6"/>
        <v>0</v>
      </c>
      <c r="AL48" s="28">
        <f>'Proposed Rates'!I156</f>
        <v>3.2248000000000001</v>
      </c>
      <c r="AM48" s="58">
        <f>+$F$19</f>
        <v>2500</v>
      </c>
      <c r="AN48" s="26">
        <f>AM48*AL48</f>
        <v>8062</v>
      </c>
      <c r="AO48" s="27"/>
      <c r="AP48" s="30">
        <f t="shared" si="7"/>
        <v>0</v>
      </c>
      <c r="AQ48" s="31">
        <f t="shared" si="8"/>
        <v>0</v>
      </c>
    </row>
    <row r="49" spans="2:43" ht="25.5" x14ac:dyDescent="0.2">
      <c r="B49" s="60" t="s">
        <v>29</v>
      </c>
      <c r="C49" s="27"/>
      <c r="D49" s="56" t="s">
        <v>59</v>
      </c>
      <c r="E49" s="57"/>
      <c r="F49" s="28">
        <f>'Proposed Rates'!D170</f>
        <v>2.1882000000000001</v>
      </c>
      <c r="G49" s="58">
        <f>G48</f>
        <v>2500</v>
      </c>
      <c r="H49" s="26">
        <f>G49*F49</f>
        <v>5470.5</v>
      </c>
      <c r="I49" s="27"/>
      <c r="J49" s="28">
        <f>'Proposed Rates'!E170</f>
        <v>2.0994999999999999</v>
      </c>
      <c r="K49" s="58">
        <f>K48</f>
        <v>2500</v>
      </c>
      <c r="L49" s="26">
        <f>K49*J49</f>
        <v>5248.75</v>
      </c>
      <c r="M49" s="27"/>
      <c r="N49" s="30">
        <f t="shared" si="58"/>
        <v>-221.75</v>
      </c>
      <c r="O49" s="31">
        <f t="shared" si="41"/>
        <v>-4.0535600036559732E-2</v>
      </c>
      <c r="Q49" s="28">
        <f>'Proposed Rates'!F170</f>
        <v>2.0994999999999999</v>
      </c>
      <c r="R49" s="58">
        <f>R48</f>
        <v>2500</v>
      </c>
      <c r="S49" s="26">
        <f>R49*Q49</f>
        <v>5248.75</v>
      </c>
      <c r="T49" s="27"/>
      <c r="U49" s="30">
        <f t="shared" si="1"/>
        <v>0</v>
      </c>
      <c r="V49" s="31">
        <f t="shared" si="2"/>
        <v>0</v>
      </c>
      <c r="X49" s="28">
        <f>'Proposed Rates'!G170</f>
        <v>2.0994999999999999</v>
      </c>
      <c r="Y49" s="58">
        <f>Y48</f>
        <v>2500</v>
      </c>
      <c r="Z49" s="26">
        <f>Y49*X49</f>
        <v>5248.75</v>
      </c>
      <c r="AA49" s="27"/>
      <c r="AB49" s="30">
        <f t="shared" si="3"/>
        <v>0</v>
      </c>
      <c r="AC49" s="31">
        <f t="shared" si="4"/>
        <v>0</v>
      </c>
      <c r="AE49" s="28">
        <f>'Proposed Rates'!H170</f>
        <v>2.0994999999999999</v>
      </c>
      <c r="AF49" s="58">
        <f>AF48</f>
        <v>2500</v>
      </c>
      <c r="AG49" s="26">
        <f>AF49*AE49</f>
        <v>5248.75</v>
      </c>
      <c r="AH49" s="27"/>
      <c r="AI49" s="30">
        <f t="shared" si="5"/>
        <v>0</v>
      </c>
      <c r="AJ49" s="31">
        <f t="shared" si="6"/>
        <v>0</v>
      </c>
      <c r="AL49" s="28">
        <f>'Proposed Rates'!I170</f>
        <v>2.0994999999999999</v>
      </c>
      <c r="AM49" s="58">
        <f>AM48</f>
        <v>2500</v>
      </c>
      <c r="AN49" s="26">
        <f>AM49*AL49</f>
        <v>5248.75</v>
      </c>
      <c r="AO49" s="27"/>
      <c r="AP49" s="30">
        <f t="shared" si="7"/>
        <v>0</v>
      </c>
      <c r="AQ49" s="31">
        <f t="shared" si="8"/>
        <v>0</v>
      </c>
    </row>
    <row r="50" spans="2:43" ht="25.5" x14ac:dyDescent="0.2">
      <c r="B50" s="50" t="s">
        <v>30</v>
      </c>
      <c r="C50" s="35"/>
      <c r="D50" s="35"/>
      <c r="E50" s="35"/>
      <c r="F50" s="61"/>
      <c r="G50" s="53"/>
      <c r="H50" s="54">
        <f>SUM(H47:H49)</f>
        <v>26913.205000000002</v>
      </c>
      <c r="I50" s="62"/>
      <c r="J50" s="63"/>
      <c r="K50" s="53"/>
      <c r="L50" s="54">
        <f>SUM(L47:L49)</f>
        <v>31873.654999999999</v>
      </c>
      <c r="M50" s="62"/>
      <c r="N50" s="37">
        <f t="shared" si="58"/>
        <v>4960.4499999999971</v>
      </c>
      <c r="O50" s="38">
        <f t="shared" si="41"/>
        <v>0.18431286797689078</v>
      </c>
      <c r="Q50" s="63"/>
      <c r="R50" s="53"/>
      <c r="S50" s="54">
        <f>SUM(S47:S49)</f>
        <v>29634.550000000003</v>
      </c>
      <c r="T50" s="62"/>
      <c r="U50" s="37">
        <f t="shared" si="1"/>
        <v>-2239.1049999999959</v>
      </c>
      <c r="V50" s="38">
        <f t="shared" si="2"/>
        <v>-7.0249395621556299E-2</v>
      </c>
      <c r="X50" s="63"/>
      <c r="Y50" s="53"/>
      <c r="Z50" s="54">
        <f>SUM(Z47:Z49)</f>
        <v>31238.190000000002</v>
      </c>
      <c r="AA50" s="62"/>
      <c r="AB50" s="37">
        <f t="shared" si="3"/>
        <v>1603.6399999999994</v>
      </c>
      <c r="AC50" s="38">
        <f t="shared" si="4"/>
        <v>5.4113863716506554E-2</v>
      </c>
      <c r="AE50" s="63"/>
      <c r="AF50" s="53"/>
      <c r="AG50" s="54">
        <f>SUM(AG47:AG49)</f>
        <v>31617.34</v>
      </c>
      <c r="AH50" s="62"/>
      <c r="AI50" s="37">
        <f t="shared" si="5"/>
        <v>379.14999999999782</v>
      </c>
      <c r="AJ50" s="38">
        <f t="shared" si="6"/>
        <v>1.2137386961280337E-2</v>
      </c>
      <c r="AL50" s="63"/>
      <c r="AM50" s="53"/>
      <c r="AN50" s="54">
        <f>SUM(AN47:AN49)</f>
        <v>31683.94</v>
      </c>
      <c r="AO50" s="62"/>
      <c r="AP50" s="37">
        <f t="shared" si="7"/>
        <v>66.599999999998545</v>
      </c>
      <c r="AQ50" s="38">
        <f t="shared" si="8"/>
        <v>2.1064390616034917E-3</v>
      </c>
    </row>
    <row r="51" spans="2:43" ht="25.5" x14ac:dyDescent="0.2">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v>
      </c>
      <c r="L51" s="67">
        <f t="shared" ref="L51:L54" si="60">K51*J51</f>
        <v>4490.3103000000001</v>
      </c>
      <c r="M51" s="27"/>
      <c r="N51" s="30">
        <f t="shared" si="58"/>
        <v>1.3030500000004395</v>
      </c>
      <c r="O51" s="68">
        <f t="shared" si="41"/>
        <v>2.9027576197397312E-4</v>
      </c>
      <c r="Q51" s="66">
        <f>'Proposed Rates'!F181</f>
        <v>3.3999999999999998E-3</v>
      </c>
      <c r="R51" s="58">
        <f>F18+R45</f>
        <v>1320679.5</v>
      </c>
      <c r="S51" s="67">
        <f t="shared" ref="S51:S54" si="61">R51*Q51</f>
        <v>4490.3103000000001</v>
      </c>
      <c r="T51" s="27"/>
      <c r="U51" s="30">
        <f t="shared" si="1"/>
        <v>0</v>
      </c>
      <c r="V51" s="68">
        <f t="shared" si="2"/>
        <v>0</v>
      </c>
      <c r="X51" s="66">
        <f>'Proposed Rates'!G181</f>
        <v>3.3999999999999998E-3</v>
      </c>
      <c r="Y51" s="58">
        <f>F18+Y45</f>
        <v>1320679.5</v>
      </c>
      <c r="Z51" s="67">
        <f t="shared" ref="Z51:Z54" si="62">Y51*X51</f>
        <v>4490.3103000000001</v>
      </c>
      <c r="AA51" s="27"/>
      <c r="AB51" s="30">
        <f t="shared" si="3"/>
        <v>0</v>
      </c>
      <c r="AC51" s="68">
        <f t="shared" si="4"/>
        <v>0</v>
      </c>
      <c r="AE51" s="66">
        <f>'Proposed Rates'!H181</f>
        <v>3.3999999999999998E-3</v>
      </c>
      <c r="AF51" s="58">
        <f>F18+AF45</f>
        <v>1320679.5</v>
      </c>
      <c r="AG51" s="67">
        <f t="shared" ref="AG51:AG54" si="63">AF51*AE51</f>
        <v>4490.3103000000001</v>
      </c>
      <c r="AH51" s="27"/>
      <c r="AI51" s="30">
        <f t="shared" si="5"/>
        <v>0</v>
      </c>
      <c r="AJ51" s="68">
        <f t="shared" si="6"/>
        <v>0</v>
      </c>
      <c r="AL51" s="66">
        <f>'Proposed Rates'!I181</f>
        <v>3.3999999999999998E-3</v>
      </c>
      <c r="AM51" s="58">
        <f>F18+AM45</f>
        <v>1320679.5</v>
      </c>
      <c r="AN51" s="67">
        <f t="shared" ref="AN51:AN54" si="64">AM51*AL51</f>
        <v>4490.3103000000001</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v>
      </c>
      <c r="L52" s="67">
        <f t="shared" si="60"/>
        <v>660.33974999999998</v>
      </c>
      <c r="M52" s="27"/>
      <c r="N52" s="30">
        <f t="shared" si="58"/>
        <v>0.19162499999993088</v>
      </c>
      <c r="O52" s="68">
        <f t="shared" si="41"/>
        <v>2.9027576197377048E-4</v>
      </c>
      <c r="Q52" s="66">
        <f>'Proposed Rates'!F195</f>
        <v>5.0000000000000001E-4</v>
      </c>
      <c r="R52" s="58">
        <f>F18+R45</f>
        <v>1320679.5</v>
      </c>
      <c r="S52" s="67">
        <f t="shared" si="61"/>
        <v>660.33974999999998</v>
      </c>
      <c r="T52" s="27"/>
      <c r="U52" s="30">
        <f t="shared" si="1"/>
        <v>0</v>
      </c>
      <c r="V52" s="68">
        <f t="shared" si="2"/>
        <v>0</v>
      </c>
      <c r="X52" s="66">
        <f>'Proposed Rates'!G195</f>
        <v>5.0000000000000001E-4</v>
      </c>
      <c r="Y52" s="58">
        <f>F18+Y45</f>
        <v>1320679.5</v>
      </c>
      <c r="Z52" s="67">
        <f t="shared" si="62"/>
        <v>660.33974999999998</v>
      </c>
      <c r="AA52" s="27"/>
      <c r="AB52" s="30">
        <f t="shared" si="3"/>
        <v>0</v>
      </c>
      <c r="AC52" s="68">
        <f t="shared" si="4"/>
        <v>0</v>
      </c>
      <c r="AE52" s="66">
        <f>'Proposed Rates'!H195</f>
        <v>5.0000000000000001E-4</v>
      </c>
      <c r="AF52" s="58">
        <f>F18+AF45</f>
        <v>1320679.5</v>
      </c>
      <c r="AG52" s="67">
        <f t="shared" si="63"/>
        <v>660.33974999999998</v>
      </c>
      <c r="AH52" s="27"/>
      <c r="AI52" s="30">
        <f t="shared" si="5"/>
        <v>0</v>
      </c>
      <c r="AJ52" s="68">
        <f t="shared" si="6"/>
        <v>0</v>
      </c>
      <c r="AL52" s="66">
        <f>'Proposed Rates'!I195</f>
        <v>5.0000000000000001E-4</v>
      </c>
      <c r="AM52" s="58">
        <f>F18+AM45</f>
        <v>1320679.5</v>
      </c>
      <c r="AN52" s="67">
        <f t="shared" si="64"/>
        <v>660.33974999999998</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
      <c r="B54" s="43" t="s">
        <v>124</v>
      </c>
      <c r="C54" s="21"/>
      <c r="D54" s="22"/>
      <c r="E54" s="23"/>
      <c r="F54" s="66">
        <f>'Proposed Rates'!D229</f>
        <v>0.1101</v>
      </c>
      <c r="G54" s="71">
        <f>G52</f>
        <v>1320296.25</v>
      </c>
      <c r="H54" s="67">
        <f t="shared" si="59"/>
        <v>145364.61712500002</v>
      </c>
      <c r="I54" s="27"/>
      <c r="J54" s="66">
        <f>'Proposed Rates'!E229</f>
        <v>0.1101</v>
      </c>
      <c r="K54" s="71">
        <f>$F$18+K45</f>
        <v>1320679.5</v>
      </c>
      <c r="L54" s="67">
        <f t="shared" si="60"/>
        <v>145406.81294999999</v>
      </c>
      <c r="M54" s="27"/>
      <c r="N54" s="30">
        <f t="shared" si="58"/>
        <v>42.195824999973411</v>
      </c>
      <c r="O54" s="68">
        <f t="shared" si="41"/>
        <v>2.9027576197369225E-4</v>
      </c>
      <c r="Q54" s="66">
        <f>'Proposed Rates'!F229</f>
        <v>0.1101</v>
      </c>
      <c r="R54" s="71">
        <f>$F$18+R45</f>
        <v>1320679.5</v>
      </c>
      <c r="S54" s="67">
        <f t="shared" si="61"/>
        <v>145406.81294999999</v>
      </c>
      <c r="T54" s="27"/>
      <c r="U54" s="30">
        <f t="shared" si="1"/>
        <v>0</v>
      </c>
      <c r="V54" s="68">
        <f t="shared" si="2"/>
        <v>0</v>
      </c>
      <c r="X54" s="66">
        <f>'Proposed Rates'!G229</f>
        <v>0.1101</v>
      </c>
      <c r="Y54" s="71">
        <f>$F$18+Y45</f>
        <v>1320679.5</v>
      </c>
      <c r="Z54" s="67">
        <f t="shared" si="62"/>
        <v>145406.81294999999</v>
      </c>
      <c r="AA54" s="27"/>
      <c r="AB54" s="30">
        <f t="shared" si="3"/>
        <v>0</v>
      </c>
      <c r="AC54" s="68">
        <f t="shared" si="4"/>
        <v>0</v>
      </c>
      <c r="AE54" s="66">
        <f>'Proposed Rates'!H229</f>
        <v>0.1101</v>
      </c>
      <c r="AF54" s="71">
        <f>$F$18+AF45</f>
        <v>1320679.5</v>
      </c>
      <c r="AG54" s="67">
        <f t="shared" si="63"/>
        <v>145406.81294999999</v>
      </c>
      <c r="AH54" s="27"/>
      <c r="AI54" s="30">
        <f t="shared" si="5"/>
        <v>0</v>
      </c>
      <c r="AJ54" s="68">
        <f t="shared" si="6"/>
        <v>0</v>
      </c>
      <c r="AL54" s="66">
        <f>'Proposed Rates'!I229</f>
        <v>0.1101</v>
      </c>
      <c r="AM54" s="71">
        <f>$F$18+AM45</f>
        <v>1320679.5</v>
      </c>
      <c r="AN54" s="67">
        <f t="shared" si="64"/>
        <v>145406.81294999999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177427.22750000004</v>
      </c>
      <c r="I60" s="94"/>
      <c r="J60" s="95"/>
      <c r="K60" s="95"/>
      <c r="L60" s="93">
        <f>SUM(L51:L56,L50)</f>
        <v>182431.36799999999</v>
      </c>
      <c r="M60" s="96"/>
      <c r="N60" s="97">
        <f t="shared" ref="N60" si="65">L60-H60</f>
        <v>5004.1404999999504</v>
      </c>
      <c r="O60" s="98">
        <f t="shared" ref="O60" si="66">IF((H60)=0,"",(N60/H60))</f>
        <v>2.8203904048491935E-2</v>
      </c>
      <c r="Q60" s="95"/>
      <c r="R60" s="95"/>
      <c r="S60" s="93">
        <f>SUM(S51:S56,S50)</f>
        <v>180192.26299999998</v>
      </c>
      <c r="T60" s="96"/>
      <c r="U60" s="97">
        <f t="shared" si="1"/>
        <v>-2239.1050000000105</v>
      </c>
      <c r="V60" s="98">
        <f>IF((L60)=0,"",(U60/L60))</f>
        <v>-1.2273684205448762E-2</v>
      </c>
      <c r="X60" s="95"/>
      <c r="Y60" s="95"/>
      <c r="Z60" s="93">
        <f>SUM(Z51:Z56,Z50)</f>
        <v>181795.90299999999</v>
      </c>
      <c r="AA60" s="96"/>
      <c r="AB60" s="97">
        <f t="shared" si="3"/>
        <v>1603.640000000014</v>
      </c>
      <c r="AC60" s="98">
        <f>IF((S60)=0,"",(AB60/S60))</f>
        <v>8.8996051955905243E-3</v>
      </c>
      <c r="AE60" s="95"/>
      <c r="AF60" s="95"/>
      <c r="AG60" s="93">
        <f>SUM(AG51:AG56,AG50)</f>
        <v>182175.05299999999</v>
      </c>
      <c r="AH60" s="96"/>
      <c r="AI60" s="97">
        <f t="shared" ref="AI60:AI64" si="67">AG60-Z60</f>
        <v>379.14999999999418</v>
      </c>
      <c r="AJ60" s="98">
        <f>IF((Z60)=0,"",(AI60/Z60))</f>
        <v>2.0855805534847186E-3</v>
      </c>
      <c r="AL60" s="95"/>
      <c r="AM60" s="95"/>
      <c r="AN60" s="93">
        <f>SUM(AN51:AN56,AN50)</f>
        <v>182241.65299999999</v>
      </c>
      <c r="AO60" s="96"/>
      <c r="AP60" s="97">
        <f t="shared" ref="AP60:AP64" si="68">AN60-AG60</f>
        <v>66.600000000005821</v>
      </c>
      <c r="AQ60" s="98">
        <f>IF((AG60)=0,"",(AP60/AG60))</f>
        <v>3.6558243789837586E-4</v>
      </c>
    </row>
    <row r="61" spans="2:43" x14ac:dyDescent="0.2">
      <c r="B61" s="99" t="s">
        <v>40</v>
      </c>
      <c r="C61" s="21"/>
      <c r="D61" s="21"/>
      <c r="E61" s="21"/>
      <c r="F61" s="100">
        <v>0.13</v>
      </c>
      <c r="G61" s="101"/>
      <c r="H61" s="102">
        <f>H60*F61</f>
        <v>23065.539575000006</v>
      </c>
      <c r="I61" s="103"/>
      <c r="J61" s="104">
        <v>0.13</v>
      </c>
      <c r="K61" s="103"/>
      <c r="L61" s="105">
        <f>L60*J61</f>
        <v>23716.077839999998</v>
      </c>
      <c r="M61" s="106"/>
      <c r="N61" s="107">
        <f t="shared" si="58"/>
        <v>650.53826499999195</v>
      </c>
      <c r="O61" s="108">
        <f t="shared" si="41"/>
        <v>2.8203904048491862E-2</v>
      </c>
      <c r="Q61" s="104">
        <v>0.13</v>
      </c>
      <c r="R61" s="103"/>
      <c r="S61" s="105">
        <f>S60*Q61</f>
        <v>23424.994189999998</v>
      </c>
      <c r="T61" s="106"/>
      <c r="U61" s="107">
        <f t="shared" si="1"/>
        <v>-291.08365000000049</v>
      </c>
      <c r="V61" s="108">
        <f t="shared" ref="V61:V70" si="69">IF((L61)=0,"",(U61/L61))</f>
        <v>-1.2273684205448726E-2</v>
      </c>
      <c r="X61" s="104">
        <v>0.13</v>
      </c>
      <c r="Y61" s="103"/>
      <c r="Z61" s="105">
        <f>Z60*X61</f>
        <v>23633.467389999998</v>
      </c>
      <c r="AA61" s="106"/>
      <c r="AB61" s="107">
        <f t="shared" si="3"/>
        <v>208.47320000000036</v>
      </c>
      <c r="AC61" s="108">
        <f t="shared" ref="AC61:AC70" si="70">IF((S61)=0,"",(AB61/S61))</f>
        <v>8.8996051955904619E-3</v>
      </c>
      <c r="AE61" s="104">
        <v>0.13</v>
      </c>
      <c r="AF61" s="103"/>
      <c r="AG61" s="105">
        <f>AG60*AE61</f>
        <v>23682.756890000001</v>
      </c>
      <c r="AH61" s="106"/>
      <c r="AI61" s="107">
        <f t="shared" si="67"/>
        <v>49.28950000000259</v>
      </c>
      <c r="AJ61" s="108">
        <f t="shared" ref="AJ61:AJ70" si="71">IF((Z61)=0,"",(AI61/Z61))</f>
        <v>2.08558055348486E-3</v>
      </c>
      <c r="AL61" s="104">
        <v>0.13</v>
      </c>
      <c r="AM61" s="103"/>
      <c r="AN61" s="105">
        <f>AN60*AL61</f>
        <v>23691.41489</v>
      </c>
      <c r="AO61" s="106"/>
      <c r="AP61" s="107">
        <f t="shared" si="68"/>
        <v>8.657999999999447</v>
      </c>
      <c r="AQ61" s="108">
        <f t="shared" ref="AQ61:AQ70" si="72">IF((AG61)=0,"",(AP61/AG61))</f>
        <v>3.6558243789832051E-4</v>
      </c>
    </row>
    <row r="62" spans="2:43" x14ac:dyDescent="0.2">
      <c r="B62" s="109" t="s">
        <v>123</v>
      </c>
      <c r="C62" s="21"/>
      <c r="D62" s="21"/>
      <c r="E62" s="21"/>
      <c r="F62" s="110"/>
      <c r="G62" s="101"/>
      <c r="H62" s="102">
        <f>H60+H61</f>
        <v>200492.76707500004</v>
      </c>
      <c r="I62" s="103"/>
      <c r="J62" s="103"/>
      <c r="K62" s="103"/>
      <c r="L62" s="105">
        <f>L60+L61</f>
        <v>206147.44584</v>
      </c>
      <c r="M62" s="106"/>
      <c r="N62" s="107">
        <f t="shared" si="58"/>
        <v>5654.6787649999605</v>
      </c>
      <c r="O62" s="108">
        <f t="shared" si="41"/>
        <v>2.8203904048492018E-2</v>
      </c>
      <c r="Q62" s="103"/>
      <c r="R62" s="103"/>
      <c r="S62" s="105">
        <f>S60+S61</f>
        <v>203617.25718999997</v>
      </c>
      <c r="T62" s="106"/>
      <c r="U62" s="107">
        <f t="shared" si="1"/>
        <v>-2530.1886500000255</v>
      </c>
      <c r="V62" s="108">
        <f t="shared" si="69"/>
        <v>-1.2273684205448826E-2</v>
      </c>
      <c r="X62" s="103"/>
      <c r="Y62" s="103"/>
      <c r="Z62" s="105">
        <f>Z60+Z61</f>
        <v>205429.37039</v>
      </c>
      <c r="AA62" s="106"/>
      <c r="AB62" s="107">
        <f t="shared" si="3"/>
        <v>1812.1132000000216</v>
      </c>
      <c r="AC62" s="108">
        <f t="shared" si="70"/>
        <v>8.8996051955905521E-3</v>
      </c>
      <c r="AE62" s="103"/>
      <c r="AF62" s="103"/>
      <c r="AG62" s="105">
        <f>AG60+AG61</f>
        <v>205857.80988999997</v>
      </c>
      <c r="AH62" s="106"/>
      <c r="AI62" s="107">
        <f t="shared" si="67"/>
        <v>428.43949999997858</v>
      </c>
      <c r="AJ62" s="108">
        <f t="shared" si="71"/>
        <v>2.0855805534846462E-3</v>
      </c>
      <c r="AL62" s="103"/>
      <c r="AM62" s="103"/>
      <c r="AN62" s="105">
        <f>AN60+AN61</f>
        <v>205933.06789000001</v>
      </c>
      <c r="AO62" s="106"/>
      <c r="AP62" s="107">
        <f t="shared" si="68"/>
        <v>75.258000000030734</v>
      </c>
      <c r="AQ62" s="108">
        <f t="shared" si="72"/>
        <v>3.6558243789849317E-4</v>
      </c>
    </row>
    <row r="63" spans="2:43" ht="15.75" customHeight="1" x14ac:dyDescent="0.2">
      <c r="B63" s="412" t="s">
        <v>127</v>
      </c>
      <c r="C63" s="412"/>
      <c r="D63" s="412"/>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413" t="s">
        <v>126</v>
      </c>
      <c r="C64" s="413"/>
      <c r="D64" s="413"/>
      <c r="E64" s="114"/>
      <c r="F64" s="115"/>
      <c r="G64" s="116"/>
      <c r="H64" s="117">
        <f>H62-H63</f>
        <v>200492.76707500004</v>
      </c>
      <c r="I64" s="118"/>
      <c r="J64" s="118"/>
      <c r="K64" s="118"/>
      <c r="L64" s="119">
        <f>L62-L63</f>
        <v>206147.44584</v>
      </c>
      <c r="M64" s="120"/>
      <c r="N64" s="121">
        <f t="shared" si="58"/>
        <v>5654.6787649999605</v>
      </c>
      <c r="O64" s="122">
        <f t="shared" si="41"/>
        <v>2.8203904048492018E-2</v>
      </c>
      <c r="Q64" s="118"/>
      <c r="R64" s="118"/>
      <c r="S64" s="119">
        <f>S62-S63</f>
        <v>203617.25718999997</v>
      </c>
      <c r="T64" s="120"/>
      <c r="U64" s="121">
        <f t="shared" si="1"/>
        <v>-2530.1886500000255</v>
      </c>
      <c r="V64" s="122">
        <f t="shared" si="69"/>
        <v>-1.2273684205448826E-2</v>
      </c>
      <c r="X64" s="118"/>
      <c r="Y64" s="118"/>
      <c r="Z64" s="119">
        <f>Z62-Z63</f>
        <v>205429.37039</v>
      </c>
      <c r="AA64" s="120"/>
      <c r="AB64" s="121">
        <f t="shared" si="3"/>
        <v>1812.1132000000216</v>
      </c>
      <c r="AC64" s="122">
        <f t="shared" si="70"/>
        <v>8.8996051955905521E-3</v>
      </c>
      <c r="AE64" s="118"/>
      <c r="AF64" s="118"/>
      <c r="AG64" s="119">
        <f>AG62-AG63</f>
        <v>205857.80988999997</v>
      </c>
      <c r="AH64" s="120"/>
      <c r="AI64" s="121">
        <f t="shared" si="67"/>
        <v>428.43949999997858</v>
      </c>
      <c r="AJ64" s="122">
        <f t="shared" si="71"/>
        <v>2.0855805534846462E-3</v>
      </c>
      <c r="AL64" s="118"/>
      <c r="AM64" s="118"/>
      <c r="AN64" s="119">
        <f>AN62-AN63</f>
        <v>205933.06789000001</v>
      </c>
      <c r="AO64" s="120"/>
      <c r="AP64" s="121">
        <f t="shared" si="68"/>
        <v>75.258000000030734</v>
      </c>
      <c r="AQ64" s="122">
        <f t="shared" si="72"/>
        <v>3.6558243789849317E-4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32062.610375</v>
      </c>
      <c r="I66" s="134"/>
      <c r="J66" s="135"/>
      <c r="K66" s="135"/>
      <c r="L66" s="133">
        <f>SUM(L57:L58,L50,L51:L53)</f>
        <v>37024.555049999995</v>
      </c>
      <c r="M66" s="136"/>
      <c r="N66" s="137">
        <f t="shared" ref="N66:N70" si="73">L66-H66</f>
        <v>4961.9446749999952</v>
      </c>
      <c r="O66" s="98">
        <f t="shared" ref="O66:O70" si="74">IF((H66)=0,"",(N66/H66))</f>
        <v>0.1547579756284892</v>
      </c>
      <c r="Q66" s="135"/>
      <c r="R66" s="135"/>
      <c r="S66" s="133">
        <f>SUM(S57:S58,S50,S51:S53)</f>
        <v>34785.450049999999</v>
      </c>
      <c r="T66" s="136"/>
      <c r="U66" s="137">
        <f t="shared" si="1"/>
        <v>-2239.1049999999959</v>
      </c>
      <c r="V66" s="98">
        <f t="shared" si="69"/>
        <v>-6.0476216310396853E-2</v>
      </c>
      <c r="X66" s="135"/>
      <c r="Y66" s="135"/>
      <c r="Z66" s="133">
        <f>SUM(Z57:Z58,Z50,Z51:Z53)</f>
        <v>36389.090049999999</v>
      </c>
      <c r="AA66" s="136"/>
      <c r="AB66" s="137">
        <f t="shared" si="3"/>
        <v>1603.6399999999994</v>
      </c>
      <c r="AC66" s="98">
        <f t="shared" si="70"/>
        <v>4.6100884067762679E-2</v>
      </c>
      <c r="AE66" s="135"/>
      <c r="AF66" s="135"/>
      <c r="AG66" s="133">
        <f>SUM(AG57:AG58,AG50,AG51:AG53)</f>
        <v>36768.24005</v>
      </c>
      <c r="AH66" s="136"/>
      <c r="AI66" s="137">
        <f t="shared" ref="AI66:AI70" si="75">AG66-Z66</f>
        <v>379.15000000000146</v>
      </c>
      <c r="AJ66" s="98">
        <f t="shared" si="71"/>
        <v>1.0419331713956983E-2</v>
      </c>
      <c r="AL66" s="135"/>
      <c r="AM66" s="135"/>
      <c r="AN66" s="133">
        <f>SUM(AN57:AN58,AN50,AN51:AN53)</f>
        <v>36834.840049999999</v>
      </c>
      <c r="AO66" s="136"/>
      <c r="AP66" s="137">
        <f t="shared" ref="AP66:AP70" si="76">AN66-AG66</f>
        <v>66.599999999998545</v>
      </c>
      <c r="AQ66" s="98">
        <f t="shared" si="72"/>
        <v>1.8113458764801157E-3</v>
      </c>
    </row>
    <row r="67" spans="1:43" s="79" customFormat="1" x14ac:dyDescent="0.2">
      <c r="B67" s="138" t="s">
        <v>40</v>
      </c>
      <c r="C67" s="73"/>
      <c r="D67" s="73"/>
      <c r="E67" s="73"/>
      <c r="F67" s="139">
        <v>0.13</v>
      </c>
      <c r="G67" s="132"/>
      <c r="H67" s="140">
        <f>H66*F67</f>
        <v>4168.13934875</v>
      </c>
      <c r="I67" s="141"/>
      <c r="J67" s="142">
        <v>0.13</v>
      </c>
      <c r="K67" s="143"/>
      <c r="L67" s="144">
        <f>L66*J67</f>
        <v>4813.1921564999993</v>
      </c>
      <c r="M67" s="145"/>
      <c r="N67" s="146">
        <f t="shared" si="73"/>
        <v>645.05280774999937</v>
      </c>
      <c r="O67" s="108">
        <f t="shared" si="74"/>
        <v>0.1547579756284892</v>
      </c>
      <c r="Q67" s="142">
        <v>0.13</v>
      </c>
      <c r="R67" s="143"/>
      <c r="S67" s="144">
        <f>S66*Q67</f>
        <v>4522.1085064999997</v>
      </c>
      <c r="T67" s="145"/>
      <c r="U67" s="146">
        <f t="shared" si="1"/>
        <v>-291.08364999999958</v>
      </c>
      <c r="V67" s="108">
        <f t="shared" si="69"/>
        <v>-6.0476216310396874E-2</v>
      </c>
      <c r="X67" s="142">
        <v>0.13</v>
      </c>
      <c r="Y67" s="143"/>
      <c r="Z67" s="144">
        <f>Z66*X67</f>
        <v>4730.5817065000001</v>
      </c>
      <c r="AA67" s="145"/>
      <c r="AB67" s="146">
        <f t="shared" si="3"/>
        <v>208.47320000000036</v>
      </c>
      <c r="AC67" s="108">
        <f t="shared" si="70"/>
        <v>4.6100884067762776E-2</v>
      </c>
      <c r="AE67" s="142">
        <v>0.13</v>
      </c>
      <c r="AF67" s="143"/>
      <c r="AG67" s="144">
        <f>AG66*AE67</f>
        <v>4779.8712065</v>
      </c>
      <c r="AH67" s="145"/>
      <c r="AI67" s="146">
        <f t="shared" si="75"/>
        <v>49.289499999999862</v>
      </c>
      <c r="AJ67" s="108">
        <f t="shared" si="71"/>
        <v>1.0419331713956913E-2</v>
      </c>
      <c r="AL67" s="142">
        <v>0.13</v>
      </c>
      <c r="AM67" s="143"/>
      <c r="AN67" s="144">
        <f>AN66*AL67</f>
        <v>4788.5292065000003</v>
      </c>
      <c r="AO67" s="145"/>
      <c r="AP67" s="146">
        <f t="shared" si="76"/>
        <v>8.6580000000003565</v>
      </c>
      <c r="AQ67" s="108">
        <f t="shared" si="72"/>
        <v>1.81134587648023E-3</v>
      </c>
    </row>
    <row r="68" spans="1:43" s="79" customFormat="1" x14ac:dyDescent="0.2">
      <c r="B68" s="147" t="s">
        <v>41</v>
      </c>
      <c r="C68" s="73"/>
      <c r="D68" s="73"/>
      <c r="E68" s="73"/>
      <c r="F68" s="148"/>
      <c r="G68" s="149"/>
      <c r="H68" s="140">
        <f>H66+H67</f>
        <v>36230.749723749999</v>
      </c>
      <c r="I68" s="141"/>
      <c r="J68" s="141"/>
      <c r="K68" s="141"/>
      <c r="L68" s="144">
        <f>L66+L67</f>
        <v>41837.747206499997</v>
      </c>
      <c r="M68" s="145"/>
      <c r="N68" s="146">
        <f t="shared" si="73"/>
        <v>5606.9974827499973</v>
      </c>
      <c r="O68" s="108">
        <f t="shared" si="74"/>
        <v>0.15475797562848928</v>
      </c>
      <c r="Q68" s="141"/>
      <c r="R68" s="141"/>
      <c r="S68" s="144">
        <f>S66+S67</f>
        <v>39307.5585565</v>
      </c>
      <c r="T68" s="145"/>
      <c r="U68" s="146">
        <f t="shared" si="1"/>
        <v>-2530.1886499999964</v>
      </c>
      <c r="V68" s="108">
        <f t="shared" si="69"/>
        <v>-6.0476216310396874E-2</v>
      </c>
      <c r="X68" s="141"/>
      <c r="Y68" s="141"/>
      <c r="Z68" s="144">
        <f>Z66+Z67</f>
        <v>41119.6717565</v>
      </c>
      <c r="AA68" s="145"/>
      <c r="AB68" s="146">
        <f t="shared" si="3"/>
        <v>1812.1131999999998</v>
      </c>
      <c r="AC68" s="108">
        <f t="shared" si="70"/>
        <v>4.6100884067762686E-2</v>
      </c>
      <c r="AE68" s="141"/>
      <c r="AF68" s="141"/>
      <c r="AG68" s="144">
        <f>AG66+AG67</f>
        <v>41548.1112565</v>
      </c>
      <c r="AH68" s="145"/>
      <c r="AI68" s="146">
        <f t="shared" si="75"/>
        <v>428.43950000000041</v>
      </c>
      <c r="AJ68" s="108">
        <f t="shared" si="71"/>
        <v>1.0419331713956951E-2</v>
      </c>
      <c r="AL68" s="141"/>
      <c r="AM68" s="141"/>
      <c r="AN68" s="144">
        <f>AN66+AN67</f>
        <v>41623.369256500002</v>
      </c>
      <c r="AO68" s="145"/>
      <c r="AP68" s="146">
        <f t="shared" si="76"/>
        <v>75.25800000000163</v>
      </c>
      <c r="AQ68" s="108">
        <f t="shared" si="72"/>
        <v>1.8113458764801946E-3</v>
      </c>
    </row>
    <row r="69" spans="1:43" s="79" customFormat="1" ht="15.75" customHeight="1" x14ac:dyDescent="0.2">
      <c r="B69" s="412" t="s">
        <v>127</v>
      </c>
      <c r="C69" s="412"/>
      <c r="D69" s="412"/>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407" t="s">
        <v>128</v>
      </c>
      <c r="C70" s="407"/>
      <c r="D70" s="407"/>
      <c r="E70" s="152"/>
      <c r="F70" s="153"/>
      <c r="G70" s="154"/>
      <c r="H70" s="155">
        <f>H68-H69</f>
        <v>36230.749723749999</v>
      </c>
      <c r="I70" s="156"/>
      <c r="J70" s="156"/>
      <c r="K70" s="156"/>
      <c r="L70" s="157">
        <f>L68-L69</f>
        <v>41837.747206499997</v>
      </c>
      <c r="M70" s="158"/>
      <c r="N70" s="159">
        <f t="shared" si="73"/>
        <v>5606.9974827499973</v>
      </c>
      <c r="O70" s="160">
        <f t="shared" si="74"/>
        <v>0.15475797562848928</v>
      </c>
      <c r="Q70" s="156"/>
      <c r="R70" s="156"/>
      <c r="S70" s="157">
        <f>S68-S69</f>
        <v>39307.5585565</v>
      </c>
      <c r="T70" s="158"/>
      <c r="U70" s="159">
        <f t="shared" si="1"/>
        <v>-2530.1886499999964</v>
      </c>
      <c r="V70" s="160">
        <f t="shared" si="69"/>
        <v>-6.0476216310396874E-2</v>
      </c>
      <c r="X70" s="156"/>
      <c r="Y70" s="156"/>
      <c r="Z70" s="157">
        <f>Z68-Z69</f>
        <v>41119.6717565</v>
      </c>
      <c r="AA70" s="158"/>
      <c r="AB70" s="159">
        <f t="shared" si="3"/>
        <v>1812.1131999999998</v>
      </c>
      <c r="AC70" s="160">
        <f t="shared" si="70"/>
        <v>4.6100884067762686E-2</v>
      </c>
      <c r="AE70" s="156"/>
      <c r="AF70" s="156"/>
      <c r="AG70" s="157">
        <f>AG68-AG69</f>
        <v>41548.1112565</v>
      </c>
      <c r="AH70" s="158"/>
      <c r="AI70" s="159">
        <f t="shared" si="75"/>
        <v>428.43950000000041</v>
      </c>
      <c r="AJ70" s="160">
        <f t="shared" si="71"/>
        <v>1.0419331713956951E-2</v>
      </c>
      <c r="AL70" s="156"/>
      <c r="AM70" s="156"/>
      <c r="AN70" s="157">
        <f>AN68-AN69</f>
        <v>41623.369256500002</v>
      </c>
      <c r="AO70" s="158"/>
      <c r="AP70" s="159">
        <f t="shared" si="76"/>
        <v>75.25800000000163</v>
      </c>
      <c r="AQ70" s="160">
        <f t="shared" si="72"/>
        <v>1.8113458764801946E-3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476250</xdr:colOff>
                    <xdr:row>16</xdr:row>
                    <xdr:rowOff>171450</xdr:rowOff>
                  </from>
                  <to>
                    <xdr:col>9</xdr:col>
                    <xdr:colOff>66675</xdr:colOff>
                    <xdr:row>18</xdr:row>
                    <xdr:rowOff>28575</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361950</xdr:colOff>
                    <xdr:row>16</xdr:row>
                    <xdr:rowOff>114300</xdr:rowOff>
                  </from>
                  <to>
                    <xdr:col>14</xdr:col>
                    <xdr:colOff>495300</xdr:colOff>
                    <xdr:row>18</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0" zoomScale="85" zoomScaleNormal="85" zoomScaleSheetLayoutView="100" workbookViewId="0">
      <selection activeCell="O27" sqref="O2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4.140625" style="6" customWidth="1"/>
    <col min="7" max="7" width="10.5703125" style="6" bestFit="1" customWidth="1"/>
    <col min="8" max="8" width="18" style="6" bestFit="1" customWidth="1"/>
    <col min="9" max="9" width="2.85546875" style="6" customWidth="1"/>
    <col min="10" max="10" width="11.85546875" style="6" bestFit="1" customWidth="1"/>
    <col min="11" max="11" width="9.85546875" style="6" bestFit="1" customWidth="1"/>
    <col min="12" max="12" width="17.7109375" style="6" bestFit="1" customWidth="1"/>
    <col min="13" max="13" width="2.85546875" style="6" customWidth="1"/>
    <col min="14" max="14" width="14.85546875" style="6" bestFit="1" customWidth="1"/>
    <col min="15" max="15" width="12" style="6" bestFit="1" customWidth="1"/>
    <col min="16" max="16" width="3.85546875" style="6" customWidth="1"/>
    <col min="17" max="17" width="11.85546875" style="6" bestFit="1" customWidth="1"/>
    <col min="18" max="18" width="9.85546875" style="6" bestFit="1" customWidth="1"/>
    <col min="19" max="19" width="17.7109375" style="6" bestFit="1" customWidth="1"/>
    <col min="20" max="20" width="2.7109375" style="6" bestFit="1" customWidth="1"/>
    <col min="21" max="21" width="14.42578125" style="6" bestFit="1" customWidth="1"/>
    <col min="22" max="22" width="12" style="6" bestFit="1" customWidth="1"/>
    <col min="23" max="23" width="4.5703125" style="6" customWidth="1"/>
    <col min="24" max="24" width="11.85546875" style="6" bestFit="1" customWidth="1"/>
    <col min="25" max="25" width="9.85546875" style="6" bestFit="1" customWidth="1"/>
    <col min="26" max="26" width="18" style="6" bestFit="1" customWidth="1"/>
    <col min="27" max="27" width="2.7109375" style="6" bestFit="1" customWidth="1"/>
    <col min="28" max="28" width="13" style="6" bestFit="1" customWidth="1"/>
    <col min="29" max="29" width="12" style="6" bestFit="1" customWidth="1"/>
    <col min="30" max="30" width="4.5703125" style="6" customWidth="1"/>
    <col min="31" max="31" width="12" style="6" bestFit="1" customWidth="1"/>
    <col min="32" max="32" width="9.85546875" style="6" bestFit="1" customWidth="1"/>
    <col min="33" max="33" width="18.28515625" style="6" bestFit="1" customWidth="1"/>
    <col min="34" max="34" width="2.7109375" style="6" bestFit="1" customWidth="1"/>
    <col min="35" max="35" width="13" style="6" bestFit="1" customWidth="1"/>
    <col min="36" max="36" width="12" style="6" bestFit="1" customWidth="1"/>
    <col min="37" max="37" width="4.5703125" style="6" customWidth="1"/>
    <col min="38" max="38" width="11.85546875" style="6" bestFit="1" customWidth="1"/>
    <col min="39" max="39" width="9.85546875" style="6" bestFit="1" customWidth="1"/>
    <col min="40" max="40" width="18"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61</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4000</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176">
        <f>+'Proposed Rates'!D10</f>
        <v>4193.93</v>
      </c>
      <c r="G23" s="25">
        <v>1</v>
      </c>
      <c r="H23" s="26">
        <f>G23*F23</f>
        <v>4193.93</v>
      </c>
      <c r="I23" s="27"/>
      <c r="J23" s="176">
        <f>+'&gt;1500(2500)'!J23</f>
        <v>4193.93</v>
      </c>
      <c r="K23" s="29">
        <v>1</v>
      </c>
      <c r="L23" s="26">
        <f>K23*J23</f>
        <v>4193.93</v>
      </c>
      <c r="M23" s="27"/>
      <c r="N23" s="30">
        <f>L23-H23</f>
        <v>0</v>
      </c>
      <c r="O23" s="31">
        <f>IF((H23)=0,"",(N23/H23))</f>
        <v>0</v>
      </c>
      <c r="Q23" s="176">
        <f>+'&gt;1500(2500)'!Q23</f>
        <v>4228.3500000000004</v>
      </c>
      <c r="R23" s="29">
        <v>1</v>
      </c>
      <c r="S23" s="26">
        <f>R23*Q23</f>
        <v>4228.3500000000004</v>
      </c>
      <c r="T23" s="27"/>
      <c r="U23" s="30">
        <f>S23-L23</f>
        <v>34.420000000000073</v>
      </c>
      <c r="V23" s="31">
        <f>IF((L23)=0,"",(U23/L23))</f>
        <v>8.2070993078091608E-3</v>
      </c>
      <c r="X23" s="176">
        <f>+'&gt;1500(2500)'!X23</f>
        <v>4239.79</v>
      </c>
      <c r="Y23" s="29">
        <v>1</v>
      </c>
      <c r="Z23" s="26">
        <f>Y23*X23</f>
        <v>4239.79</v>
      </c>
      <c r="AA23" s="27"/>
      <c r="AB23" s="30">
        <f>Z23-S23</f>
        <v>11.4399999999996</v>
      </c>
      <c r="AC23" s="31">
        <f>IF((S23)=0,"",(AB23/S23))</f>
        <v>2.7055470810125933E-3</v>
      </c>
      <c r="AE23" s="176">
        <f>+'&gt;1500(2500)'!AE23</f>
        <v>4176.1400000000003</v>
      </c>
      <c r="AF23" s="29">
        <v>1</v>
      </c>
      <c r="AG23" s="26">
        <f>AF23*AE23</f>
        <v>4176.1400000000003</v>
      </c>
      <c r="AH23" s="27"/>
      <c r="AI23" s="30">
        <f>AG23-Z23</f>
        <v>-63.649999999999636</v>
      </c>
      <c r="AJ23" s="31">
        <f>IF((Z23)=0,"",(AI23/Z23))</f>
        <v>-1.501253599824511E-2</v>
      </c>
      <c r="AL23" s="176">
        <f>+'&gt;1500(2500)'!AL23</f>
        <v>4176.1400000000003</v>
      </c>
      <c r="AM23" s="29">
        <v>1</v>
      </c>
      <c r="AN23" s="26">
        <f>AM23*AL23</f>
        <v>4176.1400000000003</v>
      </c>
      <c r="AO23" s="27"/>
      <c r="AP23" s="30">
        <f>AN23-AG23</f>
        <v>0</v>
      </c>
      <c r="AQ23" s="31">
        <f>IF((AG23)=0,"",(AP23/AG23))</f>
        <v>0</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Rates'!D84</f>
        <v>0</v>
      </c>
      <c r="G25" s="25">
        <f>$F$19</f>
        <v>4000</v>
      </c>
      <c r="H25" s="26">
        <f t="shared" si="0"/>
        <v>0</v>
      </c>
      <c r="I25" s="27"/>
      <c r="J25" s="24">
        <f>'Proposed Rates'!E84</f>
        <v>0</v>
      </c>
      <c r="K25" s="29">
        <f>$F$19</f>
        <v>4000</v>
      </c>
      <c r="L25" s="26">
        <f t="shared" ref="L25:L27" si="9">K25*J25</f>
        <v>0</v>
      </c>
      <c r="M25" s="27"/>
      <c r="N25" s="30">
        <f t="shared" ref="N25:N27" si="10">L25-H25</f>
        <v>0</v>
      </c>
      <c r="O25" s="31" t="str">
        <f t="shared" ref="O25:O27" si="11">IF((H25)=0,"",(N25/H25))</f>
        <v/>
      </c>
      <c r="Q25" s="24">
        <f>'Proposed Rates'!F84</f>
        <v>0</v>
      </c>
      <c r="R25" s="29">
        <f>$F$19</f>
        <v>4000</v>
      </c>
      <c r="S25" s="26">
        <f t="shared" ref="S25:S27" si="12">R25*Q25</f>
        <v>0</v>
      </c>
      <c r="T25" s="27"/>
      <c r="U25" s="30">
        <f t="shared" si="1"/>
        <v>0</v>
      </c>
      <c r="V25" s="31" t="str">
        <f t="shared" si="2"/>
        <v/>
      </c>
      <c r="X25" s="24">
        <f>'Proposed Rates'!G84</f>
        <v>0</v>
      </c>
      <c r="Y25" s="29">
        <f>$F$19</f>
        <v>4000</v>
      </c>
      <c r="Z25" s="26">
        <f t="shared" ref="Z25:Z27" si="13">Y25*X25</f>
        <v>0</v>
      </c>
      <c r="AA25" s="27"/>
      <c r="AB25" s="30">
        <f t="shared" si="3"/>
        <v>0</v>
      </c>
      <c r="AC25" s="31" t="str">
        <f t="shared" si="4"/>
        <v/>
      </c>
      <c r="AE25" s="24">
        <f>'Proposed Rates'!H84</f>
        <v>0</v>
      </c>
      <c r="AF25" s="29">
        <f>$F$19</f>
        <v>4000</v>
      </c>
      <c r="AG25" s="26">
        <f t="shared" ref="AG25:AG27" si="14">AF25*AE25</f>
        <v>0</v>
      </c>
      <c r="AH25" s="27"/>
      <c r="AI25" s="30">
        <f t="shared" si="5"/>
        <v>0</v>
      </c>
      <c r="AJ25" s="31" t="str">
        <f t="shared" si="6"/>
        <v/>
      </c>
      <c r="AL25" s="24">
        <f>'Proposed Rates'!I84</f>
        <v>0</v>
      </c>
      <c r="AM25" s="29">
        <f>$F$19</f>
        <v>4000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Rates'!D98</f>
        <v>0</v>
      </c>
      <c r="G26" s="25">
        <f t="shared" ref="G26:G27" si="16">$F$19</f>
        <v>4000</v>
      </c>
      <c r="H26" s="26">
        <f t="shared" si="0"/>
        <v>0</v>
      </c>
      <c r="I26" s="27"/>
      <c r="J26" s="24">
        <f>'Proposed Rates'!E98</f>
        <v>0</v>
      </c>
      <c r="K26" s="29">
        <f t="shared" ref="K26:K27" si="17">$F$19</f>
        <v>4000</v>
      </c>
      <c r="L26" s="26">
        <f t="shared" si="9"/>
        <v>0</v>
      </c>
      <c r="M26" s="27"/>
      <c r="N26" s="30">
        <f t="shared" si="10"/>
        <v>0</v>
      </c>
      <c r="O26" s="31" t="str">
        <f t="shared" si="11"/>
        <v/>
      </c>
      <c r="Q26" s="24">
        <f>'Proposed Rates'!F98</f>
        <v>0</v>
      </c>
      <c r="R26" s="29">
        <f t="shared" ref="R26:R27" si="18">$F$19</f>
        <v>4000</v>
      </c>
      <c r="S26" s="26">
        <f t="shared" si="12"/>
        <v>0</v>
      </c>
      <c r="T26" s="27"/>
      <c r="U26" s="30">
        <f t="shared" si="1"/>
        <v>0</v>
      </c>
      <c r="V26" s="31" t="str">
        <f t="shared" si="2"/>
        <v/>
      </c>
      <c r="X26" s="24">
        <f>'Proposed Rates'!G98</f>
        <v>0</v>
      </c>
      <c r="Y26" s="29">
        <f t="shared" ref="Y26:Y27" si="19">$F$19</f>
        <v>4000</v>
      </c>
      <c r="Z26" s="26">
        <f t="shared" si="13"/>
        <v>0</v>
      </c>
      <c r="AA26" s="27"/>
      <c r="AB26" s="30">
        <f t="shared" si="3"/>
        <v>0</v>
      </c>
      <c r="AC26" s="31" t="str">
        <f t="shared" si="4"/>
        <v/>
      </c>
      <c r="AE26" s="24">
        <f>'Proposed Rates'!H98</f>
        <v>0</v>
      </c>
      <c r="AF26" s="29">
        <f t="shared" ref="AF26:AF27" si="20">$F$19</f>
        <v>4000</v>
      </c>
      <c r="AG26" s="26">
        <f t="shared" si="14"/>
        <v>0</v>
      </c>
      <c r="AH26" s="27"/>
      <c r="AI26" s="30">
        <f t="shared" si="5"/>
        <v>0</v>
      </c>
      <c r="AJ26" s="31" t="str">
        <f t="shared" si="6"/>
        <v/>
      </c>
      <c r="AL26" s="24">
        <f>'Proposed Rates'!I98</f>
        <v>0</v>
      </c>
      <c r="AM26" s="29">
        <f t="shared" ref="AM26:AM27" si="21">$F$19</f>
        <v>4000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Rates'!D112</f>
        <v>0</v>
      </c>
      <c r="G27" s="25">
        <f t="shared" si="16"/>
        <v>4000</v>
      </c>
      <c r="H27" s="26">
        <f t="shared" si="0"/>
        <v>0</v>
      </c>
      <c r="I27" s="27"/>
      <c r="J27" s="24">
        <f>'Proposed Rates'!E112</f>
        <v>0</v>
      </c>
      <c r="K27" s="29">
        <f t="shared" si="17"/>
        <v>4000</v>
      </c>
      <c r="L27" s="26">
        <f t="shared" si="9"/>
        <v>0</v>
      </c>
      <c r="M27" s="27"/>
      <c r="N27" s="30">
        <f t="shared" si="10"/>
        <v>0</v>
      </c>
      <c r="O27" s="31" t="str">
        <f t="shared" si="11"/>
        <v/>
      </c>
      <c r="Q27" s="24">
        <f>'Proposed Rates'!F112</f>
        <v>0</v>
      </c>
      <c r="R27" s="29">
        <f t="shared" si="18"/>
        <v>4000</v>
      </c>
      <c r="S27" s="26">
        <f t="shared" si="12"/>
        <v>0</v>
      </c>
      <c r="T27" s="27"/>
      <c r="U27" s="30">
        <f t="shared" si="1"/>
        <v>0</v>
      </c>
      <c r="V27" s="31" t="str">
        <f t="shared" si="2"/>
        <v/>
      </c>
      <c r="X27" s="24">
        <f>'Proposed Rates'!G112</f>
        <v>0</v>
      </c>
      <c r="Y27" s="29">
        <f t="shared" si="19"/>
        <v>4000</v>
      </c>
      <c r="Z27" s="26">
        <f t="shared" si="13"/>
        <v>0</v>
      </c>
      <c r="AA27" s="27"/>
      <c r="AB27" s="30">
        <f t="shared" si="3"/>
        <v>0</v>
      </c>
      <c r="AC27" s="31" t="str">
        <f t="shared" si="4"/>
        <v/>
      </c>
      <c r="AE27" s="24">
        <f>'Proposed Rates'!H112</f>
        <v>0</v>
      </c>
      <c r="AF27" s="29">
        <f t="shared" si="20"/>
        <v>4000</v>
      </c>
      <c r="AG27" s="26">
        <f t="shared" si="14"/>
        <v>0</v>
      </c>
      <c r="AH27" s="27"/>
      <c r="AI27" s="30">
        <f t="shared" si="5"/>
        <v>0</v>
      </c>
      <c r="AJ27" s="31" t="str">
        <f t="shared" si="6"/>
        <v/>
      </c>
      <c r="AL27" s="24">
        <f>'Proposed Rates'!I112</f>
        <v>0</v>
      </c>
      <c r="AM27" s="29">
        <f t="shared" si="21"/>
        <v>4000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Rates'!D23</f>
        <v>4.4561999999999999</v>
      </c>
      <c r="G29" s="45">
        <f>+$F$19</f>
        <v>4000</v>
      </c>
      <c r="H29" s="26">
        <f t="shared" si="0"/>
        <v>17824.8</v>
      </c>
      <c r="I29" s="27"/>
      <c r="J29" s="24">
        <f>+'&gt;1500(2500)'!J29</f>
        <v>4.8800999999999997</v>
      </c>
      <c r="K29" s="45">
        <f>+$F$19</f>
        <v>4000</v>
      </c>
      <c r="L29" s="26">
        <f t="shared" si="22"/>
        <v>19520.399999999998</v>
      </c>
      <c r="M29" s="27"/>
      <c r="N29" s="30">
        <f t="shared" si="23"/>
        <v>1695.5999999999985</v>
      </c>
      <c r="O29" s="31">
        <f t="shared" si="24"/>
        <v>9.5125892015618607E-2</v>
      </c>
      <c r="Q29" s="24">
        <f>+'&gt;1500(2500)'!Q29</f>
        <v>5.1801000000000004</v>
      </c>
      <c r="R29" s="45">
        <f>+$F$19</f>
        <v>4000</v>
      </c>
      <c r="S29" s="26">
        <f t="shared" si="25"/>
        <v>20720.400000000001</v>
      </c>
      <c r="T29" s="27"/>
      <c r="U29" s="30">
        <f t="shared" si="1"/>
        <v>1200.0000000000036</v>
      </c>
      <c r="V29" s="31">
        <f t="shared" si="2"/>
        <v>6.1474150119874789E-2</v>
      </c>
      <c r="X29" s="24">
        <f>+'&gt;1500(2500)'!X29</f>
        <v>5.4535</v>
      </c>
      <c r="Y29" s="45">
        <f>+$F$19</f>
        <v>4000</v>
      </c>
      <c r="Z29" s="26">
        <f t="shared" si="26"/>
        <v>21814</v>
      </c>
      <c r="AA29" s="27"/>
      <c r="AB29" s="30">
        <f t="shared" si="3"/>
        <v>1093.5999999999985</v>
      </c>
      <c r="AC29" s="31">
        <f t="shared" si="4"/>
        <v>5.2778903882164364E-2</v>
      </c>
      <c r="AE29" s="24">
        <f>+'&gt;1500(2500)'!AE29</f>
        <v>5.6303999999999998</v>
      </c>
      <c r="AF29" s="45">
        <f>+$F$19</f>
        <v>4000</v>
      </c>
      <c r="AG29" s="26">
        <f t="shared" si="27"/>
        <v>22521.599999999999</v>
      </c>
      <c r="AH29" s="27"/>
      <c r="AI29" s="30">
        <f t="shared" si="5"/>
        <v>707.59999999999854</v>
      </c>
      <c r="AJ29" s="31">
        <f t="shared" si="6"/>
        <v>3.243788392775275E-2</v>
      </c>
      <c r="AL29" s="24">
        <f>+'&gt;1500(2500)'!AL29</f>
        <v>5.6566999999999998</v>
      </c>
      <c r="AM29" s="45">
        <f>+$F$19</f>
        <v>4000</v>
      </c>
      <c r="AN29" s="26">
        <f t="shared" si="28"/>
        <v>22626.799999999999</v>
      </c>
      <c r="AO29" s="27"/>
      <c r="AP29" s="30">
        <f t="shared" si="7"/>
        <v>105.20000000000073</v>
      </c>
      <c r="AQ29" s="31">
        <f t="shared" si="8"/>
        <v>4.6710713270815898E-3</v>
      </c>
    </row>
    <row r="30" spans="2:43" x14ac:dyDescent="0.2">
      <c r="B30" s="21" t="s">
        <v>21</v>
      </c>
      <c r="C30" s="21"/>
      <c r="D30" s="22"/>
      <c r="E30" s="23"/>
      <c r="F30" s="24"/>
      <c r="G30" s="25">
        <f t="shared" ref="G30" si="29">$F$18</f>
        <v>1277500</v>
      </c>
      <c r="H30" s="26">
        <f t="shared" si="0"/>
        <v>0</v>
      </c>
      <c r="I30" s="27"/>
      <c r="J30" s="24"/>
      <c r="K30" s="25">
        <f t="shared" ref="K30:K38" si="30">$F$18</f>
        <v>1277500</v>
      </c>
      <c r="L30" s="26">
        <f t="shared" si="22"/>
        <v>0</v>
      </c>
      <c r="M30" s="27"/>
      <c r="N30" s="30">
        <f t="shared" si="23"/>
        <v>0</v>
      </c>
      <c r="O30" s="31" t="str">
        <f t="shared" si="24"/>
        <v/>
      </c>
      <c r="Q30" s="24"/>
      <c r="R30" s="25">
        <f t="shared" ref="R30:R38" si="31">$F$18</f>
        <v>1277500</v>
      </c>
      <c r="S30" s="26">
        <f t="shared" si="25"/>
        <v>0</v>
      </c>
      <c r="T30" s="27"/>
      <c r="U30" s="30">
        <f t="shared" si="1"/>
        <v>0</v>
      </c>
      <c r="V30" s="31" t="str">
        <f t="shared" si="2"/>
        <v/>
      </c>
      <c r="X30" s="24"/>
      <c r="Y30" s="25">
        <f t="shared" ref="Y30:Y38" si="32">$F$18</f>
        <v>1277500</v>
      </c>
      <c r="Z30" s="26">
        <f t="shared" si="26"/>
        <v>0</v>
      </c>
      <c r="AA30" s="27"/>
      <c r="AB30" s="30">
        <f t="shared" si="3"/>
        <v>0</v>
      </c>
      <c r="AC30" s="31" t="str">
        <f t="shared" si="4"/>
        <v/>
      </c>
      <c r="AE30" s="24"/>
      <c r="AF30" s="25">
        <f t="shared" ref="AF30:AF38" si="33">$F$18</f>
        <v>1277500</v>
      </c>
      <c r="AG30" s="26">
        <f t="shared" si="27"/>
        <v>0</v>
      </c>
      <c r="AH30" s="27"/>
      <c r="AI30" s="30">
        <f t="shared" si="5"/>
        <v>0</v>
      </c>
      <c r="AJ30" s="31" t="str">
        <f t="shared" si="6"/>
        <v/>
      </c>
      <c r="AL30" s="24"/>
      <c r="AM30" s="25">
        <f t="shared" ref="AM30:AM38" si="34">$F$18</f>
        <v>1277500</v>
      </c>
      <c r="AN30" s="26">
        <f t="shared" si="28"/>
        <v>0</v>
      </c>
      <c r="AO30" s="27"/>
      <c r="AP30" s="30">
        <f t="shared" si="7"/>
        <v>0</v>
      </c>
      <c r="AQ30" s="31" t="str">
        <f t="shared" si="8"/>
        <v/>
      </c>
    </row>
    <row r="31" spans="2:43" x14ac:dyDescent="0.2">
      <c r="B31" s="21" t="s">
        <v>136</v>
      </c>
      <c r="C31" s="21"/>
      <c r="D31" s="22" t="s">
        <v>59</v>
      </c>
      <c r="E31" s="23"/>
      <c r="F31" s="24">
        <f>+'Proposed Rates'!D70</f>
        <v>0</v>
      </c>
      <c r="G31" s="45">
        <f>+$F$19</f>
        <v>4000</v>
      </c>
      <c r="H31" s="26">
        <f t="shared" si="0"/>
        <v>0</v>
      </c>
      <c r="I31" s="27"/>
      <c r="J31" s="24">
        <f>+'&gt;1500(2500)'!J31</f>
        <v>4.8000000000000001E-2</v>
      </c>
      <c r="K31" s="45">
        <f>+$F$19</f>
        <v>4000</v>
      </c>
      <c r="L31" s="26">
        <f t="shared" si="22"/>
        <v>192</v>
      </c>
      <c r="M31" s="27"/>
      <c r="N31" s="30">
        <f t="shared" si="23"/>
        <v>192</v>
      </c>
      <c r="O31" s="31" t="str">
        <f t="shared" si="24"/>
        <v/>
      </c>
      <c r="Q31" s="24">
        <f>+'&gt;1500(2500)'!Q31</f>
        <v>4.7800000000000002E-2</v>
      </c>
      <c r="R31" s="45">
        <f>+$F$19</f>
        <v>4000</v>
      </c>
      <c r="S31" s="26">
        <f t="shared" si="25"/>
        <v>191.20000000000002</v>
      </c>
      <c r="T31" s="27"/>
      <c r="U31" s="30">
        <f t="shared" si="1"/>
        <v>-0.79999999999998295</v>
      </c>
      <c r="V31" s="31">
        <f t="shared" si="2"/>
        <v>-4.1666666666665781E-3</v>
      </c>
      <c r="X31" s="24">
        <f>+'&gt;1500(2500)'!X31</f>
        <v>0</v>
      </c>
      <c r="Y31" s="45">
        <f>+$F$19</f>
        <v>4000</v>
      </c>
      <c r="Z31" s="26">
        <f t="shared" si="26"/>
        <v>0</v>
      </c>
      <c r="AA31" s="27"/>
      <c r="AB31" s="30">
        <f t="shared" si="3"/>
        <v>-191.20000000000002</v>
      </c>
      <c r="AC31" s="31">
        <f t="shared" si="4"/>
        <v>-1</v>
      </c>
      <c r="AE31" s="24">
        <f>+'&gt;1500(2500)'!AE31</f>
        <v>0</v>
      </c>
      <c r="AF31" s="45">
        <f>+$F$19</f>
        <v>4000</v>
      </c>
      <c r="AG31" s="26">
        <f t="shared" si="27"/>
        <v>0</v>
      </c>
      <c r="AH31" s="27"/>
      <c r="AI31" s="30">
        <f t="shared" si="5"/>
        <v>0</v>
      </c>
      <c r="AJ31" s="31" t="str">
        <f t="shared" si="6"/>
        <v/>
      </c>
      <c r="AL31" s="24">
        <f>+'&gt;1500(2500)'!AL31</f>
        <v>0</v>
      </c>
      <c r="AM31" s="45">
        <f>+$F$19</f>
        <v>4000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101</v>
      </c>
      <c r="C36" s="21"/>
      <c r="D36" s="22" t="s">
        <v>59</v>
      </c>
      <c r="E36" s="23"/>
      <c r="F36" s="24">
        <f>+'Proposed Rates'!D55</f>
        <v>0.2427</v>
      </c>
      <c r="G36" s="25">
        <f>$F$19</f>
        <v>4000</v>
      </c>
      <c r="H36" s="26">
        <f t="shared" si="0"/>
        <v>970.8</v>
      </c>
      <c r="I36" s="27"/>
      <c r="J36" s="28">
        <f>+'Proposed Rates'!E55</f>
        <v>-0.21590000000000001</v>
      </c>
      <c r="K36" s="25">
        <f>$F$19</f>
        <v>4000</v>
      </c>
      <c r="L36" s="26">
        <f t="shared" si="22"/>
        <v>-863.6</v>
      </c>
      <c r="M36" s="27"/>
      <c r="N36" s="30">
        <f t="shared" si="23"/>
        <v>-1834.4</v>
      </c>
      <c r="O36" s="31">
        <f t="shared" si="24"/>
        <v>-1.8895756077461889</v>
      </c>
      <c r="Q36" s="28">
        <f>+'Proposed Rates'!F55</f>
        <v>-0.21479999999999999</v>
      </c>
      <c r="R36" s="25">
        <f>$F$19</f>
        <v>4000</v>
      </c>
      <c r="S36" s="26">
        <f t="shared" si="25"/>
        <v>-859.19999999999993</v>
      </c>
      <c r="T36" s="27"/>
      <c r="U36" s="30">
        <f t="shared" si="1"/>
        <v>4.4000000000000909</v>
      </c>
      <c r="V36" s="31">
        <f t="shared" si="2"/>
        <v>-5.0949513663734259E-3</v>
      </c>
      <c r="X36" s="28">
        <f>+'Proposed Rates'!G55</f>
        <v>0</v>
      </c>
      <c r="Y36" s="25">
        <f>$F$19</f>
        <v>4000</v>
      </c>
      <c r="Z36" s="26">
        <f t="shared" si="26"/>
        <v>0</v>
      </c>
      <c r="AA36" s="27"/>
      <c r="AB36" s="30">
        <f t="shared" si="3"/>
        <v>859.19999999999993</v>
      </c>
      <c r="AC36" s="31">
        <f t="shared" si="4"/>
        <v>-1</v>
      </c>
      <c r="AE36" s="28">
        <f>+'Proposed Rates'!H55</f>
        <v>0</v>
      </c>
      <c r="AF36" s="25">
        <f>$F$19</f>
        <v>4000</v>
      </c>
      <c r="AG36" s="26">
        <f t="shared" si="27"/>
        <v>0</v>
      </c>
      <c r="AH36" s="27"/>
      <c r="AI36" s="30">
        <f t="shared" si="5"/>
        <v>0</v>
      </c>
      <c r="AJ36" s="31" t="str">
        <f t="shared" si="6"/>
        <v/>
      </c>
      <c r="AL36" s="28">
        <f>+'Proposed Rates'!I55</f>
        <v>0</v>
      </c>
      <c r="AM36" s="25">
        <f>$F$19</f>
        <v>4000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22989.53</v>
      </c>
      <c r="I39" s="62"/>
      <c r="J39" s="239"/>
      <c r="K39" s="240"/>
      <c r="L39" s="238">
        <f>SUM(L23:L38)</f>
        <v>23042.73</v>
      </c>
      <c r="M39" s="62"/>
      <c r="N39" s="37">
        <f t="shared" si="23"/>
        <v>53.200000000000728</v>
      </c>
      <c r="O39" s="38">
        <f t="shared" si="24"/>
        <v>2.3140968954128566E-3</v>
      </c>
      <c r="Q39" s="239"/>
      <c r="R39" s="240"/>
      <c r="S39" s="238">
        <f>SUM(S23:S38)</f>
        <v>24280.75</v>
      </c>
      <c r="T39" s="62"/>
      <c r="U39" s="37">
        <f t="shared" si="1"/>
        <v>1238.0200000000004</v>
      </c>
      <c r="V39" s="38">
        <f t="shared" si="2"/>
        <v>5.3727140837912891E-2</v>
      </c>
      <c r="X39" s="239"/>
      <c r="Y39" s="240"/>
      <c r="Z39" s="238">
        <f>SUM(Z23:Z38)</f>
        <v>26053.79</v>
      </c>
      <c r="AA39" s="62"/>
      <c r="AB39" s="37">
        <f t="shared" si="3"/>
        <v>1773.0400000000009</v>
      </c>
      <c r="AC39" s="38">
        <f t="shared" si="4"/>
        <v>7.3022456060871307E-2</v>
      </c>
      <c r="AE39" s="239"/>
      <c r="AF39" s="240"/>
      <c r="AG39" s="238">
        <f>SUM(AG23:AG38)</f>
        <v>26697.739999999998</v>
      </c>
      <c r="AH39" s="62"/>
      <c r="AI39" s="37">
        <f t="shared" si="5"/>
        <v>643.94999999999709</v>
      </c>
      <c r="AJ39" s="38">
        <f t="shared" si="6"/>
        <v>2.4716173731345693E-2</v>
      </c>
      <c r="AL39" s="239"/>
      <c r="AM39" s="240"/>
      <c r="AN39" s="238">
        <f>SUM(AN23:AN38)</f>
        <v>26802.94</v>
      </c>
      <c r="AO39" s="62"/>
      <c r="AP39" s="37">
        <f t="shared" si="7"/>
        <v>105.20000000000073</v>
      </c>
      <c r="AQ39" s="38">
        <f t="shared" si="8"/>
        <v>3.940408439066405E-3</v>
      </c>
    </row>
    <row r="40" spans="2:43" ht="38.25" x14ac:dyDescent="0.2">
      <c r="B40" s="40" t="str">
        <f>+'&gt;50 (100)'!B40</f>
        <v>Deferral/Variance Account Disposition Rate Rider Class 1</v>
      </c>
      <c r="C40" s="21"/>
      <c r="D40" s="22" t="str">
        <f>+'&gt;50 (100)'!D40</f>
        <v>per kW</v>
      </c>
      <c r="E40" s="23"/>
      <c r="F40" s="24">
        <f>+'Proposed Rates'!D41</f>
        <v>-7.1900000000000006E-2</v>
      </c>
      <c r="G40" s="45">
        <f>+$F$19</f>
        <v>4000</v>
      </c>
      <c r="H40" s="26">
        <f>G40*F40</f>
        <v>-287.60000000000002</v>
      </c>
      <c r="I40" s="27"/>
      <c r="J40" s="24">
        <f>+'Proposed Rates'!E41</f>
        <v>-0.19719999999999999</v>
      </c>
      <c r="K40" s="45">
        <f>+$F$19</f>
        <v>4000</v>
      </c>
      <c r="L40" s="26">
        <f>K40*J40</f>
        <v>-788.8</v>
      </c>
      <c r="M40" s="27"/>
      <c r="N40" s="30">
        <f>L40-H40</f>
        <v>-501.19999999999993</v>
      </c>
      <c r="O40" s="31">
        <f>IF((H40)=0,"",(N40/H40))</f>
        <v>1.7426981919332403</v>
      </c>
      <c r="Q40" s="24">
        <f>+'Proposed Rates'!F41</f>
        <v>-0.19620000000000001</v>
      </c>
      <c r="R40" s="45">
        <f>+$F$19</f>
        <v>4000</v>
      </c>
      <c r="S40" s="26">
        <f>R40*Q40</f>
        <v>-784.80000000000007</v>
      </c>
      <c r="T40" s="27"/>
      <c r="U40" s="30">
        <f t="shared" si="1"/>
        <v>3.9999999999998863</v>
      </c>
      <c r="V40" s="31">
        <f t="shared" si="2"/>
        <v>-5.0709939148071582E-3</v>
      </c>
      <c r="X40" s="24">
        <f>+'Proposed Rates'!G41</f>
        <v>0</v>
      </c>
      <c r="Y40" s="45">
        <f>+$F$19</f>
        <v>4000</v>
      </c>
      <c r="Z40" s="26">
        <f>Y40*X40</f>
        <v>0</v>
      </c>
      <c r="AA40" s="27"/>
      <c r="AB40" s="30">
        <f t="shared" si="3"/>
        <v>784.80000000000007</v>
      </c>
      <c r="AC40" s="31">
        <f t="shared" si="4"/>
        <v>-1</v>
      </c>
      <c r="AE40" s="24">
        <f>+'Proposed Rates'!H41</f>
        <v>0</v>
      </c>
      <c r="AF40" s="45">
        <f>+$F$19</f>
        <v>4000</v>
      </c>
      <c r="AG40" s="26">
        <f>AF40*AE40</f>
        <v>0</v>
      </c>
      <c r="AH40" s="27"/>
      <c r="AI40" s="30">
        <f t="shared" si="5"/>
        <v>0</v>
      </c>
      <c r="AJ40" s="31" t="str">
        <f t="shared" si="6"/>
        <v/>
      </c>
      <c r="AL40" s="24">
        <f>+'Proposed Rates'!I41</f>
        <v>0</v>
      </c>
      <c r="AM40" s="45">
        <f>+$F$19</f>
        <v>4000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4">
        <f>+'Proposed Rates'!E126</f>
        <v>2.5999999999999999E-3</v>
      </c>
      <c r="K42" s="25">
        <f t="shared" ref="K42" si="38">$F$18</f>
        <v>1277500</v>
      </c>
      <c r="L42" s="26">
        <f t="shared" ref="L42:L43" si="39">K42*J42</f>
        <v>3321.5</v>
      </c>
      <c r="M42" s="42"/>
      <c r="N42" s="30">
        <f t="shared" ref="N42:N43" si="40">L42-H42</f>
        <v>5237.75</v>
      </c>
      <c r="O42" s="31">
        <f t="shared" ref="O42:O46"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Rates'!D142</f>
        <v>0</v>
      </c>
      <c r="G43" s="25">
        <f>$F$19</f>
        <v>4000</v>
      </c>
      <c r="H43" s="26">
        <f t="shared" si="37"/>
        <v>0</v>
      </c>
      <c r="I43" s="41"/>
      <c r="J43" s="28">
        <f>+'Proposed Rates'!E142</f>
        <v>-0.11700000000000001</v>
      </c>
      <c r="K43" s="45">
        <f>+$F$19</f>
        <v>4000</v>
      </c>
      <c r="L43" s="26">
        <f t="shared" si="39"/>
        <v>-468</v>
      </c>
      <c r="M43" s="42"/>
      <c r="N43" s="30">
        <f t="shared" si="40"/>
        <v>-468</v>
      </c>
      <c r="O43" s="31" t="str">
        <f t="shared" si="41"/>
        <v/>
      </c>
      <c r="Q43" s="28">
        <f>+'Proposed Rates'!F142</f>
        <v>0</v>
      </c>
      <c r="R43" s="25">
        <f>$F$19</f>
        <v>4000</v>
      </c>
      <c r="S43" s="26">
        <f t="shared" si="43"/>
        <v>0</v>
      </c>
      <c r="T43" s="42"/>
      <c r="U43" s="30">
        <f t="shared" si="1"/>
        <v>468</v>
      </c>
      <c r="V43" s="31">
        <f t="shared" si="2"/>
        <v>-1</v>
      </c>
      <c r="X43" s="28">
        <f>+'Proposed Rates'!G142</f>
        <v>0</v>
      </c>
      <c r="Y43" s="25">
        <f>$F$19</f>
        <v>4000</v>
      </c>
      <c r="Z43" s="26">
        <f t="shared" si="45"/>
        <v>0</v>
      </c>
      <c r="AA43" s="42"/>
      <c r="AB43" s="30">
        <f t="shared" si="3"/>
        <v>0</v>
      </c>
      <c r="AC43" s="31" t="str">
        <f t="shared" si="4"/>
        <v/>
      </c>
      <c r="AE43" s="28">
        <f>+'Proposed Rates'!H142</f>
        <v>0</v>
      </c>
      <c r="AF43" s="25">
        <f>$F$19</f>
        <v>4000</v>
      </c>
      <c r="AG43" s="26">
        <f t="shared" si="47"/>
        <v>0</v>
      </c>
      <c r="AH43" s="42"/>
      <c r="AI43" s="30">
        <f t="shared" si="5"/>
        <v>0</v>
      </c>
      <c r="AJ43" s="31" t="str">
        <f t="shared" si="6"/>
        <v/>
      </c>
      <c r="AL43" s="28">
        <f>+'Proposed Rates'!I142</f>
        <v>0</v>
      </c>
      <c r="AM43" s="25">
        <f>$F$19</f>
        <v>4000</v>
      </c>
      <c r="AN43" s="26">
        <f t="shared" si="49"/>
        <v>0</v>
      </c>
      <c r="AO43" s="42"/>
      <c r="AP43" s="30">
        <f t="shared" si="7"/>
        <v>0</v>
      </c>
      <c r="AQ43" s="31" t="str">
        <f t="shared" si="8"/>
        <v/>
      </c>
    </row>
    <row r="44" spans="2:43" x14ac:dyDescent="0.2">
      <c r="B44" s="43" t="s">
        <v>24</v>
      </c>
      <c r="C44" s="21"/>
      <c r="D44" s="22" t="s">
        <v>59</v>
      </c>
      <c r="E44" s="23"/>
      <c r="F44" s="44">
        <f>'Proposed Rates'!D236</f>
        <v>2.6210000000000001E-2</v>
      </c>
      <c r="G44" s="45">
        <f>+$F$19</f>
        <v>4000</v>
      </c>
      <c r="H44" s="26">
        <f>G44*F44</f>
        <v>104.84</v>
      </c>
      <c r="I44" s="27"/>
      <c r="J44" s="46">
        <f>'Proposed Rates'!E236</f>
        <v>2.0990000000000002E-2</v>
      </c>
      <c r="K44" s="45">
        <f>+$F$19</f>
        <v>4000</v>
      </c>
      <c r="L44" s="26">
        <f>K44*J44</f>
        <v>83.960000000000008</v>
      </c>
      <c r="M44" s="27"/>
      <c r="N44" s="30">
        <f>L44-H44</f>
        <v>-20.879999999999995</v>
      </c>
      <c r="O44" s="31">
        <f>IF((H44)=0,"",(N44/H44))</f>
        <v>-0.19916062571537577</v>
      </c>
      <c r="Q44" s="46">
        <f>'Proposed Rates'!F236</f>
        <v>2.128E-2</v>
      </c>
      <c r="R44" s="45">
        <f>+$F$19</f>
        <v>4000</v>
      </c>
      <c r="S44" s="26">
        <f>R44*Q44</f>
        <v>85.12</v>
      </c>
      <c r="T44" s="27"/>
      <c r="U44" s="30">
        <f t="shared" si="1"/>
        <v>1.1599999999999966</v>
      </c>
      <c r="V44" s="31">
        <f t="shared" si="2"/>
        <v>1.3816102906145742E-2</v>
      </c>
      <c r="X44" s="46">
        <f>'Proposed Rates'!G236</f>
        <v>2.1559999999999999E-2</v>
      </c>
      <c r="Y44" s="45">
        <f>+$F$19</f>
        <v>4000</v>
      </c>
      <c r="Z44" s="26">
        <f>Y44*X44</f>
        <v>86.24</v>
      </c>
      <c r="AA44" s="27"/>
      <c r="AB44" s="30">
        <f t="shared" si="3"/>
        <v>1.1199999999999903</v>
      </c>
      <c r="AC44" s="31">
        <f t="shared" si="4"/>
        <v>1.3157894736841992E-2</v>
      </c>
      <c r="AE44" s="46">
        <f>'Proposed Rates'!H236</f>
        <v>2.1780000000000001E-2</v>
      </c>
      <c r="AF44" s="45">
        <f>+$F$19</f>
        <v>4000</v>
      </c>
      <c r="AG44" s="26">
        <f>AF44*AE44</f>
        <v>87.12</v>
      </c>
      <c r="AH44" s="27"/>
      <c r="AI44" s="30">
        <f t="shared" si="5"/>
        <v>0.88000000000000966</v>
      </c>
      <c r="AJ44" s="31">
        <f t="shared" si="6"/>
        <v>1.0204081632653173E-2</v>
      </c>
      <c r="AL44" s="46">
        <f>'Proposed Rates'!I236</f>
        <v>2.2120000000000001E-2</v>
      </c>
      <c r="AM44" s="45">
        <f>+$F$19</f>
        <v>4000</v>
      </c>
      <c r="AN44" s="26">
        <f>AM44*AL44</f>
        <v>88.48</v>
      </c>
      <c r="AO44" s="27"/>
      <c r="AP44" s="30">
        <f t="shared" si="7"/>
        <v>1.3599999999999994</v>
      </c>
      <c r="AQ44" s="31">
        <f t="shared" si="8"/>
        <v>1.561065197428833E-2</v>
      </c>
    </row>
    <row r="45" spans="2:43" x14ac:dyDescent="0.2">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20890.52</v>
      </c>
      <c r="I47" s="36"/>
      <c r="J47" s="53"/>
      <c r="K47" s="55"/>
      <c r="L47" s="54">
        <f>SUM(L40:L46)+L39</f>
        <v>25191.39</v>
      </c>
      <c r="M47" s="36"/>
      <c r="N47" s="37">
        <f t="shared" ref="N47:N64" si="58">L47-H47</f>
        <v>4300.869999999999</v>
      </c>
      <c r="O47" s="38">
        <f t="shared" ref="O47:O64" si="59">IF((H47)=0,"",(N47/H47))</f>
        <v>0.20587663686686589</v>
      </c>
      <c r="Q47" s="53"/>
      <c r="R47" s="55"/>
      <c r="S47" s="54">
        <f>SUM(S40:S46)+S39</f>
        <v>23581.07</v>
      </c>
      <c r="T47" s="36"/>
      <c r="U47" s="37">
        <f t="shared" si="1"/>
        <v>-1610.3199999999997</v>
      </c>
      <c r="V47" s="38">
        <f t="shared" si="2"/>
        <v>-6.3923427806087701E-2</v>
      </c>
      <c r="X47" s="53"/>
      <c r="Y47" s="55"/>
      <c r="Z47" s="54">
        <f>SUM(Z40:Z46)+Z39</f>
        <v>26140.030000000002</v>
      </c>
      <c r="AA47" s="36"/>
      <c r="AB47" s="37">
        <f t="shared" si="3"/>
        <v>2558.9600000000028</v>
      </c>
      <c r="AC47" s="38">
        <f t="shared" si="4"/>
        <v>0.10851755242658635</v>
      </c>
      <c r="AE47" s="53"/>
      <c r="AF47" s="55"/>
      <c r="AG47" s="54">
        <f>SUM(AG40:AG46)+AG39</f>
        <v>26784.859999999997</v>
      </c>
      <c r="AH47" s="36"/>
      <c r="AI47" s="37">
        <f t="shared" si="5"/>
        <v>644.82999999999447</v>
      </c>
      <c r="AJ47" s="38">
        <f t="shared" si="6"/>
        <v>2.4668296096063944E-2</v>
      </c>
      <c r="AL47" s="53"/>
      <c r="AM47" s="55"/>
      <c r="AN47" s="54">
        <f>SUM(AN40:AN46)+AN39</f>
        <v>26891.42</v>
      </c>
      <c r="AO47" s="36"/>
      <c r="AP47" s="37">
        <f t="shared" si="7"/>
        <v>106.56000000000131</v>
      </c>
      <c r="AQ47" s="38">
        <f t="shared" si="8"/>
        <v>3.978366883381183E-3</v>
      </c>
    </row>
    <row r="48" spans="2:43" x14ac:dyDescent="0.2">
      <c r="B48" s="27" t="s">
        <v>28</v>
      </c>
      <c r="C48" s="27"/>
      <c r="D48" s="56" t="s">
        <v>59</v>
      </c>
      <c r="E48" s="57"/>
      <c r="F48" s="28">
        <f>'Proposed Rates'!D156</f>
        <v>3.0127999999999999</v>
      </c>
      <c r="G48" s="58">
        <f>+$F$19</f>
        <v>4000</v>
      </c>
      <c r="H48" s="26">
        <f>G48*F48</f>
        <v>12051.199999999999</v>
      </c>
      <c r="I48" s="27"/>
      <c r="J48" s="28">
        <f>'Proposed Rates'!E156</f>
        <v>3.2248000000000001</v>
      </c>
      <c r="K48" s="58">
        <f>+$F$19</f>
        <v>4000</v>
      </c>
      <c r="L48" s="26">
        <f>K48*J48</f>
        <v>12899.2</v>
      </c>
      <c r="M48" s="27"/>
      <c r="N48" s="30">
        <f t="shared" si="58"/>
        <v>848.00000000000182</v>
      </c>
      <c r="O48" s="31">
        <f t="shared" si="59"/>
        <v>7.0366436537440416E-2</v>
      </c>
      <c r="Q48" s="28">
        <f>'Proposed Rates'!F156</f>
        <v>3.2248000000000001</v>
      </c>
      <c r="R48" s="58">
        <f>+$F$19</f>
        <v>4000</v>
      </c>
      <c r="S48" s="26">
        <f>R48*Q48</f>
        <v>12899.2</v>
      </c>
      <c r="T48" s="27"/>
      <c r="U48" s="30">
        <f t="shared" si="1"/>
        <v>0</v>
      </c>
      <c r="V48" s="31">
        <f t="shared" si="2"/>
        <v>0</v>
      </c>
      <c r="X48" s="28">
        <f>'Proposed Rates'!G156</f>
        <v>3.2248000000000001</v>
      </c>
      <c r="Y48" s="58">
        <f>+$F$19</f>
        <v>4000</v>
      </c>
      <c r="Z48" s="26">
        <f>Y48*X48</f>
        <v>12899.2</v>
      </c>
      <c r="AA48" s="27"/>
      <c r="AB48" s="30">
        <f t="shared" si="3"/>
        <v>0</v>
      </c>
      <c r="AC48" s="31">
        <f t="shared" si="4"/>
        <v>0</v>
      </c>
      <c r="AE48" s="28">
        <f>'Proposed Rates'!H156</f>
        <v>3.2248000000000001</v>
      </c>
      <c r="AF48" s="58">
        <f>+$F$19</f>
        <v>4000</v>
      </c>
      <c r="AG48" s="26">
        <f>AF48*AE48</f>
        <v>12899.2</v>
      </c>
      <c r="AH48" s="27"/>
      <c r="AI48" s="30">
        <f t="shared" si="5"/>
        <v>0</v>
      </c>
      <c r="AJ48" s="31">
        <f t="shared" si="6"/>
        <v>0</v>
      </c>
      <c r="AL48" s="28">
        <f>'Proposed Rates'!I156</f>
        <v>3.2248000000000001</v>
      </c>
      <c r="AM48" s="58">
        <f>+$F$19</f>
        <v>4000</v>
      </c>
      <c r="AN48" s="26">
        <f>AM48*AL48</f>
        <v>12899.2</v>
      </c>
      <c r="AO48" s="27"/>
      <c r="AP48" s="30">
        <f t="shared" si="7"/>
        <v>0</v>
      </c>
      <c r="AQ48" s="31">
        <f t="shared" si="8"/>
        <v>0</v>
      </c>
    </row>
    <row r="49" spans="2:43" ht="25.5" x14ac:dyDescent="0.2">
      <c r="B49" s="60" t="s">
        <v>29</v>
      </c>
      <c r="C49" s="27"/>
      <c r="D49" s="56" t="s">
        <v>59</v>
      </c>
      <c r="E49" s="57"/>
      <c r="F49" s="28">
        <f>'Proposed Rates'!D170</f>
        <v>2.1882000000000001</v>
      </c>
      <c r="G49" s="58">
        <f>G48</f>
        <v>4000</v>
      </c>
      <c r="H49" s="26">
        <f>G49*F49</f>
        <v>8752.8000000000011</v>
      </c>
      <c r="I49" s="27"/>
      <c r="J49" s="28">
        <f>'Proposed Rates'!E170</f>
        <v>2.0994999999999999</v>
      </c>
      <c r="K49" s="58">
        <f>K48</f>
        <v>4000</v>
      </c>
      <c r="L49" s="26">
        <f>K49*J49</f>
        <v>8398</v>
      </c>
      <c r="M49" s="27"/>
      <c r="N49" s="30">
        <f t="shared" si="58"/>
        <v>-354.80000000000109</v>
      </c>
      <c r="O49" s="31">
        <f t="shared" si="59"/>
        <v>-4.053560003655985E-2</v>
      </c>
      <c r="Q49" s="28">
        <f>'Proposed Rates'!F170</f>
        <v>2.0994999999999999</v>
      </c>
      <c r="R49" s="58">
        <f>R48</f>
        <v>4000</v>
      </c>
      <c r="S49" s="26">
        <f>R49*Q49</f>
        <v>8398</v>
      </c>
      <c r="T49" s="27"/>
      <c r="U49" s="30">
        <f t="shared" si="1"/>
        <v>0</v>
      </c>
      <c r="V49" s="31">
        <f t="shared" si="2"/>
        <v>0</v>
      </c>
      <c r="X49" s="28">
        <f>'Proposed Rates'!G170</f>
        <v>2.0994999999999999</v>
      </c>
      <c r="Y49" s="58">
        <f>Y48</f>
        <v>4000</v>
      </c>
      <c r="Z49" s="26">
        <f>Y49*X49</f>
        <v>8398</v>
      </c>
      <c r="AA49" s="27"/>
      <c r="AB49" s="30">
        <f t="shared" si="3"/>
        <v>0</v>
      </c>
      <c r="AC49" s="31">
        <f t="shared" si="4"/>
        <v>0</v>
      </c>
      <c r="AE49" s="28">
        <f>'Proposed Rates'!H170</f>
        <v>2.0994999999999999</v>
      </c>
      <c r="AF49" s="58">
        <f>AF48</f>
        <v>4000</v>
      </c>
      <c r="AG49" s="26">
        <f>AF49*AE49</f>
        <v>8398</v>
      </c>
      <c r="AH49" s="27"/>
      <c r="AI49" s="30">
        <f t="shared" si="5"/>
        <v>0</v>
      </c>
      <c r="AJ49" s="31">
        <f t="shared" si="6"/>
        <v>0</v>
      </c>
      <c r="AL49" s="28">
        <f>'Proposed Rates'!I170</f>
        <v>2.0994999999999999</v>
      </c>
      <c r="AM49" s="58">
        <f>AM48</f>
        <v>4000</v>
      </c>
      <c r="AN49" s="26">
        <f>AM49*AL49</f>
        <v>8398</v>
      </c>
      <c r="AO49" s="27"/>
      <c r="AP49" s="30">
        <f t="shared" si="7"/>
        <v>0</v>
      </c>
      <c r="AQ49" s="31">
        <f t="shared" si="8"/>
        <v>0</v>
      </c>
    </row>
    <row r="50" spans="2:43" ht="25.5" x14ac:dyDescent="0.2">
      <c r="B50" s="50" t="s">
        <v>30</v>
      </c>
      <c r="C50" s="35"/>
      <c r="D50" s="35"/>
      <c r="E50" s="35"/>
      <c r="F50" s="61"/>
      <c r="G50" s="53"/>
      <c r="H50" s="54">
        <f>SUM(H47:H49)</f>
        <v>41694.520000000004</v>
      </c>
      <c r="I50" s="62"/>
      <c r="J50" s="63"/>
      <c r="K50" s="53"/>
      <c r="L50" s="54">
        <f>SUM(L47:L49)</f>
        <v>46488.59</v>
      </c>
      <c r="M50" s="62"/>
      <c r="N50" s="37">
        <f t="shared" si="58"/>
        <v>4794.0699999999924</v>
      </c>
      <c r="O50" s="38">
        <f t="shared" si="59"/>
        <v>0.11498081762303516</v>
      </c>
      <c r="Q50" s="63"/>
      <c r="R50" s="53"/>
      <c r="S50" s="54">
        <f>SUM(S47:S49)</f>
        <v>44878.270000000004</v>
      </c>
      <c r="T50" s="62"/>
      <c r="U50" s="37">
        <f t="shared" si="1"/>
        <v>-1610.3199999999924</v>
      </c>
      <c r="V50" s="38">
        <f t="shared" si="2"/>
        <v>-3.4639037234727763E-2</v>
      </c>
      <c r="X50" s="63"/>
      <c r="Y50" s="53"/>
      <c r="Z50" s="54">
        <f>SUM(Z47:Z49)</f>
        <v>47437.23</v>
      </c>
      <c r="AA50" s="62"/>
      <c r="AB50" s="37">
        <f t="shared" si="3"/>
        <v>2558.9599999999991</v>
      </c>
      <c r="AC50" s="38">
        <f t="shared" si="4"/>
        <v>5.7020023276298279E-2</v>
      </c>
      <c r="AE50" s="63"/>
      <c r="AF50" s="53"/>
      <c r="AG50" s="54">
        <f>SUM(AG47:AG49)</f>
        <v>48082.06</v>
      </c>
      <c r="AH50" s="62"/>
      <c r="AI50" s="37">
        <f t="shared" si="5"/>
        <v>644.82999999999447</v>
      </c>
      <c r="AJ50" s="38">
        <f t="shared" si="6"/>
        <v>1.3593331651110202E-2</v>
      </c>
      <c r="AL50" s="63"/>
      <c r="AM50" s="53"/>
      <c r="AN50" s="54">
        <f>SUM(AN47:AN49)</f>
        <v>48188.619999999995</v>
      </c>
      <c r="AO50" s="62"/>
      <c r="AP50" s="37">
        <f t="shared" si="7"/>
        <v>106.55999999999767</v>
      </c>
      <c r="AQ50" s="38">
        <f t="shared" si="8"/>
        <v>2.2162112022654119E-3</v>
      </c>
    </row>
    <row r="51" spans="2:43" ht="25.5" x14ac:dyDescent="0.2">
      <c r="B51" s="65" t="s">
        <v>31</v>
      </c>
      <c r="C51" s="21"/>
      <c r="D51" s="22" t="s">
        <v>20</v>
      </c>
      <c r="E51" s="23"/>
      <c r="F51" s="66">
        <f>'Proposed Rates'!D181</f>
        <v>3.3999999999999998E-3</v>
      </c>
      <c r="G51" s="58">
        <f>F18+G45</f>
        <v>1320296.25</v>
      </c>
      <c r="H51" s="67">
        <f t="shared" ref="H51:H54" si="60">G51*F51</f>
        <v>4489.0072499999997</v>
      </c>
      <c r="I51" s="27"/>
      <c r="J51" s="66">
        <f>'Proposed Rates'!E181</f>
        <v>3.3999999999999998E-3</v>
      </c>
      <c r="K51" s="58">
        <f>F18+K45</f>
        <v>1320679.5</v>
      </c>
      <c r="L51" s="67">
        <f t="shared" ref="L51:L54" si="61">K51*J51</f>
        <v>4490.3103000000001</v>
      </c>
      <c r="M51" s="27"/>
      <c r="N51" s="30">
        <f t="shared" si="58"/>
        <v>1.3030500000004395</v>
      </c>
      <c r="O51" s="68">
        <f t="shared" si="59"/>
        <v>2.9027576197397312E-4</v>
      </c>
      <c r="Q51" s="66">
        <f>'Proposed Rates'!F181</f>
        <v>3.3999999999999998E-3</v>
      </c>
      <c r="R51" s="58">
        <f>F18+R45</f>
        <v>1320679.5</v>
      </c>
      <c r="S51" s="67">
        <f t="shared" ref="S51:S54" si="62">R51*Q51</f>
        <v>4490.3103000000001</v>
      </c>
      <c r="T51" s="27"/>
      <c r="U51" s="30">
        <f t="shared" si="1"/>
        <v>0</v>
      </c>
      <c r="V51" s="68">
        <f t="shared" si="2"/>
        <v>0</v>
      </c>
      <c r="X51" s="66">
        <f>'Proposed Rates'!G181</f>
        <v>3.3999999999999998E-3</v>
      </c>
      <c r="Y51" s="58">
        <f>F18+Y45</f>
        <v>1320679.5</v>
      </c>
      <c r="Z51" s="67">
        <f t="shared" ref="Z51:Z54" si="63">Y51*X51</f>
        <v>4490.3103000000001</v>
      </c>
      <c r="AA51" s="27"/>
      <c r="AB51" s="30">
        <f t="shared" si="3"/>
        <v>0</v>
      </c>
      <c r="AC51" s="68">
        <f t="shared" si="4"/>
        <v>0</v>
      </c>
      <c r="AE51" s="66">
        <f>'Proposed Rates'!H181</f>
        <v>3.3999999999999998E-3</v>
      </c>
      <c r="AF51" s="58">
        <f>F18+AF45</f>
        <v>1320679.5</v>
      </c>
      <c r="AG51" s="67">
        <f t="shared" ref="AG51:AG54" si="64">AF51*AE51</f>
        <v>4490.3103000000001</v>
      </c>
      <c r="AH51" s="27"/>
      <c r="AI51" s="30">
        <f t="shared" si="5"/>
        <v>0</v>
      </c>
      <c r="AJ51" s="68">
        <f t="shared" si="6"/>
        <v>0</v>
      </c>
      <c r="AL51" s="66">
        <f>'Proposed Rates'!I181</f>
        <v>3.3999999999999998E-3</v>
      </c>
      <c r="AM51" s="58">
        <f>F18+AM45</f>
        <v>1320679.5</v>
      </c>
      <c r="AN51" s="67">
        <f t="shared" ref="AN51:AN54" si="65">AM51*AL51</f>
        <v>4490.3103000000001</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60"/>
        <v>660.14812500000005</v>
      </c>
      <c r="I52" s="27"/>
      <c r="J52" s="66">
        <f>'Proposed Rates'!E195</f>
        <v>5.0000000000000001E-4</v>
      </c>
      <c r="K52" s="58">
        <f>F18+K45</f>
        <v>1320679.5</v>
      </c>
      <c r="L52" s="67">
        <f t="shared" si="61"/>
        <v>660.33974999999998</v>
      </c>
      <c r="M52" s="27"/>
      <c r="N52" s="30">
        <f t="shared" si="58"/>
        <v>0.19162499999993088</v>
      </c>
      <c r="O52" s="68">
        <f t="shared" si="59"/>
        <v>2.9027576197377048E-4</v>
      </c>
      <c r="Q52" s="66">
        <f>'Proposed Rates'!F195</f>
        <v>5.0000000000000001E-4</v>
      </c>
      <c r="R52" s="58">
        <f>F18+R45</f>
        <v>1320679.5</v>
      </c>
      <c r="S52" s="67">
        <f t="shared" si="62"/>
        <v>660.33974999999998</v>
      </c>
      <c r="T52" s="27"/>
      <c r="U52" s="30">
        <f t="shared" si="1"/>
        <v>0</v>
      </c>
      <c r="V52" s="68">
        <f t="shared" si="2"/>
        <v>0</v>
      </c>
      <c r="X52" s="66">
        <f>'Proposed Rates'!G195</f>
        <v>5.0000000000000001E-4</v>
      </c>
      <c r="Y52" s="58">
        <f>F18+Y45</f>
        <v>1320679.5</v>
      </c>
      <c r="Z52" s="67">
        <f t="shared" si="63"/>
        <v>660.33974999999998</v>
      </c>
      <c r="AA52" s="27"/>
      <c r="AB52" s="30">
        <f t="shared" si="3"/>
        <v>0</v>
      </c>
      <c r="AC52" s="68">
        <f t="shared" si="4"/>
        <v>0</v>
      </c>
      <c r="AE52" s="66">
        <f>'Proposed Rates'!H195</f>
        <v>5.0000000000000001E-4</v>
      </c>
      <c r="AF52" s="58">
        <f>F18+AF45</f>
        <v>1320679.5</v>
      </c>
      <c r="AG52" s="67">
        <f t="shared" si="64"/>
        <v>660.33974999999998</v>
      </c>
      <c r="AH52" s="27"/>
      <c r="AI52" s="30">
        <f t="shared" si="5"/>
        <v>0</v>
      </c>
      <c r="AJ52" s="68">
        <f t="shared" si="6"/>
        <v>0</v>
      </c>
      <c r="AL52" s="66">
        <f>'Proposed Rates'!I195</f>
        <v>5.0000000000000001E-4</v>
      </c>
      <c r="AM52" s="58">
        <f>F18+AM45</f>
        <v>1320679.5</v>
      </c>
      <c r="AN52" s="67">
        <f t="shared" si="65"/>
        <v>660.33974999999998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124</v>
      </c>
      <c r="C54" s="21"/>
      <c r="D54" s="22"/>
      <c r="E54" s="23"/>
      <c r="F54" s="66">
        <f>'Proposed Rates'!D229</f>
        <v>0.1101</v>
      </c>
      <c r="G54" s="71">
        <f>G52</f>
        <v>1320296.25</v>
      </c>
      <c r="H54" s="67">
        <f t="shared" si="60"/>
        <v>145364.61712500002</v>
      </c>
      <c r="I54" s="27"/>
      <c r="J54" s="66">
        <f>'Proposed Rates'!E229</f>
        <v>0.1101</v>
      </c>
      <c r="K54" s="71">
        <f>$F$18+K45</f>
        <v>1320679.5</v>
      </c>
      <c r="L54" s="67">
        <f t="shared" si="61"/>
        <v>145406.81294999999</v>
      </c>
      <c r="M54" s="27"/>
      <c r="N54" s="30">
        <f t="shared" si="58"/>
        <v>42.195824999973411</v>
      </c>
      <c r="O54" s="68">
        <f t="shared" si="59"/>
        <v>2.9027576197369225E-4</v>
      </c>
      <c r="Q54" s="66">
        <f>'Proposed Rates'!F229</f>
        <v>0.1101</v>
      </c>
      <c r="R54" s="71">
        <f>$F$18+R45</f>
        <v>1320679.5</v>
      </c>
      <c r="S54" s="67">
        <f t="shared" si="62"/>
        <v>145406.81294999999</v>
      </c>
      <c r="T54" s="27"/>
      <c r="U54" s="30">
        <f t="shared" si="1"/>
        <v>0</v>
      </c>
      <c r="V54" s="68">
        <f t="shared" si="2"/>
        <v>0</v>
      </c>
      <c r="X54" s="66">
        <f>'Proposed Rates'!G229</f>
        <v>0.1101</v>
      </c>
      <c r="Y54" s="71">
        <f>$F$18+Y45</f>
        <v>1320679.5</v>
      </c>
      <c r="Z54" s="67">
        <f t="shared" si="63"/>
        <v>145406.81294999999</v>
      </c>
      <c r="AA54" s="27"/>
      <c r="AB54" s="30">
        <f t="shared" si="3"/>
        <v>0</v>
      </c>
      <c r="AC54" s="68">
        <f t="shared" si="4"/>
        <v>0</v>
      </c>
      <c r="AE54" s="66">
        <f>'Proposed Rates'!H229</f>
        <v>0.1101</v>
      </c>
      <c r="AF54" s="71">
        <f>$F$18+AF45</f>
        <v>1320679.5</v>
      </c>
      <c r="AG54" s="67">
        <f t="shared" si="64"/>
        <v>145406.81294999999</v>
      </c>
      <c r="AH54" s="27"/>
      <c r="AI54" s="30">
        <f t="shared" si="5"/>
        <v>0</v>
      </c>
      <c r="AJ54" s="68">
        <f t="shared" si="6"/>
        <v>0</v>
      </c>
      <c r="AL54" s="66">
        <f>'Proposed Rates'!I229</f>
        <v>0.1101</v>
      </c>
      <c r="AM54" s="71">
        <f>$F$18+AM45</f>
        <v>1320679.5</v>
      </c>
      <c r="AN54" s="67">
        <f t="shared" si="65"/>
        <v>145406.81294999999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192208.54250000004</v>
      </c>
      <c r="I60" s="94"/>
      <c r="J60" s="95"/>
      <c r="K60" s="95"/>
      <c r="L60" s="93">
        <f>SUM(L51:L56,L50)</f>
        <v>197046.30299999999</v>
      </c>
      <c r="M60" s="96"/>
      <c r="N60" s="97">
        <f t="shared" ref="N60" si="66">L60-H60</f>
        <v>4837.7604999999458</v>
      </c>
      <c r="O60" s="98">
        <f t="shared" ref="O60" si="67">IF((H60)=0,"",(N60/H60))</f>
        <v>2.5169331378702614E-2</v>
      </c>
      <c r="Q60" s="95"/>
      <c r="R60" s="95"/>
      <c r="S60" s="93">
        <f>SUM(S51:S56,S50)</f>
        <v>195435.98300000001</v>
      </c>
      <c r="T60" s="96"/>
      <c r="U60" s="97">
        <f t="shared" si="1"/>
        <v>-1610.3199999999779</v>
      </c>
      <c r="V60" s="98">
        <f>IF((L60)=0,"",(U60/L60))</f>
        <v>-8.1722923773910033E-3</v>
      </c>
      <c r="X60" s="95"/>
      <c r="Y60" s="95"/>
      <c r="Z60" s="93">
        <f>SUM(Z51:Z56,Z50)</f>
        <v>197994.943</v>
      </c>
      <c r="AA60" s="96"/>
      <c r="AB60" s="97">
        <f t="shared" si="3"/>
        <v>2558.9599999999919</v>
      </c>
      <c r="AC60" s="98">
        <f>IF((S60)=0,"",(AB60/S60))</f>
        <v>1.3093596996413867E-2</v>
      </c>
      <c r="AE60" s="95"/>
      <c r="AF60" s="95"/>
      <c r="AG60" s="93">
        <f>SUM(AG51:AG56,AG50)</f>
        <v>198639.77299999999</v>
      </c>
      <c r="AH60" s="96"/>
      <c r="AI60" s="97">
        <f t="shared" ref="AI60:AI64" si="68">AG60-Z60</f>
        <v>644.82999999998719</v>
      </c>
      <c r="AJ60" s="98">
        <f>IF((Z60)=0,"",(AI60/Z60))</f>
        <v>3.2568003517139689E-3</v>
      </c>
      <c r="AL60" s="95"/>
      <c r="AM60" s="95"/>
      <c r="AN60" s="93">
        <f>SUM(AN51:AN56,AN50)</f>
        <v>198746.33299999998</v>
      </c>
      <c r="AO60" s="96"/>
      <c r="AP60" s="97">
        <f t="shared" ref="AP60:AP64" si="69">AN60-AG60</f>
        <v>106.55999999999767</v>
      </c>
      <c r="AQ60" s="98">
        <f>IF((AG60)=0,"",(AP60/AG60))</f>
        <v>5.3644845838601352E-4</v>
      </c>
    </row>
    <row r="61" spans="2:43" x14ac:dyDescent="0.2">
      <c r="B61" s="99" t="s">
        <v>40</v>
      </c>
      <c r="C61" s="21"/>
      <c r="D61" s="21"/>
      <c r="E61" s="21"/>
      <c r="F61" s="100">
        <v>0.13</v>
      </c>
      <c r="G61" s="101"/>
      <c r="H61" s="102">
        <f>H60*F61</f>
        <v>24987.110525000007</v>
      </c>
      <c r="I61" s="103"/>
      <c r="J61" s="104">
        <v>0.13</v>
      </c>
      <c r="K61" s="103"/>
      <c r="L61" s="105">
        <f>L60*J61</f>
        <v>25616.019389999998</v>
      </c>
      <c r="M61" s="106"/>
      <c r="N61" s="107">
        <f t="shared" si="58"/>
        <v>628.90886499999033</v>
      </c>
      <c r="O61" s="108">
        <f t="shared" si="59"/>
        <v>2.5169331378702507E-2</v>
      </c>
      <c r="Q61" s="104">
        <v>0.13</v>
      </c>
      <c r="R61" s="103"/>
      <c r="S61" s="105">
        <f>S60*Q61</f>
        <v>25406.677790000002</v>
      </c>
      <c r="T61" s="106"/>
      <c r="U61" s="107">
        <f t="shared" si="1"/>
        <v>-209.34159999999611</v>
      </c>
      <c r="V61" s="108">
        <f t="shared" ref="V61:V70" si="70">IF((L61)=0,"",(U61/L61))</f>
        <v>-8.1722923773909634E-3</v>
      </c>
      <c r="X61" s="104">
        <v>0.13</v>
      </c>
      <c r="Y61" s="103"/>
      <c r="Z61" s="105">
        <f>Z60*X61</f>
        <v>25739.34259</v>
      </c>
      <c r="AA61" s="106"/>
      <c r="AB61" s="107">
        <f t="shared" si="3"/>
        <v>332.66479999999865</v>
      </c>
      <c r="AC61" s="108">
        <f t="shared" ref="AC61:AC70" si="71">IF((S61)=0,"",(AB61/S61))</f>
        <v>1.3093596996413857E-2</v>
      </c>
      <c r="AE61" s="104">
        <v>0.13</v>
      </c>
      <c r="AF61" s="103"/>
      <c r="AG61" s="105">
        <f>AG60*AE61</f>
        <v>25823.17049</v>
      </c>
      <c r="AH61" s="106"/>
      <c r="AI61" s="107">
        <f t="shared" si="68"/>
        <v>83.827900000000227</v>
      </c>
      <c r="AJ61" s="108">
        <f t="shared" ref="AJ61:AJ70" si="72">IF((Z61)=0,"",(AI61/Z61))</f>
        <v>3.2568003517140422E-3</v>
      </c>
      <c r="AL61" s="104">
        <v>0.13</v>
      </c>
      <c r="AM61" s="103"/>
      <c r="AN61" s="105">
        <f>AN60*AL61</f>
        <v>25837.023289999997</v>
      </c>
      <c r="AO61" s="106"/>
      <c r="AP61" s="107">
        <f t="shared" si="69"/>
        <v>13.852799999996932</v>
      </c>
      <c r="AQ61" s="108">
        <f t="shared" ref="AQ61:AQ70" si="73">IF((AG61)=0,"",(AP61/AG61))</f>
        <v>5.3644845838590641E-4</v>
      </c>
    </row>
    <row r="62" spans="2:43" x14ac:dyDescent="0.2">
      <c r="B62" s="109" t="s">
        <v>123</v>
      </c>
      <c r="C62" s="21"/>
      <c r="D62" s="21"/>
      <c r="E62" s="21"/>
      <c r="F62" s="110"/>
      <c r="G62" s="101"/>
      <c r="H62" s="102">
        <f>H60+H61</f>
        <v>217195.65302500004</v>
      </c>
      <c r="I62" s="103"/>
      <c r="J62" s="103"/>
      <c r="K62" s="103"/>
      <c r="L62" s="105">
        <f>L60+L61</f>
        <v>222662.32238999999</v>
      </c>
      <c r="M62" s="106"/>
      <c r="N62" s="107">
        <f t="shared" si="58"/>
        <v>5466.6693649999506</v>
      </c>
      <c r="O62" s="108">
        <f t="shared" si="59"/>
        <v>2.516933137870267E-2</v>
      </c>
      <c r="Q62" s="103"/>
      <c r="R62" s="103"/>
      <c r="S62" s="105">
        <f>S60+S61</f>
        <v>220842.66078999999</v>
      </c>
      <c r="T62" s="106"/>
      <c r="U62" s="107">
        <f t="shared" si="1"/>
        <v>-1819.6615999999922</v>
      </c>
      <c r="V62" s="108">
        <f t="shared" si="70"/>
        <v>-8.1722923773910796E-3</v>
      </c>
      <c r="X62" s="103"/>
      <c r="Y62" s="103"/>
      <c r="Z62" s="105">
        <f>Z60+Z61</f>
        <v>223734.28558999998</v>
      </c>
      <c r="AA62" s="106"/>
      <c r="AB62" s="107">
        <f t="shared" si="3"/>
        <v>2891.6247999999905</v>
      </c>
      <c r="AC62" s="108">
        <f t="shared" si="71"/>
        <v>1.3093596996413867E-2</v>
      </c>
      <c r="AE62" s="103"/>
      <c r="AF62" s="103"/>
      <c r="AG62" s="105">
        <f>AG60+AG61</f>
        <v>224462.94348999998</v>
      </c>
      <c r="AH62" s="106"/>
      <c r="AI62" s="107">
        <f t="shared" si="68"/>
        <v>728.65789999999106</v>
      </c>
      <c r="AJ62" s="108">
        <f t="shared" si="72"/>
        <v>3.2568003517139937E-3</v>
      </c>
      <c r="AL62" s="103"/>
      <c r="AM62" s="103"/>
      <c r="AN62" s="105">
        <f>AN60+AN61</f>
        <v>224583.35628999997</v>
      </c>
      <c r="AO62" s="106"/>
      <c r="AP62" s="107">
        <f t="shared" si="69"/>
        <v>120.41279999999097</v>
      </c>
      <c r="AQ62" s="108">
        <f t="shared" si="73"/>
        <v>5.3644845838598501E-4</v>
      </c>
    </row>
    <row r="63" spans="2:43" ht="15.75" customHeight="1" x14ac:dyDescent="0.2">
      <c r="B63" s="412" t="s">
        <v>127</v>
      </c>
      <c r="C63" s="412"/>
      <c r="D63" s="412"/>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413" t="s">
        <v>126</v>
      </c>
      <c r="C64" s="413"/>
      <c r="D64" s="413"/>
      <c r="E64" s="114"/>
      <c r="F64" s="115"/>
      <c r="G64" s="116"/>
      <c r="H64" s="117">
        <f>H62-H63</f>
        <v>217195.65302500004</v>
      </c>
      <c r="I64" s="118"/>
      <c r="J64" s="118"/>
      <c r="K64" s="118"/>
      <c r="L64" s="119">
        <f>L62-L63</f>
        <v>222662.32238999999</v>
      </c>
      <c r="M64" s="120"/>
      <c r="N64" s="121">
        <f t="shared" si="58"/>
        <v>5466.6693649999506</v>
      </c>
      <c r="O64" s="122">
        <f t="shared" si="59"/>
        <v>2.516933137870267E-2</v>
      </c>
      <c r="Q64" s="118"/>
      <c r="R64" s="118"/>
      <c r="S64" s="119">
        <f>S62-S63</f>
        <v>220842.66078999999</v>
      </c>
      <c r="T64" s="120"/>
      <c r="U64" s="121">
        <f t="shared" si="1"/>
        <v>-1819.6615999999922</v>
      </c>
      <c r="V64" s="122">
        <f t="shared" si="70"/>
        <v>-8.1722923773910796E-3</v>
      </c>
      <c r="X64" s="118"/>
      <c r="Y64" s="118"/>
      <c r="Z64" s="119">
        <f>Z62-Z63</f>
        <v>223734.28558999998</v>
      </c>
      <c r="AA64" s="120"/>
      <c r="AB64" s="121">
        <f t="shared" si="3"/>
        <v>2891.6247999999905</v>
      </c>
      <c r="AC64" s="122">
        <f t="shared" si="71"/>
        <v>1.3093596996413867E-2</v>
      </c>
      <c r="AE64" s="118"/>
      <c r="AF64" s="118"/>
      <c r="AG64" s="119">
        <f>AG62-AG63</f>
        <v>224462.94348999998</v>
      </c>
      <c r="AH64" s="120"/>
      <c r="AI64" s="121">
        <f t="shared" si="68"/>
        <v>728.65789999999106</v>
      </c>
      <c r="AJ64" s="122">
        <f t="shared" si="72"/>
        <v>3.2568003517139937E-3</v>
      </c>
      <c r="AL64" s="118"/>
      <c r="AM64" s="118"/>
      <c r="AN64" s="119">
        <f>AN62-AN63</f>
        <v>224583.35628999997</v>
      </c>
      <c r="AO64" s="120"/>
      <c r="AP64" s="121">
        <f t="shared" si="69"/>
        <v>120.41279999999097</v>
      </c>
      <c r="AQ64" s="122">
        <f t="shared" si="73"/>
        <v>5.3644845838598501E-4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46843.925375000006</v>
      </c>
      <c r="I66" s="134"/>
      <c r="J66" s="135"/>
      <c r="K66" s="135"/>
      <c r="L66" s="133">
        <f>SUM(L57:L58,L50,L51:L53)</f>
        <v>51639.490049999993</v>
      </c>
      <c r="M66" s="136"/>
      <c r="N66" s="137">
        <f t="shared" ref="N66:N70" si="74">L66-H66</f>
        <v>4795.5646749999869</v>
      </c>
      <c r="O66" s="98">
        <f t="shared" ref="O66:O70" si="75">IF((H66)=0,"",(N66/H66))</f>
        <v>0.10237324555126452</v>
      </c>
      <c r="Q66" s="135"/>
      <c r="R66" s="135"/>
      <c r="S66" s="133">
        <f>SUM(S57:S58,S50,S51:S53)</f>
        <v>50029.170050000001</v>
      </c>
      <c r="T66" s="136"/>
      <c r="U66" s="137">
        <f t="shared" si="1"/>
        <v>-1610.3199999999924</v>
      </c>
      <c r="V66" s="98">
        <f t="shared" si="70"/>
        <v>-3.1183886565122901E-2</v>
      </c>
      <c r="X66" s="135"/>
      <c r="Y66" s="135"/>
      <c r="Z66" s="133">
        <f>SUM(Z57:Z58,Z50,Z51:Z53)</f>
        <v>52588.13005</v>
      </c>
      <c r="AA66" s="136"/>
      <c r="AB66" s="137">
        <f t="shared" si="3"/>
        <v>2558.9599999999991</v>
      </c>
      <c r="AC66" s="98">
        <f t="shared" si="71"/>
        <v>5.1149359412569331E-2</v>
      </c>
      <c r="AE66" s="135"/>
      <c r="AF66" s="135"/>
      <c r="AG66" s="133">
        <f>SUM(AG57:AG58,AG50,AG51:AG53)</f>
        <v>53232.960049999994</v>
      </c>
      <c r="AH66" s="136"/>
      <c r="AI66" s="137">
        <f t="shared" ref="AI66:AI70" si="76">AG66-Z66</f>
        <v>644.82999999999447</v>
      </c>
      <c r="AJ66" s="98">
        <f t="shared" si="72"/>
        <v>1.2261892548506665E-2</v>
      </c>
      <c r="AL66" s="135"/>
      <c r="AM66" s="135"/>
      <c r="AN66" s="133">
        <f>SUM(AN57:AN58,AN50,AN51:AN53)</f>
        <v>53339.520049999992</v>
      </c>
      <c r="AO66" s="136"/>
      <c r="AP66" s="137">
        <f t="shared" ref="AP66:AP70" si="77">AN66-AG66</f>
        <v>106.55999999999767</v>
      </c>
      <c r="AQ66" s="98">
        <f t="shared" si="73"/>
        <v>2.0017673242274958E-3</v>
      </c>
    </row>
    <row r="67" spans="1:43" s="79" customFormat="1" x14ac:dyDescent="0.2">
      <c r="B67" s="138" t="s">
        <v>40</v>
      </c>
      <c r="C67" s="73"/>
      <c r="D67" s="73"/>
      <c r="E67" s="73"/>
      <c r="F67" s="139">
        <v>0.13</v>
      </c>
      <c r="G67" s="132"/>
      <c r="H67" s="140">
        <f>H66*F67</f>
        <v>6089.7102987500011</v>
      </c>
      <c r="I67" s="141"/>
      <c r="J67" s="142">
        <v>0.13</v>
      </c>
      <c r="K67" s="143"/>
      <c r="L67" s="144">
        <f>L66*J67</f>
        <v>6713.1337064999989</v>
      </c>
      <c r="M67" s="145"/>
      <c r="N67" s="146">
        <f t="shared" si="74"/>
        <v>623.42340774999775</v>
      </c>
      <c r="O67" s="108">
        <f t="shared" si="75"/>
        <v>0.10237324555126444</v>
      </c>
      <c r="Q67" s="142">
        <v>0.13</v>
      </c>
      <c r="R67" s="143"/>
      <c r="S67" s="144">
        <f>S66*Q67</f>
        <v>6503.7921065</v>
      </c>
      <c r="T67" s="145"/>
      <c r="U67" s="146">
        <f t="shared" si="1"/>
        <v>-209.34159999999883</v>
      </c>
      <c r="V67" s="108">
        <f t="shared" si="70"/>
        <v>-3.1183886565122873E-2</v>
      </c>
      <c r="X67" s="142">
        <v>0.13</v>
      </c>
      <c r="Y67" s="143"/>
      <c r="Z67" s="144">
        <f>Z66*X67</f>
        <v>6836.4569065000005</v>
      </c>
      <c r="AA67" s="145"/>
      <c r="AB67" s="146">
        <f t="shared" si="3"/>
        <v>332.66480000000047</v>
      </c>
      <c r="AC67" s="108">
        <f t="shared" si="71"/>
        <v>5.1149359412569421E-2</v>
      </c>
      <c r="AE67" s="142">
        <v>0.13</v>
      </c>
      <c r="AF67" s="143"/>
      <c r="AG67" s="144">
        <f>AG66*AE67</f>
        <v>6920.2848064999998</v>
      </c>
      <c r="AH67" s="145"/>
      <c r="AI67" s="146">
        <f t="shared" si="76"/>
        <v>83.827899999999318</v>
      </c>
      <c r="AJ67" s="108">
        <f t="shared" si="72"/>
        <v>1.2261892548506671E-2</v>
      </c>
      <c r="AL67" s="142">
        <v>0.13</v>
      </c>
      <c r="AM67" s="143"/>
      <c r="AN67" s="144">
        <f>AN66*AL67</f>
        <v>6934.1376064999995</v>
      </c>
      <c r="AO67" s="145"/>
      <c r="AP67" s="146">
        <f t="shared" si="77"/>
        <v>13.852799999999661</v>
      </c>
      <c r="AQ67" s="108">
        <f t="shared" si="73"/>
        <v>2.0017673242274906E-3</v>
      </c>
    </row>
    <row r="68" spans="1:43" s="79" customFormat="1" x14ac:dyDescent="0.2">
      <c r="B68" s="147" t="s">
        <v>41</v>
      </c>
      <c r="C68" s="73"/>
      <c r="D68" s="73"/>
      <c r="E68" s="73"/>
      <c r="F68" s="148"/>
      <c r="G68" s="149"/>
      <c r="H68" s="140">
        <f>H66+H67</f>
        <v>52933.63567375001</v>
      </c>
      <c r="I68" s="141"/>
      <c r="J68" s="141"/>
      <c r="K68" s="141"/>
      <c r="L68" s="144">
        <f>L66+L67</f>
        <v>58352.62375649999</v>
      </c>
      <c r="M68" s="145"/>
      <c r="N68" s="146">
        <f t="shared" si="74"/>
        <v>5418.9880827499801</v>
      </c>
      <c r="O68" s="108">
        <f t="shared" si="75"/>
        <v>0.10237324555126442</v>
      </c>
      <c r="Q68" s="141"/>
      <c r="R68" s="141"/>
      <c r="S68" s="144">
        <f>S66+S67</f>
        <v>56532.962156499998</v>
      </c>
      <c r="T68" s="145"/>
      <c r="U68" s="146">
        <f t="shared" si="1"/>
        <v>-1819.6615999999922</v>
      </c>
      <c r="V68" s="108">
        <f t="shared" si="70"/>
        <v>-3.1183886565122915E-2</v>
      </c>
      <c r="X68" s="141"/>
      <c r="Y68" s="141"/>
      <c r="Z68" s="144">
        <f>Z66+Z67</f>
        <v>59424.586956500003</v>
      </c>
      <c r="AA68" s="145"/>
      <c r="AB68" s="146">
        <f t="shared" si="3"/>
        <v>2891.6248000000051</v>
      </c>
      <c r="AC68" s="108">
        <f t="shared" si="71"/>
        <v>5.1149359412569442E-2</v>
      </c>
      <c r="AE68" s="141"/>
      <c r="AF68" s="141"/>
      <c r="AG68" s="144">
        <f>AG66+AG67</f>
        <v>60153.244856499994</v>
      </c>
      <c r="AH68" s="145"/>
      <c r="AI68" s="146">
        <f t="shared" si="76"/>
        <v>728.65789999999106</v>
      </c>
      <c r="AJ68" s="108">
        <f t="shared" si="72"/>
        <v>1.226189254850662E-2</v>
      </c>
      <c r="AL68" s="141"/>
      <c r="AM68" s="141"/>
      <c r="AN68" s="144">
        <f>AN66+AN67</f>
        <v>60273.657656499992</v>
      </c>
      <c r="AO68" s="145"/>
      <c r="AP68" s="146">
        <f t="shared" si="77"/>
        <v>120.41279999999824</v>
      </c>
      <c r="AQ68" s="108">
        <f t="shared" si="73"/>
        <v>2.0017673242275105E-3</v>
      </c>
    </row>
    <row r="69" spans="1:43" s="79" customFormat="1" ht="15.75" customHeight="1" x14ac:dyDescent="0.2">
      <c r="B69" s="412" t="s">
        <v>127</v>
      </c>
      <c r="C69" s="412"/>
      <c r="D69" s="412"/>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407" t="s">
        <v>128</v>
      </c>
      <c r="C70" s="407"/>
      <c r="D70" s="407"/>
      <c r="E70" s="152"/>
      <c r="F70" s="153"/>
      <c r="G70" s="154"/>
      <c r="H70" s="155">
        <f>H68-H69</f>
        <v>52933.63567375001</v>
      </c>
      <c r="I70" s="156"/>
      <c r="J70" s="156"/>
      <c r="K70" s="156"/>
      <c r="L70" s="157">
        <f>L68-L69</f>
        <v>58352.62375649999</v>
      </c>
      <c r="M70" s="158"/>
      <c r="N70" s="159">
        <f t="shared" si="74"/>
        <v>5418.9880827499801</v>
      </c>
      <c r="O70" s="160">
        <f t="shared" si="75"/>
        <v>0.10237324555126442</v>
      </c>
      <c r="Q70" s="156"/>
      <c r="R70" s="156"/>
      <c r="S70" s="157">
        <f>S68-S69</f>
        <v>56532.962156499998</v>
      </c>
      <c r="T70" s="158"/>
      <c r="U70" s="159">
        <f t="shared" si="1"/>
        <v>-1819.6615999999922</v>
      </c>
      <c r="V70" s="160">
        <f t="shared" si="70"/>
        <v>-3.1183886565122915E-2</v>
      </c>
      <c r="X70" s="156"/>
      <c r="Y70" s="156"/>
      <c r="Z70" s="157">
        <f>Z68-Z69</f>
        <v>59424.586956500003</v>
      </c>
      <c r="AA70" s="158"/>
      <c r="AB70" s="159">
        <f t="shared" si="3"/>
        <v>2891.6248000000051</v>
      </c>
      <c r="AC70" s="160">
        <f t="shared" si="71"/>
        <v>5.1149359412569442E-2</v>
      </c>
      <c r="AE70" s="156"/>
      <c r="AF70" s="156"/>
      <c r="AG70" s="157">
        <f>AG68-AG69</f>
        <v>60153.244856499994</v>
      </c>
      <c r="AH70" s="158"/>
      <c r="AI70" s="159">
        <f t="shared" si="76"/>
        <v>728.65789999999106</v>
      </c>
      <c r="AJ70" s="160">
        <f t="shared" si="72"/>
        <v>1.226189254850662E-2</v>
      </c>
      <c r="AL70" s="156"/>
      <c r="AM70" s="156"/>
      <c r="AN70" s="157">
        <f>AN68-AN69</f>
        <v>60273.657656499992</v>
      </c>
      <c r="AO70" s="158"/>
      <c r="AP70" s="159">
        <f t="shared" si="77"/>
        <v>120.41279999999824</v>
      </c>
      <c r="AQ70" s="160">
        <f t="shared" si="73"/>
        <v>2.0017673242275105E-3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476250</xdr:colOff>
                    <xdr:row>16</xdr:row>
                    <xdr:rowOff>171450</xdr:rowOff>
                  </from>
                  <to>
                    <xdr:col>9</xdr:col>
                    <xdr:colOff>57150</xdr:colOff>
                    <xdr:row>18</xdr:row>
                    <xdr:rowOff>28575</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361950</xdr:colOff>
                    <xdr:row>16</xdr:row>
                    <xdr:rowOff>114300</xdr:rowOff>
                  </from>
                  <to>
                    <xdr:col>14</xdr:col>
                    <xdr:colOff>504825</xdr:colOff>
                    <xdr:row>18</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3" zoomScale="85" zoomScaleNormal="85" zoomScaleSheetLayoutView="100" workbookViewId="0">
      <selection activeCell="L45" sqref="L4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20" style="6" bestFit="1" customWidth="1"/>
    <col min="7" max="7" width="10.5703125" style="6" bestFit="1" customWidth="1"/>
    <col min="8" max="8" width="17.5703125" style="6" bestFit="1" customWidth="1"/>
    <col min="9" max="9" width="2.85546875" style="6" customWidth="1"/>
    <col min="10" max="10" width="11.85546875" style="6" bestFit="1" customWidth="1"/>
    <col min="11" max="11" width="9.85546875" style="6" bestFit="1" customWidth="1"/>
    <col min="12" max="12" width="18" style="6" bestFit="1" customWidth="1"/>
    <col min="13" max="13" width="2.85546875" style="6" customWidth="1"/>
    <col min="14" max="14" width="15.5703125" style="6" bestFit="1" customWidth="1"/>
    <col min="15" max="15" width="12" style="6" bestFit="1" customWidth="1"/>
    <col min="16" max="16" width="3.85546875" style="6" customWidth="1"/>
    <col min="17" max="17" width="11.5703125" style="6" bestFit="1" customWidth="1"/>
    <col min="18" max="18" width="9.85546875" style="6" bestFit="1" customWidth="1"/>
    <col min="19" max="19" width="17.7109375" style="6" bestFit="1" customWidth="1"/>
    <col min="20" max="20" width="2.7109375" style="6" bestFit="1" customWidth="1"/>
    <col min="21" max="21" width="15.85546875" style="6" bestFit="1" customWidth="1"/>
    <col min="22" max="22" width="12" style="6" bestFit="1" customWidth="1"/>
    <col min="23" max="23" width="4.5703125" style="6" customWidth="1"/>
    <col min="24" max="24" width="11.85546875" style="6" bestFit="1" customWidth="1"/>
    <col min="25" max="25" width="9.85546875" style="6" bestFit="1" customWidth="1"/>
    <col min="26" max="26" width="17.7109375" style="6" bestFit="1" customWidth="1"/>
    <col min="27" max="27" width="2.7109375" style="6" bestFit="1" customWidth="1"/>
    <col min="28" max="28" width="14.85546875" style="6" bestFit="1" customWidth="1"/>
    <col min="29" max="29" width="12" style="6" bestFit="1" customWidth="1"/>
    <col min="30" max="30" width="4.5703125" style="6" customWidth="1"/>
    <col min="31" max="31" width="12" style="6" bestFit="1" customWidth="1"/>
    <col min="32" max="32" width="9.85546875" style="6" bestFit="1" customWidth="1"/>
    <col min="33" max="33" width="17.7109375" style="6" bestFit="1" customWidth="1"/>
    <col min="34" max="34" width="2.7109375" style="6" bestFit="1" customWidth="1"/>
    <col min="35" max="35" width="15.140625" style="6" bestFit="1" customWidth="1"/>
    <col min="36" max="36" width="12" style="6" bestFit="1" customWidth="1"/>
    <col min="37" max="37" width="4.5703125" style="6" customWidth="1"/>
    <col min="38" max="38" width="12" style="6" bestFit="1" customWidth="1"/>
    <col min="39" max="39" width="9.85546875" style="6" bestFit="1" customWidth="1"/>
    <col min="40" max="40" width="17.7109375" style="6" bestFit="1" customWidth="1"/>
    <col min="41" max="41" width="2.7109375" style="6" bestFit="1" customWidth="1"/>
    <col min="42" max="42" width="14.42578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62</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7500</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176">
        <f>+'Proposed Rates'!D11</f>
        <v>15231.32</v>
      </c>
      <c r="G23" s="25">
        <v>1</v>
      </c>
      <c r="H23" s="26">
        <f>G23*F23</f>
        <v>15231.32</v>
      </c>
      <c r="I23" s="27"/>
      <c r="J23" s="177">
        <f>+'Proposed Rates'!E11</f>
        <v>15231.32</v>
      </c>
      <c r="K23" s="29">
        <v>1</v>
      </c>
      <c r="L23" s="26">
        <f>K23*J23</f>
        <v>15231.32</v>
      </c>
      <c r="M23" s="27"/>
      <c r="N23" s="30">
        <f>L23-H23</f>
        <v>0</v>
      </c>
      <c r="O23" s="31">
        <f>IF((H23)=0,"",(N23/H23))</f>
        <v>0</v>
      </c>
      <c r="Q23" s="177">
        <f>+'Proposed Rates'!F11</f>
        <v>15287.33</v>
      </c>
      <c r="R23" s="29">
        <v>1</v>
      </c>
      <c r="S23" s="26">
        <f>R23*Q23</f>
        <v>15287.33</v>
      </c>
      <c r="T23" s="27"/>
      <c r="U23" s="30">
        <f>S23-L23</f>
        <v>56.010000000000218</v>
      </c>
      <c r="V23" s="31">
        <f>IF((L23)=0,"",(U23/L23))</f>
        <v>3.6772912656289946E-3</v>
      </c>
      <c r="X23" s="177">
        <f>+'Proposed Rates'!G11</f>
        <v>15265.28</v>
      </c>
      <c r="Y23" s="29">
        <v>1</v>
      </c>
      <c r="Z23" s="26">
        <f>Y23*X23</f>
        <v>15265.28</v>
      </c>
      <c r="AA23" s="27"/>
      <c r="AB23" s="30">
        <f>Z23-S23</f>
        <v>-22.049999999999272</v>
      </c>
      <c r="AC23" s="31">
        <f>IF((S23)=0,"",(AB23/S23))</f>
        <v>-1.4423709045333142E-3</v>
      </c>
      <c r="AE23" s="177">
        <f>+'Proposed Rates'!H11</f>
        <v>15265.28</v>
      </c>
      <c r="AF23" s="29">
        <v>1</v>
      </c>
      <c r="AG23" s="26">
        <f>AF23*AE23</f>
        <v>15265.28</v>
      </c>
      <c r="AH23" s="27"/>
      <c r="AI23" s="30">
        <f>AG23-Z23</f>
        <v>0</v>
      </c>
      <c r="AJ23" s="31">
        <f>IF((Z23)=0,"",(AI23/Z23))</f>
        <v>0</v>
      </c>
      <c r="AL23" s="177">
        <f>+'Proposed Rates'!I11</f>
        <v>15265.28</v>
      </c>
      <c r="AM23" s="29">
        <v>1</v>
      </c>
      <c r="AN23" s="26">
        <f>AM23*AL23</f>
        <v>15265.28</v>
      </c>
      <c r="AO23" s="27"/>
      <c r="AP23" s="30">
        <f>AN23-AG23</f>
        <v>0</v>
      </c>
      <c r="AQ23" s="31">
        <f>IF((AG23)=0,"",(AP23/AG23))</f>
        <v>0</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Rates'!D85</f>
        <v>0</v>
      </c>
      <c r="G25" s="25">
        <f>$F$19</f>
        <v>7500</v>
      </c>
      <c r="H25" s="26">
        <f t="shared" si="0"/>
        <v>0</v>
      </c>
      <c r="I25" s="27"/>
      <c r="J25" s="28">
        <f>'Proposed Rates'!E85</f>
        <v>0</v>
      </c>
      <c r="K25" s="29">
        <f>$F$19</f>
        <v>7500</v>
      </c>
      <c r="L25" s="26">
        <f t="shared" ref="L25:L27" si="9">K25*J25</f>
        <v>0</v>
      </c>
      <c r="M25" s="27"/>
      <c r="N25" s="30">
        <f t="shared" ref="N25:N27" si="10">L25-H25</f>
        <v>0</v>
      </c>
      <c r="O25" s="31" t="str">
        <f t="shared" ref="O25:O27" si="11">IF((H25)=0,"",(N25/H25))</f>
        <v/>
      </c>
      <c r="Q25" s="28">
        <f>'Proposed Rates'!F85</f>
        <v>0</v>
      </c>
      <c r="R25" s="29">
        <f>$F$19</f>
        <v>7500</v>
      </c>
      <c r="S25" s="26">
        <f t="shared" ref="S25:S27" si="12">R25*Q25</f>
        <v>0</v>
      </c>
      <c r="T25" s="27"/>
      <c r="U25" s="30">
        <f t="shared" si="1"/>
        <v>0</v>
      </c>
      <c r="V25" s="31" t="str">
        <f t="shared" si="2"/>
        <v/>
      </c>
      <c r="X25" s="28">
        <f>'Proposed Rates'!G85</f>
        <v>0</v>
      </c>
      <c r="Y25" s="29">
        <f>$F$19</f>
        <v>7500</v>
      </c>
      <c r="Z25" s="26">
        <f t="shared" ref="Z25:Z27" si="13">Y25*X25</f>
        <v>0</v>
      </c>
      <c r="AA25" s="27"/>
      <c r="AB25" s="30">
        <f t="shared" si="3"/>
        <v>0</v>
      </c>
      <c r="AC25" s="31" t="str">
        <f t="shared" si="4"/>
        <v/>
      </c>
      <c r="AE25" s="28">
        <f>'Proposed Rates'!H85</f>
        <v>0</v>
      </c>
      <c r="AF25" s="29">
        <f>$F$19</f>
        <v>7500</v>
      </c>
      <c r="AG25" s="26">
        <f t="shared" ref="AG25:AG27" si="14">AF25*AE25</f>
        <v>0</v>
      </c>
      <c r="AH25" s="27"/>
      <c r="AI25" s="30">
        <f t="shared" si="5"/>
        <v>0</v>
      </c>
      <c r="AJ25" s="31" t="str">
        <f t="shared" si="6"/>
        <v/>
      </c>
      <c r="AL25" s="28">
        <f>'Proposed Rates'!I85</f>
        <v>0</v>
      </c>
      <c r="AM25" s="29">
        <f>$F$19</f>
        <v>7500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Rates'!D99</f>
        <v>0</v>
      </c>
      <c r="G26" s="25">
        <f t="shared" ref="G26:G27" si="16">$F$19</f>
        <v>7500</v>
      </c>
      <c r="H26" s="26">
        <f t="shared" si="0"/>
        <v>0</v>
      </c>
      <c r="I26" s="27"/>
      <c r="J26" s="28">
        <f>'Proposed Rates'!E99</f>
        <v>0</v>
      </c>
      <c r="K26" s="29">
        <f t="shared" ref="K26:K27" si="17">$F$19</f>
        <v>7500</v>
      </c>
      <c r="L26" s="26">
        <f t="shared" si="9"/>
        <v>0</v>
      </c>
      <c r="M26" s="27"/>
      <c r="N26" s="30">
        <f t="shared" si="10"/>
        <v>0</v>
      </c>
      <c r="O26" s="31" t="str">
        <f t="shared" si="11"/>
        <v/>
      </c>
      <c r="Q26" s="28">
        <f>'Proposed Rates'!F99</f>
        <v>0</v>
      </c>
      <c r="R26" s="29">
        <f t="shared" ref="R26:R27" si="18">$F$19</f>
        <v>7500</v>
      </c>
      <c r="S26" s="26">
        <f t="shared" si="12"/>
        <v>0</v>
      </c>
      <c r="T26" s="27"/>
      <c r="U26" s="30">
        <f t="shared" si="1"/>
        <v>0</v>
      </c>
      <c r="V26" s="31" t="str">
        <f t="shared" si="2"/>
        <v/>
      </c>
      <c r="X26" s="28">
        <f>'Proposed Rates'!G99</f>
        <v>0</v>
      </c>
      <c r="Y26" s="29">
        <f t="shared" ref="Y26:Y27" si="19">$F$19</f>
        <v>7500</v>
      </c>
      <c r="Z26" s="26">
        <f t="shared" si="13"/>
        <v>0</v>
      </c>
      <c r="AA26" s="27"/>
      <c r="AB26" s="30">
        <f t="shared" si="3"/>
        <v>0</v>
      </c>
      <c r="AC26" s="31" t="str">
        <f t="shared" si="4"/>
        <v/>
      </c>
      <c r="AE26" s="28">
        <f>'Proposed Rates'!H99</f>
        <v>0</v>
      </c>
      <c r="AF26" s="29">
        <f t="shared" ref="AF26:AF27" si="20">$F$19</f>
        <v>7500</v>
      </c>
      <c r="AG26" s="26">
        <f t="shared" si="14"/>
        <v>0</v>
      </c>
      <c r="AH26" s="27"/>
      <c r="AI26" s="30">
        <f t="shared" si="5"/>
        <v>0</v>
      </c>
      <c r="AJ26" s="31" t="str">
        <f t="shared" si="6"/>
        <v/>
      </c>
      <c r="AL26" s="28">
        <f>'Proposed Rates'!I99</f>
        <v>0</v>
      </c>
      <c r="AM26" s="29">
        <f t="shared" ref="AM26:AM27" si="21">$F$19</f>
        <v>7500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Rates'!D113</f>
        <v>0</v>
      </c>
      <c r="G27" s="25">
        <f t="shared" si="16"/>
        <v>7500</v>
      </c>
      <c r="H27" s="26">
        <f t="shared" si="0"/>
        <v>0</v>
      </c>
      <c r="I27" s="27"/>
      <c r="J27" s="28">
        <f>'Proposed Rates'!E113</f>
        <v>0</v>
      </c>
      <c r="K27" s="29">
        <f t="shared" si="17"/>
        <v>7500</v>
      </c>
      <c r="L27" s="26">
        <f t="shared" si="9"/>
        <v>0</v>
      </c>
      <c r="M27" s="27"/>
      <c r="N27" s="30">
        <f t="shared" si="10"/>
        <v>0</v>
      </c>
      <c r="O27" s="31" t="str">
        <f t="shared" si="11"/>
        <v/>
      </c>
      <c r="Q27" s="28">
        <f>'Proposed Rates'!F113</f>
        <v>0</v>
      </c>
      <c r="R27" s="29">
        <f t="shared" si="18"/>
        <v>7500</v>
      </c>
      <c r="S27" s="26">
        <f t="shared" si="12"/>
        <v>0</v>
      </c>
      <c r="T27" s="27"/>
      <c r="U27" s="30">
        <f t="shared" si="1"/>
        <v>0</v>
      </c>
      <c r="V27" s="31" t="str">
        <f t="shared" si="2"/>
        <v/>
      </c>
      <c r="X27" s="28">
        <f>'Proposed Rates'!G113</f>
        <v>0</v>
      </c>
      <c r="Y27" s="29">
        <f t="shared" si="19"/>
        <v>7500</v>
      </c>
      <c r="Z27" s="26">
        <f t="shared" si="13"/>
        <v>0</v>
      </c>
      <c r="AA27" s="27"/>
      <c r="AB27" s="30">
        <f t="shared" si="3"/>
        <v>0</v>
      </c>
      <c r="AC27" s="31" t="str">
        <f t="shared" si="4"/>
        <v/>
      </c>
      <c r="AE27" s="28">
        <f>'Proposed Rates'!H113</f>
        <v>0</v>
      </c>
      <c r="AF27" s="29">
        <f t="shared" si="20"/>
        <v>7500</v>
      </c>
      <c r="AG27" s="26">
        <f t="shared" si="14"/>
        <v>0</v>
      </c>
      <c r="AH27" s="27"/>
      <c r="AI27" s="30">
        <f t="shared" si="5"/>
        <v>0</v>
      </c>
      <c r="AJ27" s="31" t="str">
        <f t="shared" si="6"/>
        <v/>
      </c>
      <c r="AL27" s="28">
        <f>'Proposed Rates'!I113</f>
        <v>0</v>
      </c>
      <c r="AM27" s="29">
        <f t="shared" si="21"/>
        <v>7500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Rates'!D24</f>
        <v>4.2422000000000004</v>
      </c>
      <c r="G29" s="45">
        <f>+$F$19</f>
        <v>7500</v>
      </c>
      <c r="H29" s="26">
        <f t="shared" si="0"/>
        <v>31816.500000000004</v>
      </c>
      <c r="I29" s="27"/>
      <c r="J29" s="28">
        <f>+'Proposed Rates'!E24</f>
        <v>4.7850000000000001</v>
      </c>
      <c r="K29" s="45">
        <f>+$F$19</f>
        <v>7500</v>
      </c>
      <c r="L29" s="26">
        <f t="shared" si="22"/>
        <v>35887.5</v>
      </c>
      <c r="M29" s="27"/>
      <c r="N29" s="30">
        <f t="shared" si="23"/>
        <v>4070.9999999999964</v>
      </c>
      <c r="O29" s="31">
        <f t="shared" si="24"/>
        <v>0.12795247748809568</v>
      </c>
      <c r="Q29" s="28">
        <f>+'Proposed Rates'!F24</f>
        <v>5.1055999999999999</v>
      </c>
      <c r="R29" s="45">
        <f>+$F$19</f>
        <v>7500</v>
      </c>
      <c r="S29" s="26">
        <f t="shared" si="25"/>
        <v>38292</v>
      </c>
      <c r="T29" s="27"/>
      <c r="U29" s="30">
        <f t="shared" si="1"/>
        <v>2404.5</v>
      </c>
      <c r="V29" s="31">
        <f t="shared" si="2"/>
        <v>6.7001044932079409E-2</v>
      </c>
      <c r="X29" s="28">
        <f>+'Proposed Rates'!G24</f>
        <v>5.4024000000000001</v>
      </c>
      <c r="Y29" s="45">
        <f>+$F$19</f>
        <v>7500</v>
      </c>
      <c r="Z29" s="26">
        <f t="shared" si="26"/>
        <v>40518</v>
      </c>
      <c r="AA29" s="27"/>
      <c r="AB29" s="30">
        <f t="shared" si="3"/>
        <v>2226</v>
      </c>
      <c r="AC29" s="31">
        <f t="shared" si="4"/>
        <v>5.8132246944531493E-2</v>
      </c>
      <c r="AE29" s="28">
        <f>+'Proposed Rates'!H24</f>
        <v>5.5681000000000003</v>
      </c>
      <c r="AF29" s="45">
        <f>+$F$19</f>
        <v>7500</v>
      </c>
      <c r="AG29" s="26">
        <f t="shared" si="27"/>
        <v>41760.75</v>
      </c>
      <c r="AH29" s="27"/>
      <c r="AI29" s="30">
        <f t="shared" si="5"/>
        <v>1242.75</v>
      </c>
      <c r="AJ29" s="31">
        <f t="shared" si="6"/>
        <v>3.0671553383681327E-2</v>
      </c>
      <c r="AL29" s="28">
        <f>+'Proposed Rates'!I24</f>
        <v>5.6204000000000001</v>
      </c>
      <c r="AM29" s="45">
        <f>+$F$19</f>
        <v>7500</v>
      </c>
      <c r="AN29" s="26">
        <f t="shared" si="28"/>
        <v>42153</v>
      </c>
      <c r="AO29" s="27"/>
      <c r="AP29" s="30">
        <f t="shared" si="7"/>
        <v>392.25</v>
      </c>
      <c r="AQ29" s="31">
        <f t="shared" si="8"/>
        <v>9.3927910777464492E-3</v>
      </c>
    </row>
    <row r="30" spans="2:43" x14ac:dyDescent="0.2">
      <c r="B30" s="21" t="s">
        <v>21</v>
      </c>
      <c r="C30" s="21"/>
      <c r="D30" s="22"/>
      <c r="E30" s="23"/>
      <c r="F30" s="24"/>
      <c r="G30" s="25">
        <f t="shared" ref="G30" si="29">$F$18</f>
        <v>4000000</v>
      </c>
      <c r="H30" s="26">
        <f t="shared" si="0"/>
        <v>0</v>
      </c>
      <c r="I30" s="27"/>
      <c r="J30" s="28"/>
      <c r="K30" s="25">
        <f t="shared" ref="K30:K38" si="30">$F$18</f>
        <v>4000000</v>
      </c>
      <c r="L30" s="26">
        <f t="shared" si="22"/>
        <v>0</v>
      </c>
      <c r="M30" s="27"/>
      <c r="N30" s="30">
        <f t="shared" si="23"/>
        <v>0</v>
      </c>
      <c r="O30" s="31" t="str">
        <f t="shared" si="24"/>
        <v/>
      </c>
      <c r="Q30" s="28"/>
      <c r="R30" s="25">
        <f t="shared" ref="R30:R38" si="31">$F$18</f>
        <v>4000000</v>
      </c>
      <c r="S30" s="26">
        <f t="shared" si="25"/>
        <v>0</v>
      </c>
      <c r="T30" s="27"/>
      <c r="U30" s="30">
        <f t="shared" si="1"/>
        <v>0</v>
      </c>
      <c r="V30" s="31" t="str">
        <f t="shared" si="2"/>
        <v/>
      </c>
      <c r="X30" s="28"/>
      <c r="Y30" s="25">
        <f t="shared" ref="Y30:Y38" si="32">$F$18</f>
        <v>4000000</v>
      </c>
      <c r="Z30" s="26">
        <f t="shared" si="26"/>
        <v>0</v>
      </c>
      <c r="AA30" s="27"/>
      <c r="AB30" s="30">
        <f t="shared" si="3"/>
        <v>0</v>
      </c>
      <c r="AC30" s="31" t="str">
        <f t="shared" si="4"/>
        <v/>
      </c>
      <c r="AE30" s="28"/>
      <c r="AF30" s="25">
        <f t="shared" ref="AF30:AF38" si="33">$F$18</f>
        <v>4000000</v>
      </c>
      <c r="AG30" s="26">
        <f t="shared" si="27"/>
        <v>0</v>
      </c>
      <c r="AH30" s="27"/>
      <c r="AI30" s="30">
        <f t="shared" si="5"/>
        <v>0</v>
      </c>
      <c r="AJ30" s="31" t="str">
        <f t="shared" si="6"/>
        <v/>
      </c>
      <c r="AL30" s="28"/>
      <c r="AM30" s="25">
        <f t="shared" ref="AM30:AM38" si="34">$F$18</f>
        <v>4000000</v>
      </c>
      <c r="AN30" s="26">
        <f t="shared" si="28"/>
        <v>0</v>
      </c>
      <c r="AO30" s="27"/>
      <c r="AP30" s="30">
        <f t="shared" si="7"/>
        <v>0</v>
      </c>
      <c r="AQ30" s="31" t="str">
        <f t="shared" si="8"/>
        <v/>
      </c>
    </row>
    <row r="31" spans="2:43" x14ac:dyDescent="0.2">
      <c r="B31" s="21" t="s">
        <v>136</v>
      </c>
      <c r="C31" s="21"/>
      <c r="D31" s="22" t="s">
        <v>59</v>
      </c>
      <c r="E31" s="23"/>
      <c r="F31" s="24">
        <f>+'Proposed Rates'!D71</f>
        <v>0</v>
      </c>
      <c r="G31" s="45">
        <f>+$F$19</f>
        <v>7500</v>
      </c>
      <c r="H31" s="26">
        <f t="shared" si="0"/>
        <v>0</v>
      </c>
      <c r="I31" s="27"/>
      <c r="J31" s="179">
        <f>+'Proposed Rates'!E71</f>
        <v>4.1000000000000002E-2</v>
      </c>
      <c r="K31" s="45">
        <f>+$F$19</f>
        <v>7500</v>
      </c>
      <c r="L31" s="26">
        <f t="shared" si="22"/>
        <v>307.5</v>
      </c>
      <c r="M31" s="27"/>
      <c r="N31" s="30">
        <f t="shared" si="23"/>
        <v>307.5</v>
      </c>
      <c r="O31" s="31" t="str">
        <f t="shared" si="24"/>
        <v/>
      </c>
      <c r="Q31" s="28">
        <f>+'Proposed Rates'!F71</f>
        <v>4.1099999999999998E-2</v>
      </c>
      <c r="R31" s="45">
        <f>+$F$19</f>
        <v>7500</v>
      </c>
      <c r="S31" s="26">
        <f t="shared" si="25"/>
        <v>308.25</v>
      </c>
      <c r="T31" s="27"/>
      <c r="U31" s="30">
        <f t="shared" si="1"/>
        <v>0.75</v>
      </c>
      <c r="V31" s="31">
        <f t="shared" si="2"/>
        <v>2.4390243902439024E-3</v>
      </c>
      <c r="X31" s="28"/>
      <c r="Y31" s="45">
        <f>+$F$19</f>
        <v>7500</v>
      </c>
      <c r="Z31" s="26">
        <f t="shared" si="26"/>
        <v>0</v>
      </c>
      <c r="AA31" s="27"/>
      <c r="AB31" s="30">
        <f t="shared" si="3"/>
        <v>-308.25</v>
      </c>
      <c r="AC31" s="31">
        <f t="shared" si="4"/>
        <v>-1</v>
      </c>
      <c r="AE31" s="28"/>
      <c r="AF31" s="45">
        <f>+$F$19</f>
        <v>7500</v>
      </c>
      <c r="AG31" s="26">
        <f t="shared" si="27"/>
        <v>0</v>
      </c>
      <c r="AH31" s="27"/>
      <c r="AI31" s="30">
        <f t="shared" si="5"/>
        <v>0</v>
      </c>
      <c r="AJ31" s="31" t="str">
        <f t="shared" si="6"/>
        <v/>
      </c>
      <c r="AL31" s="28"/>
      <c r="AM31" s="45">
        <f>+$F$19</f>
        <v>7500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101</v>
      </c>
      <c r="C36" s="21"/>
      <c r="D36" s="22" t="s">
        <v>59</v>
      </c>
      <c r="E36" s="23"/>
      <c r="F36" s="24">
        <f>+'Proposed Rates'!D56</f>
        <v>0.183</v>
      </c>
      <c r="G36" s="45">
        <f>$F$19</f>
        <v>7500</v>
      </c>
      <c r="H36" s="26">
        <f t="shared" si="0"/>
        <v>1372.5</v>
      </c>
      <c r="I36" s="27"/>
      <c r="J36" s="28">
        <f>+'Proposed Rates'!E56</f>
        <v>-0.2409</v>
      </c>
      <c r="K36" s="45">
        <f>$F$19</f>
        <v>7500</v>
      </c>
      <c r="L36" s="26">
        <f t="shared" si="22"/>
        <v>-1806.75</v>
      </c>
      <c r="M36" s="27"/>
      <c r="N36" s="30">
        <f t="shared" si="23"/>
        <v>-3179.25</v>
      </c>
      <c r="O36" s="31">
        <f t="shared" si="24"/>
        <v>-2.3163934426229509</v>
      </c>
      <c r="Q36" s="28">
        <f>+'Proposed Rates'!F56</f>
        <v>-0.24099999999999999</v>
      </c>
      <c r="R36" s="45">
        <f>$F$19</f>
        <v>7500</v>
      </c>
      <c r="S36" s="26">
        <f t="shared" si="25"/>
        <v>-1807.5</v>
      </c>
      <c r="T36" s="27"/>
      <c r="U36" s="30">
        <f t="shared" si="1"/>
        <v>-0.75</v>
      </c>
      <c r="V36" s="31">
        <f t="shared" si="2"/>
        <v>4.1511000415110004E-4</v>
      </c>
      <c r="X36" s="28">
        <f>+'Proposed Rates'!G56</f>
        <v>0</v>
      </c>
      <c r="Y36" s="45">
        <f>$F$19</f>
        <v>7500</v>
      </c>
      <c r="Z36" s="26">
        <f t="shared" si="26"/>
        <v>0</v>
      </c>
      <c r="AA36" s="27"/>
      <c r="AB36" s="30">
        <f t="shared" si="3"/>
        <v>1807.5</v>
      </c>
      <c r="AC36" s="31">
        <f t="shared" si="4"/>
        <v>-1</v>
      </c>
      <c r="AE36" s="28">
        <f>+'Proposed Rates'!H56</f>
        <v>0</v>
      </c>
      <c r="AF36" s="45">
        <f>$F$19</f>
        <v>7500</v>
      </c>
      <c r="AG36" s="26">
        <f t="shared" si="27"/>
        <v>0</v>
      </c>
      <c r="AH36" s="27"/>
      <c r="AI36" s="30">
        <f t="shared" si="5"/>
        <v>0</v>
      </c>
      <c r="AJ36" s="31" t="str">
        <f t="shared" si="6"/>
        <v/>
      </c>
      <c r="AL36" s="28">
        <f>+'Proposed Rates'!I56</f>
        <v>0</v>
      </c>
      <c r="AM36" s="45">
        <f>$F$19</f>
        <v>7500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48420.320000000007</v>
      </c>
      <c r="I39" s="62"/>
      <c r="J39" s="239"/>
      <c r="K39" s="240"/>
      <c r="L39" s="238">
        <f>SUM(L23:L38)</f>
        <v>49619.57</v>
      </c>
      <c r="M39" s="62"/>
      <c r="N39" s="37">
        <f t="shared" si="23"/>
        <v>1199.2499999999927</v>
      </c>
      <c r="O39" s="38">
        <f t="shared" si="24"/>
        <v>2.4767494308174594E-2</v>
      </c>
      <c r="Q39" s="239"/>
      <c r="R39" s="240"/>
      <c r="S39" s="238">
        <f>SUM(S23:S38)</f>
        <v>52080.08</v>
      </c>
      <c r="T39" s="62"/>
      <c r="U39" s="37">
        <f t="shared" si="1"/>
        <v>2460.510000000002</v>
      </c>
      <c r="V39" s="38">
        <f t="shared" si="2"/>
        <v>4.9587491386966914E-2</v>
      </c>
      <c r="X39" s="239"/>
      <c r="Y39" s="240"/>
      <c r="Z39" s="238">
        <f>SUM(Z23:Z38)</f>
        <v>55783.28</v>
      </c>
      <c r="AA39" s="62"/>
      <c r="AB39" s="37">
        <f t="shared" si="3"/>
        <v>3703.1999999999971</v>
      </c>
      <c r="AC39" s="38">
        <f t="shared" si="4"/>
        <v>7.1105881557785564E-2</v>
      </c>
      <c r="AE39" s="239"/>
      <c r="AF39" s="240"/>
      <c r="AG39" s="238">
        <f>SUM(AG23:AG38)</f>
        <v>57026.03</v>
      </c>
      <c r="AH39" s="62"/>
      <c r="AI39" s="37">
        <f t="shared" si="5"/>
        <v>1242.75</v>
      </c>
      <c r="AJ39" s="38">
        <f t="shared" si="6"/>
        <v>2.2278180845586706E-2</v>
      </c>
      <c r="AL39" s="239"/>
      <c r="AM39" s="240"/>
      <c r="AN39" s="238">
        <f>SUM(AN23:AN38)</f>
        <v>57418.28</v>
      </c>
      <c r="AO39" s="62"/>
      <c r="AP39" s="37">
        <f t="shared" si="7"/>
        <v>392.25</v>
      </c>
      <c r="AQ39" s="38">
        <f t="shared" si="8"/>
        <v>6.8784377941091112E-3</v>
      </c>
    </row>
    <row r="40" spans="2:43" ht="38.25" x14ac:dyDescent="0.2">
      <c r="B40" s="40" t="str">
        <f>+'&gt;50 (100)'!B40</f>
        <v>Deferral/Variance Account Disposition Rate Rider Class 1</v>
      </c>
      <c r="C40" s="21"/>
      <c r="D40" s="22" t="str">
        <f>+'&gt;50 (100)'!D40</f>
        <v>per kW</v>
      </c>
      <c r="E40" s="23"/>
      <c r="F40" s="24">
        <f>+'Proposed Rates'!D42</f>
        <v>-8.6300000000000002E-2</v>
      </c>
      <c r="G40" s="45">
        <f>+$F$19</f>
        <v>7500</v>
      </c>
      <c r="H40" s="26">
        <f>G40*F40</f>
        <v>-647.25</v>
      </c>
      <c r="I40" s="27"/>
      <c r="J40" s="28">
        <f>+'Proposed Rates'!E42</f>
        <v>-0.30759999999999998</v>
      </c>
      <c r="K40" s="45">
        <f>+$F$19</f>
        <v>7500</v>
      </c>
      <c r="L40" s="26">
        <f>K40*J40</f>
        <v>-2307</v>
      </c>
      <c r="M40" s="27"/>
      <c r="N40" s="30">
        <f>L40-H40</f>
        <v>-1659.75</v>
      </c>
      <c r="O40" s="31">
        <f>IF((H40)=0,"",(N40/H40))</f>
        <v>2.5643105446118191</v>
      </c>
      <c r="Q40" s="28">
        <f>+'Proposed Rates'!F42</f>
        <v>-0.30780000000000002</v>
      </c>
      <c r="R40" s="45">
        <f>+$F$19</f>
        <v>7500</v>
      </c>
      <c r="S40" s="26">
        <f>R40*Q40</f>
        <v>-2308.5</v>
      </c>
      <c r="T40" s="27"/>
      <c r="U40" s="30">
        <f t="shared" si="1"/>
        <v>-1.5</v>
      </c>
      <c r="V40" s="31">
        <f t="shared" si="2"/>
        <v>6.5019505851755528E-4</v>
      </c>
      <c r="X40" s="28">
        <f>+'Proposed Rates'!G42</f>
        <v>0</v>
      </c>
      <c r="Y40" s="45">
        <f>+$F$19</f>
        <v>7500</v>
      </c>
      <c r="Z40" s="26">
        <f>Y40*X40</f>
        <v>0</v>
      </c>
      <c r="AA40" s="27"/>
      <c r="AB40" s="30">
        <f t="shared" si="3"/>
        <v>2308.5</v>
      </c>
      <c r="AC40" s="31">
        <f t="shared" si="4"/>
        <v>-1</v>
      </c>
      <c r="AE40" s="28">
        <f>+'Proposed Rates'!H42</f>
        <v>0</v>
      </c>
      <c r="AF40" s="45">
        <f>+$F$19</f>
        <v>7500</v>
      </c>
      <c r="AG40" s="26">
        <f>AF40*AE40</f>
        <v>0</v>
      </c>
      <c r="AH40" s="27"/>
      <c r="AI40" s="30">
        <f t="shared" si="5"/>
        <v>0</v>
      </c>
      <c r="AJ40" s="31" t="str">
        <f t="shared" si="6"/>
        <v/>
      </c>
      <c r="AL40" s="28">
        <f>+'Proposed Rates'!I42</f>
        <v>0</v>
      </c>
      <c r="AM40" s="45">
        <f>+$F$19</f>
        <v>7500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8">
        <f>+'Proposed Rates'!E128</f>
        <v>2.5999999999999999E-3</v>
      </c>
      <c r="K42" s="25">
        <f t="shared" ref="K42" si="38">$F$18</f>
        <v>4000000</v>
      </c>
      <c r="L42" s="26">
        <f t="shared" ref="L42:L43" si="39">K42*J42</f>
        <v>10400</v>
      </c>
      <c r="M42" s="42"/>
      <c r="N42" s="30">
        <f t="shared" ref="N42:N43" si="40">L42-H42</f>
        <v>16400</v>
      </c>
      <c r="O42" s="31">
        <f t="shared" ref="O42:O64"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Rates'!D144</f>
        <v>0</v>
      </c>
      <c r="G43" s="45">
        <f>$F$19</f>
        <v>7500</v>
      </c>
      <c r="H43" s="26">
        <f t="shared" si="37"/>
        <v>0</v>
      </c>
      <c r="I43" s="41"/>
      <c r="J43" s="28">
        <f>+'Proposed Rates'!E144</f>
        <v>0</v>
      </c>
      <c r="K43" s="45">
        <f>$F19</f>
        <v>7500</v>
      </c>
      <c r="L43" s="26">
        <f t="shared" si="39"/>
        <v>0</v>
      </c>
      <c r="M43" s="42"/>
      <c r="N43" s="30">
        <f t="shared" si="40"/>
        <v>0</v>
      </c>
      <c r="O43" s="31" t="str">
        <f t="shared" si="41"/>
        <v/>
      </c>
      <c r="Q43" s="28">
        <f>+'Proposed Rates'!F143</f>
        <v>0</v>
      </c>
      <c r="R43" s="45">
        <f>$F$19</f>
        <v>7500</v>
      </c>
      <c r="S43" s="26">
        <f t="shared" si="43"/>
        <v>0</v>
      </c>
      <c r="T43" s="42"/>
      <c r="U43" s="30">
        <f t="shared" si="1"/>
        <v>0</v>
      </c>
      <c r="V43" s="31" t="str">
        <f t="shared" si="2"/>
        <v/>
      </c>
      <c r="X43" s="28">
        <f>+'Proposed Rates'!G143</f>
        <v>0</v>
      </c>
      <c r="Y43" s="45">
        <f>$F$19</f>
        <v>7500</v>
      </c>
      <c r="Z43" s="26">
        <f t="shared" si="45"/>
        <v>0</v>
      </c>
      <c r="AA43" s="42"/>
      <c r="AB43" s="30">
        <f t="shared" si="3"/>
        <v>0</v>
      </c>
      <c r="AC43" s="31" t="str">
        <f t="shared" si="4"/>
        <v/>
      </c>
      <c r="AE43" s="28">
        <f>+'Proposed Rates'!H143</f>
        <v>0</v>
      </c>
      <c r="AF43" s="45">
        <f>$F$19</f>
        <v>7500</v>
      </c>
      <c r="AG43" s="26">
        <f t="shared" si="47"/>
        <v>0</v>
      </c>
      <c r="AH43" s="42"/>
      <c r="AI43" s="30">
        <f t="shared" si="5"/>
        <v>0</v>
      </c>
      <c r="AJ43" s="31" t="str">
        <f t="shared" si="6"/>
        <v/>
      </c>
      <c r="AL43" s="28">
        <f>+'Proposed Rates'!I143</f>
        <v>0</v>
      </c>
      <c r="AM43" s="45">
        <f>$F$19</f>
        <v>7500</v>
      </c>
      <c r="AN43" s="26">
        <f t="shared" si="49"/>
        <v>0</v>
      </c>
      <c r="AO43" s="42"/>
      <c r="AP43" s="30">
        <f t="shared" si="7"/>
        <v>0</v>
      </c>
      <c r="AQ43" s="31" t="str">
        <f t="shared" si="8"/>
        <v/>
      </c>
    </row>
    <row r="44" spans="2:43" x14ac:dyDescent="0.2">
      <c r="B44" s="43" t="s">
        <v>24</v>
      </c>
      <c r="C44" s="21"/>
      <c r="D44" s="22" t="s">
        <v>59</v>
      </c>
      <c r="E44" s="23"/>
      <c r="F44" s="44">
        <f>+'Proposed Rates'!D237</f>
        <v>2.9510000000000002E-2</v>
      </c>
      <c r="G44" s="45">
        <f>+$F$19</f>
        <v>7500</v>
      </c>
      <c r="H44" s="26">
        <f>G44*F44</f>
        <v>221.32500000000002</v>
      </c>
      <c r="I44" s="27"/>
      <c r="J44" s="28">
        <f>+'Proposed Rates'!E237</f>
        <v>2.3640000000000001E-2</v>
      </c>
      <c r="K44" s="45">
        <f>+$F$19</f>
        <v>7500</v>
      </c>
      <c r="L44" s="26">
        <f>K44*J44</f>
        <v>177.3</v>
      </c>
      <c r="M44" s="27"/>
      <c r="N44" s="30">
        <f>L44-H44</f>
        <v>-44.025000000000006</v>
      </c>
      <c r="O44" s="31">
        <f>IF((H44)=0,"",(N44/H44))</f>
        <v>-0.19891562182311082</v>
      </c>
      <c r="Q44" s="46">
        <f>+'Proposed Rates'!F237</f>
        <v>2.3959999999999999E-2</v>
      </c>
      <c r="R44" s="45">
        <f>+$F$19</f>
        <v>7500</v>
      </c>
      <c r="S44" s="26">
        <f>R44*Q44</f>
        <v>179.7</v>
      </c>
      <c r="T44" s="27"/>
      <c r="U44" s="30">
        <f t="shared" si="1"/>
        <v>2.3999999999999773</v>
      </c>
      <c r="V44" s="31">
        <f t="shared" si="2"/>
        <v>1.3536379018612392E-2</v>
      </c>
      <c r="X44" s="46">
        <f>+'Proposed Rates'!G237</f>
        <v>2.427E-2</v>
      </c>
      <c r="Y44" s="45">
        <f>+$F$19</f>
        <v>7500</v>
      </c>
      <c r="Z44" s="26">
        <f>Y44*X44</f>
        <v>182.02500000000001</v>
      </c>
      <c r="AA44" s="27"/>
      <c r="AB44" s="30">
        <f t="shared" si="3"/>
        <v>2.3250000000000171</v>
      </c>
      <c r="AC44" s="31">
        <f t="shared" si="4"/>
        <v>1.2938230383973385E-2</v>
      </c>
      <c r="AE44" s="46">
        <f>+'Proposed Rates'!H237</f>
        <v>2.453E-2</v>
      </c>
      <c r="AF44" s="45">
        <f>+$F$19</f>
        <v>7500</v>
      </c>
      <c r="AG44" s="26">
        <f>AF44*AE44</f>
        <v>183.97499999999999</v>
      </c>
      <c r="AH44" s="27"/>
      <c r="AI44" s="30">
        <f t="shared" si="5"/>
        <v>1.9499999999999886</v>
      </c>
      <c r="AJ44" s="31">
        <f t="shared" si="6"/>
        <v>1.0712814173877152E-2</v>
      </c>
      <c r="AL44" s="46">
        <f>+'Proposed Rates'!I237</f>
        <v>2.4910000000000002E-2</v>
      </c>
      <c r="AM44" s="45">
        <f>+$F$19</f>
        <v>7500</v>
      </c>
      <c r="AN44" s="26">
        <f>AM44*AL44</f>
        <v>186.82500000000002</v>
      </c>
      <c r="AO44" s="27"/>
      <c r="AP44" s="30">
        <f t="shared" si="7"/>
        <v>2.8500000000000227</v>
      </c>
      <c r="AQ44" s="31">
        <f t="shared" si="8"/>
        <v>1.549123522217705E-2</v>
      </c>
    </row>
    <row r="45" spans="2:43" x14ac:dyDescent="0.2">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41994.395000000004</v>
      </c>
      <c r="I47" s="36"/>
      <c r="J47" s="53"/>
      <c r="K47" s="55"/>
      <c r="L47" s="54">
        <f>SUM(L40:L46)+L39</f>
        <v>57889.869999999995</v>
      </c>
      <c r="M47" s="36"/>
      <c r="N47" s="37">
        <f t="shared" ref="N47:N64" si="58">L47-H47</f>
        <v>15895.474999999991</v>
      </c>
      <c r="O47" s="38">
        <f t="shared" si="41"/>
        <v>0.37851420409795139</v>
      </c>
      <c r="Q47" s="53"/>
      <c r="R47" s="55"/>
      <c r="S47" s="54">
        <f>SUM(S40:S46)+S39</f>
        <v>49951.28</v>
      </c>
      <c r="T47" s="36"/>
      <c r="U47" s="37">
        <f t="shared" si="1"/>
        <v>-7938.5899999999965</v>
      </c>
      <c r="V47" s="38">
        <f t="shared" si="2"/>
        <v>-0.13713262786736258</v>
      </c>
      <c r="X47" s="53"/>
      <c r="Y47" s="55"/>
      <c r="Z47" s="54">
        <f>SUM(Z40:Z46)+Z39</f>
        <v>55965.305</v>
      </c>
      <c r="AA47" s="36"/>
      <c r="AB47" s="37">
        <f t="shared" si="3"/>
        <v>6014.0250000000015</v>
      </c>
      <c r="AC47" s="38">
        <f t="shared" si="4"/>
        <v>0.12039781563155141</v>
      </c>
      <c r="AE47" s="53"/>
      <c r="AF47" s="55"/>
      <c r="AG47" s="54">
        <f>SUM(AG40:AG46)+AG39</f>
        <v>57210.004999999997</v>
      </c>
      <c r="AH47" s="36"/>
      <c r="AI47" s="37">
        <f t="shared" si="5"/>
        <v>1244.6999999999971</v>
      </c>
      <c r="AJ47" s="38">
        <f t="shared" si="6"/>
        <v>2.2240564935722178E-2</v>
      </c>
      <c r="AL47" s="53"/>
      <c r="AM47" s="55"/>
      <c r="AN47" s="54">
        <f>SUM(AN40:AN46)+AN39</f>
        <v>57605.104999999996</v>
      </c>
      <c r="AO47" s="36"/>
      <c r="AP47" s="37">
        <f t="shared" si="7"/>
        <v>395.09999999999854</v>
      </c>
      <c r="AQ47" s="38">
        <f t="shared" si="8"/>
        <v>6.9061346874554298E-3</v>
      </c>
    </row>
    <row r="48" spans="2:43" x14ac:dyDescent="0.2">
      <c r="B48" s="27" t="s">
        <v>28</v>
      </c>
      <c r="C48" s="27"/>
      <c r="D48" s="56" t="s">
        <v>59</v>
      </c>
      <c r="E48" s="57"/>
      <c r="F48" s="28">
        <f>'Proposed Rates'!D157</f>
        <v>3.3399000000000001</v>
      </c>
      <c r="G48" s="58">
        <f>+$F$19</f>
        <v>7500</v>
      </c>
      <c r="H48" s="26">
        <f>G48*F48</f>
        <v>25049.25</v>
      </c>
      <c r="I48" s="27"/>
      <c r="J48" s="28">
        <f>'Proposed Rates'!E157</f>
        <v>3.5749</v>
      </c>
      <c r="K48" s="58">
        <f>+$F$19</f>
        <v>7500</v>
      </c>
      <c r="L48" s="26">
        <f>K48*J48</f>
        <v>26811.75</v>
      </c>
      <c r="M48" s="27"/>
      <c r="N48" s="30">
        <f t="shared" si="58"/>
        <v>1762.5</v>
      </c>
      <c r="O48" s="31">
        <f t="shared" si="41"/>
        <v>7.0361388065510941E-2</v>
      </c>
      <c r="Q48" s="28">
        <f>'Proposed Rates'!F157</f>
        <v>3.5749</v>
      </c>
      <c r="R48" s="58">
        <f>+$F$19</f>
        <v>7500</v>
      </c>
      <c r="S48" s="26">
        <f>R48*Q48</f>
        <v>26811.75</v>
      </c>
      <c r="T48" s="27"/>
      <c r="U48" s="30">
        <f t="shared" si="1"/>
        <v>0</v>
      </c>
      <c r="V48" s="31">
        <f t="shared" si="2"/>
        <v>0</v>
      </c>
      <c r="X48" s="28">
        <f>'Proposed Rates'!G157</f>
        <v>3.5749</v>
      </c>
      <c r="Y48" s="58">
        <f>+$F$19</f>
        <v>7500</v>
      </c>
      <c r="Z48" s="26">
        <f>Y48*X48</f>
        <v>26811.75</v>
      </c>
      <c r="AA48" s="27"/>
      <c r="AB48" s="30">
        <f t="shared" si="3"/>
        <v>0</v>
      </c>
      <c r="AC48" s="31">
        <f t="shared" si="4"/>
        <v>0</v>
      </c>
      <c r="AE48" s="28">
        <f>'Proposed Rates'!H157</f>
        <v>3.5749</v>
      </c>
      <c r="AF48" s="58">
        <f>+$F$19</f>
        <v>7500</v>
      </c>
      <c r="AG48" s="26">
        <f>AF48*AE48</f>
        <v>26811.75</v>
      </c>
      <c r="AH48" s="27"/>
      <c r="AI48" s="30">
        <f t="shared" si="5"/>
        <v>0</v>
      </c>
      <c r="AJ48" s="31">
        <f t="shared" si="6"/>
        <v>0</v>
      </c>
      <c r="AL48" s="28">
        <f>'Proposed Rates'!I157</f>
        <v>3.5749</v>
      </c>
      <c r="AM48" s="58">
        <f>+$F$19</f>
        <v>7500</v>
      </c>
      <c r="AN48" s="26">
        <f>AM48*AL48</f>
        <v>26811.75</v>
      </c>
      <c r="AO48" s="27"/>
      <c r="AP48" s="30">
        <f t="shared" si="7"/>
        <v>0</v>
      </c>
      <c r="AQ48" s="31">
        <f t="shared" si="8"/>
        <v>0</v>
      </c>
    </row>
    <row r="49" spans="2:43" ht="25.5" x14ac:dyDescent="0.2">
      <c r="B49" s="60" t="s">
        <v>29</v>
      </c>
      <c r="C49" s="27"/>
      <c r="D49" s="56" t="s">
        <v>59</v>
      </c>
      <c r="E49" s="57"/>
      <c r="F49" s="28">
        <f>'Proposed Rates'!D171</f>
        <v>2.4641999999999999</v>
      </c>
      <c r="G49" s="58">
        <f>G48</f>
        <v>7500</v>
      </c>
      <c r="H49" s="26">
        <f>G49*F49</f>
        <v>18481.5</v>
      </c>
      <c r="I49" s="27"/>
      <c r="J49" s="28">
        <f>'Proposed Rates'!E171</f>
        <v>2.3643000000000001</v>
      </c>
      <c r="K49" s="58">
        <f>K48</f>
        <v>7500</v>
      </c>
      <c r="L49" s="26">
        <f>K49*J49</f>
        <v>17732.25</v>
      </c>
      <c r="M49" s="27"/>
      <c r="N49" s="30">
        <f t="shared" si="58"/>
        <v>-749.25</v>
      </c>
      <c r="O49" s="31">
        <f t="shared" si="41"/>
        <v>-4.0540540540540543E-2</v>
      </c>
      <c r="Q49" s="28">
        <f>'Proposed Rates'!F171</f>
        <v>2.3643000000000001</v>
      </c>
      <c r="R49" s="58">
        <f>R48</f>
        <v>7500</v>
      </c>
      <c r="S49" s="26">
        <f>R49*Q49</f>
        <v>17732.25</v>
      </c>
      <c r="T49" s="27"/>
      <c r="U49" s="30">
        <f t="shared" si="1"/>
        <v>0</v>
      </c>
      <c r="V49" s="31">
        <f t="shared" si="2"/>
        <v>0</v>
      </c>
      <c r="X49" s="28">
        <f>'Proposed Rates'!G171</f>
        <v>2.3643000000000001</v>
      </c>
      <c r="Y49" s="58">
        <f>Y48</f>
        <v>7500</v>
      </c>
      <c r="Z49" s="26">
        <f>Y49*X49</f>
        <v>17732.25</v>
      </c>
      <c r="AA49" s="27"/>
      <c r="AB49" s="30">
        <f t="shared" si="3"/>
        <v>0</v>
      </c>
      <c r="AC49" s="31">
        <f t="shared" si="4"/>
        <v>0</v>
      </c>
      <c r="AE49" s="28">
        <f>'Proposed Rates'!H171</f>
        <v>2.3643000000000001</v>
      </c>
      <c r="AF49" s="58">
        <f>AF48</f>
        <v>7500</v>
      </c>
      <c r="AG49" s="26">
        <f>AF49*AE49</f>
        <v>17732.25</v>
      </c>
      <c r="AH49" s="27"/>
      <c r="AI49" s="30">
        <f t="shared" si="5"/>
        <v>0</v>
      </c>
      <c r="AJ49" s="31">
        <f t="shared" si="6"/>
        <v>0</v>
      </c>
      <c r="AL49" s="28">
        <f>'Proposed Rates'!I171</f>
        <v>2.3643000000000001</v>
      </c>
      <c r="AM49" s="58">
        <f>AM48</f>
        <v>7500</v>
      </c>
      <c r="AN49" s="26">
        <f>AM49*AL49</f>
        <v>17732.25</v>
      </c>
      <c r="AO49" s="27"/>
      <c r="AP49" s="30">
        <f t="shared" si="7"/>
        <v>0</v>
      </c>
      <c r="AQ49" s="31">
        <f t="shared" si="8"/>
        <v>0</v>
      </c>
    </row>
    <row r="50" spans="2:43" ht="25.5" x14ac:dyDescent="0.2">
      <c r="B50" s="50" t="s">
        <v>30</v>
      </c>
      <c r="C50" s="35"/>
      <c r="D50" s="35"/>
      <c r="E50" s="35"/>
      <c r="F50" s="61"/>
      <c r="G50" s="53"/>
      <c r="H50" s="54">
        <f>SUM(H47:H49)</f>
        <v>85525.145000000004</v>
      </c>
      <c r="I50" s="62"/>
      <c r="J50" s="63"/>
      <c r="K50" s="53"/>
      <c r="L50" s="54">
        <f>SUM(L47:L49)</f>
        <v>102433.87</v>
      </c>
      <c r="M50" s="62"/>
      <c r="N50" s="37">
        <f t="shared" si="58"/>
        <v>16908.724999999991</v>
      </c>
      <c r="O50" s="38">
        <f t="shared" si="41"/>
        <v>0.19770472181017629</v>
      </c>
      <c r="Q50" s="63"/>
      <c r="R50" s="53"/>
      <c r="S50" s="54">
        <f>SUM(S47:S49)</f>
        <v>94495.28</v>
      </c>
      <c r="T50" s="62"/>
      <c r="U50" s="37">
        <f t="shared" si="1"/>
        <v>-7938.5899999999965</v>
      </c>
      <c r="V50" s="38">
        <f t="shared" si="2"/>
        <v>-7.749965904832061E-2</v>
      </c>
      <c r="X50" s="63"/>
      <c r="Y50" s="53"/>
      <c r="Z50" s="54">
        <f>SUM(Z47:Z49)</f>
        <v>100509.30499999999</v>
      </c>
      <c r="AA50" s="62"/>
      <c r="AB50" s="37">
        <f t="shared" si="3"/>
        <v>6014.0249999999942</v>
      </c>
      <c r="AC50" s="38">
        <f t="shared" si="4"/>
        <v>6.3643655005837269E-2</v>
      </c>
      <c r="AE50" s="63"/>
      <c r="AF50" s="53"/>
      <c r="AG50" s="54">
        <f>SUM(AG47:AG49)</f>
        <v>101754.005</v>
      </c>
      <c r="AH50" s="62"/>
      <c r="AI50" s="37">
        <f t="shared" si="5"/>
        <v>1244.7000000000116</v>
      </c>
      <c r="AJ50" s="38">
        <f t="shared" si="6"/>
        <v>1.2383928035319831E-2</v>
      </c>
      <c r="AL50" s="63"/>
      <c r="AM50" s="53"/>
      <c r="AN50" s="54">
        <f>SUM(AN47:AN49)</f>
        <v>102149.105</v>
      </c>
      <c r="AO50" s="62"/>
      <c r="AP50" s="37">
        <f t="shared" si="7"/>
        <v>395.09999999999127</v>
      </c>
      <c r="AQ50" s="38">
        <f t="shared" si="8"/>
        <v>3.8828938477654148E-3</v>
      </c>
    </row>
    <row r="51" spans="2:43" ht="25.5" x14ac:dyDescent="0.2">
      <c r="B51" s="65" t="s">
        <v>31</v>
      </c>
      <c r="C51" s="21"/>
      <c r="D51" s="22" t="s">
        <v>20</v>
      </c>
      <c r="E51" s="23"/>
      <c r="F51" s="66">
        <f>'Proposed Rates'!D182</f>
        <v>3.3999999999999998E-3</v>
      </c>
      <c r="G51" s="58">
        <f>F18+G45</f>
        <v>4024800</v>
      </c>
      <c r="H51" s="67">
        <f t="shared" ref="H51:H54" si="59">G51*F51</f>
        <v>13684.32</v>
      </c>
      <c r="I51" s="27"/>
      <c r="J51" s="66">
        <f>'Proposed Rates'!E182</f>
        <v>3.3999999999999998E-3</v>
      </c>
      <c r="K51" s="58">
        <f>$F$18+K45</f>
        <v>4020400.0000000005</v>
      </c>
      <c r="L51" s="67">
        <f t="shared" ref="L51:L54" si="60">K51*J51</f>
        <v>13669.36</v>
      </c>
      <c r="M51" s="27"/>
      <c r="N51" s="30">
        <f t="shared" si="58"/>
        <v>-14.959999999999127</v>
      </c>
      <c r="O51" s="68">
        <f t="shared" si="41"/>
        <v>-1.0932220234545179E-3</v>
      </c>
      <c r="Q51" s="66">
        <f>'Proposed Rates'!F181</f>
        <v>3.3999999999999998E-3</v>
      </c>
      <c r="R51" s="58">
        <f>$F$18+R45</f>
        <v>4020400.0000000005</v>
      </c>
      <c r="S51" s="67">
        <f t="shared" ref="S51:S54" si="61">R51*Q51</f>
        <v>13669.36</v>
      </c>
      <c r="T51" s="27"/>
      <c r="U51" s="30">
        <f t="shared" si="1"/>
        <v>0</v>
      </c>
      <c r="V51" s="68">
        <f t="shared" si="2"/>
        <v>0</v>
      </c>
      <c r="X51" s="66">
        <f>'Proposed Rates'!G181</f>
        <v>3.3999999999999998E-3</v>
      </c>
      <c r="Y51" s="58">
        <f>$F$18+Y45</f>
        <v>4020400.0000000005</v>
      </c>
      <c r="Z51" s="67">
        <f t="shared" ref="Z51:Z54" si="62">Y51*X51</f>
        <v>13669.36</v>
      </c>
      <c r="AA51" s="27"/>
      <c r="AB51" s="30">
        <f t="shared" si="3"/>
        <v>0</v>
      </c>
      <c r="AC51" s="68">
        <f t="shared" si="4"/>
        <v>0</v>
      </c>
      <c r="AE51" s="66">
        <f>'Proposed Rates'!H181</f>
        <v>3.3999999999999998E-3</v>
      </c>
      <c r="AF51" s="58">
        <f>$F$18+AF45</f>
        <v>4020400.0000000005</v>
      </c>
      <c r="AG51" s="67">
        <f t="shared" ref="AG51:AG54" si="63">AF51*AE51</f>
        <v>13669.36</v>
      </c>
      <c r="AH51" s="27"/>
      <c r="AI51" s="30">
        <f t="shared" si="5"/>
        <v>0</v>
      </c>
      <c r="AJ51" s="68">
        <f t="shared" si="6"/>
        <v>0</v>
      </c>
      <c r="AL51" s="66">
        <f>'Proposed Rates'!I181</f>
        <v>3.3999999999999998E-3</v>
      </c>
      <c r="AM51" s="58">
        <f>$F$18+AM45</f>
        <v>4020400.0000000005</v>
      </c>
      <c r="AN51" s="67">
        <f t="shared" ref="AN51:AN54" si="64">AM51*AL51</f>
        <v>13669.36</v>
      </c>
      <c r="AO51" s="27"/>
      <c r="AP51" s="30">
        <f t="shared" si="7"/>
        <v>0</v>
      </c>
      <c r="AQ51" s="68">
        <f t="shared" si="8"/>
        <v>0</v>
      </c>
    </row>
    <row r="52" spans="2:43" ht="25.5" x14ac:dyDescent="0.2">
      <c r="B52" s="65" t="s">
        <v>32</v>
      </c>
      <c r="C52" s="21"/>
      <c r="D52" s="22" t="s">
        <v>20</v>
      </c>
      <c r="E52" s="23"/>
      <c r="F52" s="66">
        <f>'Proposed Rates'!D196</f>
        <v>5.0000000000000001E-4</v>
      </c>
      <c r="G52" s="58">
        <f>G51</f>
        <v>4024800</v>
      </c>
      <c r="H52" s="67">
        <f t="shared" si="59"/>
        <v>2012.4</v>
      </c>
      <c r="I52" s="27"/>
      <c r="J52" s="66">
        <f>'Proposed Rates'!E196</f>
        <v>5.0000000000000001E-4</v>
      </c>
      <c r="K52" s="58">
        <f>$F$18+K45</f>
        <v>4020400.0000000005</v>
      </c>
      <c r="L52" s="67">
        <f t="shared" si="60"/>
        <v>2010.2000000000003</v>
      </c>
      <c r="M52" s="27"/>
      <c r="N52" s="30">
        <f t="shared" si="58"/>
        <v>-2.1999999999998181</v>
      </c>
      <c r="O52" s="68">
        <f t="shared" si="41"/>
        <v>-1.0932220234544912E-3</v>
      </c>
      <c r="Q52" s="66">
        <f>'Proposed Rates'!F195</f>
        <v>5.0000000000000001E-4</v>
      </c>
      <c r="R52" s="58">
        <f>$F$18+R45</f>
        <v>4020400.0000000005</v>
      </c>
      <c r="S52" s="67">
        <f t="shared" si="61"/>
        <v>2010.2000000000003</v>
      </c>
      <c r="T52" s="27"/>
      <c r="U52" s="30">
        <f t="shared" si="1"/>
        <v>0</v>
      </c>
      <c r="V52" s="68">
        <f t="shared" si="2"/>
        <v>0</v>
      </c>
      <c r="X52" s="66">
        <f>'Proposed Rates'!G195</f>
        <v>5.0000000000000001E-4</v>
      </c>
      <c r="Y52" s="58">
        <f>$F$18+Y45</f>
        <v>4020400.0000000005</v>
      </c>
      <c r="Z52" s="67">
        <f t="shared" si="62"/>
        <v>2010.2000000000003</v>
      </c>
      <c r="AA52" s="27"/>
      <c r="AB52" s="30">
        <f t="shared" si="3"/>
        <v>0</v>
      </c>
      <c r="AC52" s="68">
        <f t="shared" si="4"/>
        <v>0</v>
      </c>
      <c r="AE52" s="66">
        <f>'Proposed Rates'!H195</f>
        <v>5.0000000000000001E-4</v>
      </c>
      <c r="AF52" s="58">
        <f>$F$18+AF45</f>
        <v>4020400.0000000005</v>
      </c>
      <c r="AG52" s="67">
        <f t="shared" si="63"/>
        <v>2010.2000000000003</v>
      </c>
      <c r="AH52" s="27"/>
      <c r="AI52" s="30">
        <f t="shared" si="5"/>
        <v>0</v>
      </c>
      <c r="AJ52" s="68">
        <f t="shared" si="6"/>
        <v>0</v>
      </c>
      <c r="AL52" s="66">
        <f>'Proposed Rates'!I195</f>
        <v>5.0000000000000001E-4</v>
      </c>
      <c r="AM52" s="58">
        <f>$F$18+AM45</f>
        <v>4020400.0000000005</v>
      </c>
      <c r="AN52" s="67">
        <f t="shared" si="64"/>
        <v>2010.2000000000003</v>
      </c>
      <c r="AO52" s="27"/>
      <c r="AP52" s="30">
        <f t="shared" si="7"/>
        <v>0</v>
      </c>
      <c r="AQ52" s="68">
        <f t="shared" si="8"/>
        <v>0</v>
      </c>
    </row>
    <row r="53" spans="2:43" x14ac:dyDescent="0.2">
      <c r="B53" s="21" t="s">
        <v>33</v>
      </c>
      <c r="C53" s="21"/>
      <c r="D53" s="22" t="s">
        <v>17</v>
      </c>
      <c r="E53" s="23"/>
      <c r="F53" s="66">
        <f>'Proposed Rates'!D210</f>
        <v>0.25</v>
      </c>
      <c r="G53" s="25">
        <v>1</v>
      </c>
      <c r="H53" s="67">
        <f t="shared" si="59"/>
        <v>0.25</v>
      </c>
      <c r="I53" s="27"/>
      <c r="J53" s="66">
        <f>'Proposed Rates'!E210</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
      <c r="B54" s="43" t="s">
        <v>124</v>
      </c>
      <c r="C54" s="21"/>
      <c r="D54" s="22"/>
      <c r="E54" s="23"/>
      <c r="F54" s="66">
        <f>'Proposed Rates'!D229</f>
        <v>0.1101</v>
      </c>
      <c r="G54" s="71">
        <f>G52</f>
        <v>4024800</v>
      </c>
      <c r="H54" s="67">
        <f t="shared" si="59"/>
        <v>443130.48000000004</v>
      </c>
      <c r="I54" s="27"/>
      <c r="J54" s="66">
        <f>'Proposed Rates'!E229</f>
        <v>0.1101</v>
      </c>
      <c r="K54" s="71">
        <f>$F$18+K45</f>
        <v>4020400.0000000005</v>
      </c>
      <c r="L54" s="67">
        <f t="shared" si="60"/>
        <v>442646.04000000004</v>
      </c>
      <c r="M54" s="27"/>
      <c r="N54" s="30">
        <f t="shared" si="58"/>
        <v>-484.44000000000233</v>
      </c>
      <c r="O54" s="68">
        <f t="shared" si="41"/>
        <v>-1.0932220234545868E-3</v>
      </c>
      <c r="Q54" s="66">
        <f>'Proposed Rates'!F229</f>
        <v>0.1101</v>
      </c>
      <c r="R54" s="71">
        <f>$F$18+R45</f>
        <v>4020400.0000000005</v>
      </c>
      <c r="S54" s="67">
        <f t="shared" si="61"/>
        <v>442646.04000000004</v>
      </c>
      <c r="T54" s="27"/>
      <c r="U54" s="30">
        <f t="shared" si="1"/>
        <v>0</v>
      </c>
      <c r="V54" s="68">
        <f t="shared" si="2"/>
        <v>0</v>
      </c>
      <c r="X54" s="66">
        <f>'Proposed Rates'!G229</f>
        <v>0.1101</v>
      </c>
      <c r="Y54" s="71">
        <f>$F$18+Y45</f>
        <v>4020400.0000000005</v>
      </c>
      <c r="Z54" s="67">
        <f t="shared" si="62"/>
        <v>442646.04000000004</v>
      </c>
      <c r="AA54" s="27"/>
      <c r="AB54" s="30">
        <f t="shared" si="3"/>
        <v>0</v>
      </c>
      <c r="AC54" s="68">
        <f t="shared" si="4"/>
        <v>0</v>
      </c>
      <c r="AE54" s="66">
        <f>'Proposed Rates'!H229</f>
        <v>0.1101</v>
      </c>
      <c r="AF54" s="71">
        <f>$F$18+AF45</f>
        <v>4020400.0000000005</v>
      </c>
      <c r="AG54" s="67">
        <f t="shared" si="63"/>
        <v>442646.04000000004</v>
      </c>
      <c r="AH54" s="27"/>
      <c r="AI54" s="30">
        <f t="shared" si="5"/>
        <v>0</v>
      </c>
      <c r="AJ54" s="68">
        <f t="shared" si="6"/>
        <v>0</v>
      </c>
      <c r="AL54" s="66">
        <f>'Proposed Rates'!I229</f>
        <v>0.1101</v>
      </c>
      <c r="AM54" s="71">
        <f>$F$18+AM45</f>
        <v>4020400.0000000005</v>
      </c>
      <c r="AN54" s="67">
        <f t="shared" si="64"/>
        <v>442646.04000000004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544352.59499999997</v>
      </c>
      <c r="I60" s="94"/>
      <c r="J60" s="95"/>
      <c r="K60" s="95"/>
      <c r="L60" s="93">
        <f>SUM(L51:L56,L50)</f>
        <v>560759.72</v>
      </c>
      <c r="M60" s="96"/>
      <c r="N60" s="97">
        <f t="shared" ref="N60" si="65">L60-H60</f>
        <v>16407.125</v>
      </c>
      <c r="O60" s="98">
        <f t="shared" ref="O60" si="66">IF((H60)=0,"",(N60/H60))</f>
        <v>3.0140620529236203E-2</v>
      </c>
      <c r="Q60" s="95"/>
      <c r="R60" s="95"/>
      <c r="S60" s="93">
        <f>SUM(S51:S56,S50)</f>
        <v>552821.13</v>
      </c>
      <c r="T60" s="96"/>
      <c r="U60" s="97">
        <f t="shared" si="1"/>
        <v>-7938.5899999999674</v>
      </c>
      <c r="V60" s="98">
        <f>IF((L60)=0,"",(U60/L60))</f>
        <v>-1.4156847785001333E-2</v>
      </c>
      <c r="X60" s="95"/>
      <c r="Y60" s="95"/>
      <c r="Z60" s="93">
        <f>SUM(Z51:Z56,Z50)</f>
        <v>558835.15500000003</v>
      </c>
      <c r="AA60" s="96"/>
      <c r="AB60" s="97">
        <f t="shared" si="3"/>
        <v>6014.0250000000233</v>
      </c>
      <c r="AC60" s="98">
        <f>IF((S60)=0,"",(AB60/S60))</f>
        <v>1.0878790034671836E-2</v>
      </c>
      <c r="AE60" s="95"/>
      <c r="AF60" s="95"/>
      <c r="AG60" s="93">
        <f>SUM(AG51:AG56,AG50)</f>
        <v>560079.85499999998</v>
      </c>
      <c r="AH60" s="96"/>
      <c r="AI60" s="97">
        <f t="shared" ref="AI60:AI64" si="67">AG60-Z60</f>
        <v>1244.6999999999534</v>
      </c>
      <c r="AJ60" s="98">
        <f>IF((Z60)=0,"",(AI60/Z60))</f>
        <v>2.2273115584504582E-3</v>
      </c>
      <c r="AL60" s="95"/>
      <c r="AM60" s="95"/>
      <c r="AN60" s="93">
        <f>SUM(AN51:AN56,AN50)</f>
        <v>560474.95500000007</v>
      </c>
      <c r="AO60" s="96"/>
      <c r="AP60" s="97">
        <f t="shared" ref="AP60:AP64" si="68">AN60-AG60</f>
        <v>395.10000000009313</v>
      </c>
      <c r="AQ60" s="98">
        <f>IF((AG60)=0,"",(AP60/AG60))</f>
        <v>7.0543512049740331E-4</v>
      </c>
    </row>
    <row r="61" spans="2:43" x14ac:dyDescent="0.2">
      <c r="B61" s="99" t="s">
        <v>40</v>
      </c>
      <c r="C61" s="21"/>
      <c r="D61" s="21"/>
      <c r="E61" s="21"/>
      <c r="F61" s="100">
        <v>0.13</v>
      </c>
      <c r="G61" s="101"/>
      <c r="H61" s="102">
        <f>H60*F61</f>
        <v>70765.837350000002</v>
      </c>
      <c r="I61" s="103"/>
      <c r="J61" s="104">
        <v>0.13</v>
      </c>
      <c r="K61" s="103"/>
      <c r="L61" s="105">
        <f>L60*J61</f>
        <v>72898.763600000006</v>
      </c>
      <c r="M61" s="106"/>
      <c r="N61" s="107">
        <f t="shared" si="58"/>
        <v>2132.9262500000041</v>
      </c>
      <c r="O61" s="108">
        <f t="shared" si="41"/>
        <v>3.0140620529236259E-2</v>
      </c>
      <c r="Q61" s="104">
        <v>0.13</v>
      </c>
      <c r="R61" s="103"/>
      <c r="S61" s="105">
        <f>S60*Q61</f>
        <v>71866.746899999998</v>
      </c>
      <c r="T61" s="106"/>
      <c r="U61" s="107">
        <f t="shared" si="1"/>
        <v>-1032.0167000000074</v>
      </c>
      <c r="V61" s="108">
        <f t="shared" ref="V61:V70" si="69">IF((L61)=0,"",(U61/L61))</f>
        <v>-1.4156847785001491E-2</v>
      </c>
      <c r="X61" s="104">
        <v>0.13</v>
      </c>
      <c r="Y61" s="103"/>
      <c r="Z61" s="105">
        <f>Z60*X61</f>
        <v>72648.57015</v>
      </c>
      <c r="AA61" s="106"/>
      <c r="AB61" s="107">
        <f t="shared" si="3"/>
        <v>781.82325000000128</v>
      </c>
      <c r="AC61" s="108">
        <f t="shared" ref="AC61:AC70" si="70">IF((S61)=0,"",(AB61/S61))</f>
        <v>1.0878790034671812E-2</v>
      </c>
      <c r="AE61" s="104">
        <v>0.13</v>
      </c>
      <c r="AF61" s="103"/>
      <c r="AG61" s="105">
        <f>AG60*AE61</f>
        <v>72810.381150000001</v>
      </c>
      <c r="AH61" s="106"/>
      <c r="AI61" s="107">
        <f t="shared" si="67"/>
        <v>161.81100000000151</v>
      </c>
      <c r="AJ61" s="108">
        <f t="shared" ref="AJ61:AJ70" si="71">IF((Z61)=0,"",(AI61/Z61))</f>
        <v>2.2273115584505623E-3</v>
      </c>
      <c r="AL61" s="104">
        <v>0.13</v>
      </c>
      <c r="AM61" s="103"/>
      <c r="AN61" s="105">
        <f>AN60*AL61</f>
        <v>72861.744150000013</v>
      </c>
      <c r="AO61" s="106"/>
      <c r="AP61" s="107">
        <f t="shared" si="68"/>
        <v>51.363000000012107</v>
      </c>
      <c r="AQ61" s="108">
        <f t="shared" ref="AQ61:AQ70" si="72">IF((AG61)=0,"",(AP61/AG61))</f>
        <v>7.054351204974032E-4</v>
      </c>
    </row>
    <row r="62" spans="2:43" x14ac:dyDescent="0.2">
      <c r="B62" s="109" t="s">
        <v>41</v>
      </c>
      <c r="C62" s="21"/>
      <c r="D62" s="21"/>
      <c r="E62" s="21"/>
      <c r="F62" s="110"/>
      <c r="G62" s="101"/>
      <c r="H62" s="102">
        <f>H60+H61</f>
        <v>615118.43235000002</v>
      </c>
      <c r="I62" s="103"/>
      <c r="J62" s="103"/>
      <c r="K62" s="103"/>
      <c r="L62" s="105">
        <f>L60+L61</f>
        <v>633658.48359999992</v>
      </c>
      <c r="M62" s="106"/>
      <c r="N62" s="107">
        <f t="shared" si="58"/>
        <v>18540.051249999902</v>
      </c>
      <c r="O62" s="108">
        <f t="shared" si="41"/>
        <v>3.0140620529236044E-2</v>
      </c>
      <c r="Q62" s="103"/>
      <c r="R62" s="103"/>
      <c r="S62" s="105">
        <f>S60+S61</f>
        <v>624687.87690000003</v>
      </c>
      <c r="T62" s="106"/>
      <c r="U62" s="107">
        <f t="shared" si="1"/>
        <v>-8970.6066999998875</v>
      </c>
      <c r="V62" s="108">
        <f t="shared" si="69"/>
        <v>-1.4156847785001215E-2</v>
      </c>
      <c r="X62" s="103"/>
      <c r="Y62" s="103"/>
      <c r="Z62" s="105">
        <f>Z60+Z61</f>
        <v>631483.72515000007</v>
      </c>
      <c r="AA62" s="106"/>
      <c r="AB62" s="107">
        <f t="shared" si="3"/>
        <v>6795.8482500000391</v>
      </c>
      <c r="AC62" s="108">
        <f t="shared" si="70"/>
        <v>1.0878790034671855E-2</v>
      </c>
      <c r="AE62" s="103"/>
      <c r="AF62" s="103"/>
      <c r="AG62" s="105">
        <f>AG60+AG61</f>
        <v>632890.23615000001</v>
      </c>
      <c r="AH62" s="106"/>
      <c r="AI62" s="107">
        <f t="shared" si="67"/>
        <v>1406.5109999999404</v>
      </c>
      <c r="AJ62" s="108">
        <f t="shared" si="71"/>
        <v>2.227311558450447E-3</v>
      </c>
      <c r="AL62" s="103"/>
      <c r="AM62" s="103"/>
      <c r="AN62" s="105">
        <f>AN60+AN61</f>
        <v>633336.69915000012</v>
      </c>
      <c r="AO62" s="106"/>
      <c r="AP62" s="107">
        <f t="shared" si="68"/>
        <v>446.46300000010524</v>
      </c>
      <c r="AQ62" s="108">
        <f t="shared" si="72"/>
        <v>7.054351204974032E-4</v>
      </c>
    </row>
    <row r="63" spans="2:43" ht="15.75" customHeight="1" x14ac:dyDescent="0.2">
      <c r="B63" s="412" t="s">
        <v>127</v>
      </c>
      <c r="C63" s="412"/>
      <c r="D63" s="412"/>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413" t="s">
        <v>126</v>
      </c>
      <c r="C64" s="413"/>
      <c r="D64" s="413"/>
      <c r="E64" s="114"/>
      <c r="F64" s="115"/>
      <c r="G64" s="116"/>
      <c r="H64" s="117">
        <f>H62-H63</f>
        <v>615118.43235000002</v>
      </c>
      <c r="I64" s="118"/>
      <c r="J64" s="118"/>
      <c r="K64" s="118"/>
      <c r="L64" s="119">
        <f>L62-L63</f>
        <v>633658.48359999992</v>
      </c>
      <c r="M64" s="120"/>
      <c r="N64" s="121">
        <f t="shared" si="58"/>
        <v>18540.051249999902</v>
      </c>
      <c r="O64" s="122">
        <f t="shared" si="41"/>
        <v>3.0140620529236044E-2</v>
      </c>
      <c r="Q64" s="118"/>
      <c r="R64" s="118"/>
      <c r="S64" s="119">
        <f>S62-S63</f>
        <v>624687.87690000003</v>
      </c>
      <c r="T64" s="120"/>
      <c r="U64" s="121">
        <f t="shared" si="1"/>
        <v>-8970.6066999998875</v>
      </c>
      <c r="V64" s="122">
        <f t="shared" si="69"/>
        <v>-1.4156847785001215E-2</v>
      </c>
      <c r="X64" s="118"/>
      <c r="Y64" s="118"/>
      <c r="Z64" s="119">
        <f>Z62-Z63</f>
        <v>631483.72515000007</v>
      </c>
      <c r="AA64" s="120"/>
      <c r="AB64" s="121">
        <f t="shared" si="3"/>
        <v>6795.8482500000391</v>
      </c>
      <c r="AC64" s="122">
        <f t="shared" si="70"/>
        <v>1.0878790034671855E-2</v>
      </c>
      <c r="AE64" s="118"/>
      <c r="AF64" s="118"/>
      <c r="AG64" s="119">
        <f>AG62-AG63</f>
        <v>632890.23615000001</v>
      </c>
      <c r="AH64" s="120"/>
      <c r="AI64" s="121">
        <f t="shared" si="67"/>
        <v>1406.5109999999404</v>
      </c>
      <c r="AJ64" s="122">
        <f t="shared" si="71"/>
        <v>2.227311558450447E-3</v>
      </c>
      <c r="AL64" s="118"/>
      <c r="AM64" s="118"/>
      <c r="AN64" s="119">
        <f>AN62-AN63</f>
        <v>633336.69915000012</v>
      </c>
      <c r="AO64" s="120"/>
      <c r="AP64" s="121">
        <f t="shared" si="68"/>
        <v>446.46300000010524</v>
      </c>
      <c r="AQ64" s="122">
        <f t="shared" si="72"/>
        <v>7.054351204974032E-4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101222.11499999999</v>
      </c>
      <c r="I66" s="134"/>
      <c r="J66" s="135"/>
      <c r="K66" s="135"/>
      <c r="L66" s="133">
        <f>SUM(L57:L58,L50,L51:L53)</f>
        <v>118113.68</v>
      </c>
      <c r="M66" s="136"/>
      <c r="N66" s="137">
        <f t="shared" ref="N66:N70" si="73">L66-H66</f>
        <v>16891.565000000002</v>
      </c>
      <c r="O66" s="98">
        <f t="shared" ref="O66:O70" si="74">IF((H66)=0,"",(N66/H66))</f>
        <v>0.16687623055495338</v>
      </c>
      <c r="Q66" s="135"/>
      <c r="R66" s="135"/>
      <c r="S66" s="133">
        <f>SUM(S57:S58,S50,S51:S53)</f>
        <v>110175.09</v>
      </c>
      <c r="T66" s="136"/>
      <c r="U66" s="137">
        <f t="shared" si="1"/>
        <v>-7938.5899999999965</v>
      </c>
      <c r="V66" s="98">
        <f t="shared" si="69"/>
        <v>-6.7211435627100913E-2</v>
      </c>
      <c r="X66" s="135"/>
      <c r="Y66" s="135"/>
      <c r="Z66" s="133">
        <f>SUM(Z57:Z58,Z50,Z51:Z53)</f>
        <v>116189.11499999999</v>
      </c>
      <c r="AA66" s="136"/>
      <c r="AB66" s="137">
        <f t="shared" si="3"/>
        <v>6014.0249999999942</v>
      </c>
      <c r="AC66" s="98">
        <f t="shared" si="70"/>
        <v>5.4586068411652713E-2</v>
      </c>
      <c r="AE66" s="135"/>
      <c r="AF66" s="135"/>
      <c r="AG66" s="133">
        <f>SUM(AG57:AG58,AG50,AG51:AG53)</f>
        <v>117433.815</v>
      </c>
      <c r="AH66" s="136"/>
      <c r="AI66" s="137">
        <f t="shared" ref="AI66:AI70" si="75">AG66-Z66</f>
        <v>1244.7000000000116</v>
      </c>
      <c r="AJ66" s="98">
        <f t="shared" si="71"/>
        <v>1.0712707468337388E-2</v>
      </c>
      <c r="AL66" s="135"/>
      <c r="AM66" s="135"/>
      <c r="AN66" s="133">
        <f>SUM(AN57:AN58,AN50,AN51:AN53)</f>
        <v>117828.91499999999</v>
      </c>
      <c r="AO66" s="136"/>
      <c r="AP66" s="137">
        <f t="shared" ref="AP66:AP70" si="76">AN66-AG66</f>
        <v>395.09999999999127</v>
      </c>
      <c r="AQ66" s="98">
        <f t="shared" si="72"/>
        <v>3.3644483064779193E-3</v>
      </c>
    </row>
    <row r="67" spans="1:43" s="79" customFormat="1" x14ac:dyDescent="0.2">
      <c r="B67" s="138" t="s">
        <v>40</v>
      </c>
      <c r="C67" s="73"/>
      <c r="D67" s="73"/>
      <c r="E67" s="73"/>
      <c r="F67" s="139">
        <v>0.13</v>
      </c>
      <c r="G67" s="132"/>
      <c r="H67" s="140">
        <f>H66*F67</f>
        <v>13158.874949999999</v>
      </c>
      <c r="I67" s="141"/>
      <c r="J67" s="142">
        <v>0.13</v>
      </c>
      <c r="K67" s="143"/>
      <c r="L67" s="144">
        <f>L66*J67</f>
        <v>15354.778399999999</v>
      </c>
      <c r="M67" s="145"/>
      <c r="N67" s="146">
        <f t="shared" si="73"/>
        <v>2195.9034499999998</v>
      </c>
      <c r="O67" s="108">
        <f t="shared" si="74"/>
        <v>0.16687623055495332</v>
      </c>
      <c r="Q67" s="142">
        <v>0.13</v>
      </c>
      <c r="R67" s="143"/>
      <c r="S67" s="144">
        <f>S66*Q67</f>
        <v>14322.761700000001</v>
      </c>
      <c r="T67" s="145"/>
      <c r="U67" s="146">
        <f t="shared" si="1"/>
        <v>-1032.0166999999983</v>
      </c>
      <c r="V67" s="108">
        <f t="shared" si="69"/>
        <v>-6.721143562710083E-2</v>
      </c>
      <c r="X67" s="142">
        <v>0.13</v>
      </c>
      <c r="Y67" s="143"/>
      <c r="Z67" s="144">
        <f>Z66*X67</f>
        <v>15104.584949999999</v>
      </c>
      <c r="AA67" s="145"/>
      <c r="AB67" s="146">
        <f t="shared" si="3"/>
        <v>781.82324999999764</v>
      </c>
      <c r="AC67" s="108">
        <f t="shared" si="70"/>
        <v>5.4586068411652595E-2</v>
      </c>
      <c r="AE67" s="142">
        <v>0.13</v>
      </c>
      <c r="AF67" s="143"/>
      <c r="AG67" s="144">
        <f>AG66*AE67</f>
        <v>15266.39595</v>
      </c>
      <c r="AH67" s="145"/>
      <c r="AI67" s="146">
        <f t="shared" si="75"/>
        <v>161.81100000000151</v>
      </c>
      <c r="AJ67" s="108">
        <f t="shared" si="71"/>
        <v>1.071270746833739E-2</v>
      </c>
      <c r="AL67" s="142">
        <v>0.13</v>
      </c>
      <c r="AM67" s="143"/>
      <c r="AN67" s="144">
        <f>AN66*AL67</f>
        <v>15317.758949999999</v>
      </c>
      <c r="AO67" s="145"/>
      <c r="AP67" s="146">
        <f t="shared" si="76"/>
        <v>51.362999999999374</v>
      </c>
      <c r="AQ67" s="108">
        <f t="shared" si="72"/>
        <v>3.3644483064779527E-3</v>
      </c>
    </row>
    <row r="68" spans="1:43" s="79" customFormat="1" x14ac:dyDescent="0.2">
      <c r="B68" s="147" t="s">
        <v>41</v>
      </c>
      <c r="C68" s="73"/>
      <c r="D68" s="73"/>
      <c r="E68" s="73"/>
      <c r="F68" s="148"/>
      <c r="G68" s="149"/>
      <c r="H68" s="140">
        <f>H66+H67</f>
        <v>114380.98994999999</v>
      </c>
      <c r="I68" s="141"/>
      <c r="J68" s="141"/>
      <c r="K68" s="141"/>
      <c r="L68" s="144">
        <f>L66+L67</f>
        <v>133468.4584</v>
      </c>
      <c r="M68" s="145"/>
      <c r="N68" s="146">
        <f t="shared" si="73"/>
        <v>19087.468450000015</v>
      </c>
      <c r="O68" s="108">
        <f t="shared" si="74"/>
        <v>0.16687623055495349</v>
      </c>
      <c r="Q68" s="141"/>
      <c r="R68" s="141"/>
      <c r="S68" s="144">
        <f>S66+S67</f>
        <v>124497.8517</v>
      </c>
      <c r="T68" s="145"/>
      <c r="U68" s="146">
        <f t="shared" si="1"/>
        <v>-8970.6067000000039</v>
      </c>
      <c r="V68" s="108">
        <f t="shared" si="69"/>
        <v>-6.7211435627100968E-2</v>
      </c>
      <c r="X68" s="141"/>
      <c r="Y68" s="141"/>
      <c r="Z68" s="144">
        <f>Z66+Z67</f>
        <v>131293.69994999998</v>
      </c>
      <c r="AA68" s="145"/>
      <c r="AB68" s="146">
        <f t="shared" si="3"/>
        <v>6795.8482499999809</v>
      </c>
      <c r="AC68" s="108">
        <f t="shared" si="70"/>
        <v>5.4586068411652609E-2</v>
      </c>
      <c r="AE68" s="141"/>
      <c r="AF68" s="141"/>
      <c r="AG68" s="144">
        <f>AG66+AG67</f>
        <v>132700.21095000001</v>
      </c>
      <c r="AH68" s="145"/>
      <c r="AI68" s="146">
        <f t="shared" si="75"/>
        <v>1406.5110000000277</v>
      </c>
      <c r="AJ68" s="108">
        <f t="shared" si="71"/>
        <v>1.0712707468337501E-2</v>
      </c>
      <c r="AL68" s="141"/>
      <c r="AM68" s="141"/>
      <c r="AN68" s="144">
        <f>AN66+AN67</f>
        <v>133146.67395</v>
      </c>
      <c r="AO68" s="145"/>
      <c r="AP68" s="146">
        <f t="shared" si="76"/>
        <v>446.46299999998882</v>
      </c>
      <c r="AQ68" s="108">
        <f t="shared" si="72"/>
        <v>3.3644483064779094E-3</v>
      </c>
    </row>
    <row r="69" spans="1:43" s="79" customFormat="1" ht="15.75" customHeight="1" x14ac:dyDescent="0.2">
      <c r="B69" s="422">
        <f>'Proposed Rates'!E277</f>
        <v>3.3799999999999997E-2</v>
      </c>
      <c r="C69" s="412"/>
      <c r="D69" s="412"/>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407" t="s">
        <v>128</v>
      </c>
      <c r="C70" s="407"/>
      <c r="D70" s="407"/>
      <c r="E70" s="152"/>
      <c r="F70" s="153"/>
      <c r="G70" s="154"/>
      <c r="H70" s="155">
        <f>H68-H69</f>
        <v>114380.98994999999</v>
      </c>
      <c r="I70" s="156"/>
      <c r="J70" s="156"/>
      <c r="K70" s="156"/>
      <c r="L70" s="157">
        <f>L68-L69</f>
        <v>133468.4584</v>
      </c>
      <c r="M70" s="158"/>
      <c r="N70" s="159">
        <f t="shared" si="73"/>
        <v>19087.468450000015</v>
      </c>
      <c r="O70" s="160">
        <f t="shared" si="74"/>
        <v>0.16687623055495349</v>
      </c>
      <c r="Q70" s="156"/>
      <c r="R70" s="156"/>
      <c r="S70" s="157">
        <f>S68-S69</f>
        <v>124497.8517</v>
      </c>
      <c r="T70" s="158"/>
      <c r="U70" s="159">
        <f t="shared" si="1"/>
        <v>-8970.6067000000039</v>
      </c>
      <c r="V70" s="160">
        <f t="shared" si="69"/>
        <v>-6.7211435627100968E-2</v>
      </c>
      <c r="X70" s="156"/>
      <c r="Y70" s="156"/>
      <c r="Z70" s="157">
        <f>Z68-Z69</f>
        <v>131293.69994999998</v>
      </c>
      <c r="AA70" s="158"/>
      <c r="AB70" s="159">
        <f t="shared" si="3"/>
        <v>6795.8482499999809</v>
      </c>
      <c r="AC70" s="160">
        <f t="shared" si="70"/>
        <v>5.4586068411652609E-2</v>
      </c>
      <c r="AE70" s="156"/>
      <c r="AF70" s="156"/>
      <c r="AG70" s="157">
        <f>AG68-AG69</f>
        <v>132700.21095000001</v>
      </c>
      <c r="AH70" s="158"/>
      <c r="AI70" s="159">
        <f t="shared" si="75"/>
        <v>1406.5110000000277</v>
      </c>
      <c r="AJ70" s="160">
        <f t="shared" si="71"/>
        <v>1.0712707468337501E-2</v>
      </c>
      <c r="AL70" s="156"/>
      <c r="AM70" s="156"/>
      <c r="AN70" s="157">
        <f>AN68-AN69</f>
        <v>133146.67395</v>
      </c>
      <c r="AO70" s="158"/>
      <c r="AP70" s="159">
        <f t="shared" si="76"/>
        <v>446.46299999998882</v>
      </c>
      <c r="AQ70" s="160">
        <f t="shared" si="72"/>
        <v>3.3644483064779094E-3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476250</xdr:colOff>
                    <xdr:row>16</xdr:row>
                    <xdr:rowOff>171450</xdr:rowOff>
                  </from>
                  <to>
                    <xdr:col>9</xdr:col>
                    <xdr:colOff>85725</xdr:colOff>
                    <xdr:row>18</xdr:row>
                    <xdr:rowOff>28575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35" zoomScale="85" zoomScaleNormal="85" zoomScaleSheetLayoutView="100" workbookViewId="0">
      <selection activeCell="J43" sqref="J4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5.7109375" style="6" customWidth="1"/>
    <col min="7" max="7" width="11" style="6" bestFit="1" customWidth="1"/>
    <col min="8" max="8" width="17.85546875" style="6" bestFit="1" customWidth="1"/>
    <col min="9" max="9" width="2.85546875" style="6" customWidth="1"/>
    <col min="10" max="10" width="11.85546875" style="6" bestFit="1" customWidth="1"/>
    <col min="11" max="11" width="11" style="6" bestFit="1" customWidth="1"/>
    <col min="12" max="12" width="19.85546875" style="6" bestFit="1" customWidth="1"/>
    <col min="13" max="13" width="2.85546875" style="6" customWidth="1"/>
    <col min="14" max="14" width="20.140625" style="6" bestFit="1" customWidth="1"/>
    <col min="15" max="15" width="12.28515625" style="6" bestFit="1" customWidth="1"/>
    <col min="16" max="16" width="3.85546875" style="6" customWidth="1"/>
    <col min="17" max="17" width="11.85546875" style="6" bestFit="1" customWidth="1"/>
    <col min="18" max="18" width="11" style="6" bestFit="1" customWidth="1"/>
    <col min="19" max="19" width="17.85546875" style="6" bestFit="1" customWidth="1"/>
    <col min="20" max="20" width="2.28515625" style="6" bestFit="1" customWidth="1"/>
    <col min="21" max="21" width="20.140625" style="6" bestFit="1" customWidth="1"/>
    <col min="22" max="22" width="12.28515625" style="6" bestFit="1" customWidth="1"/>
    <col min="23" max="23" width="4.5703125" style="6" customWidth="1"/>
    <col min="24" max="24" width="11.85546875" style="6" bestFit="1" customWidth="1"/>
    <col min="25" max="25" width="11" style="6" bestFit="1" customWidth="1"/>
    <col min="26" max="26" width="17.85546875" style="6" bestFit="1" customWidth="1"/>
    <col min="27" max="27" width="2.28515625" style="6" bestFit="1" customWidth="1"/>
    <col min="28" max="28" width="15.140625" style="6" bestFit="1" customWidth="1"/>
    <col min="29" max="29" width="12.28515625" style="6" bestFit="1" customWidth="1"/>
    <col min="30" max="30" width="4.5703125" style="6" customWidth="1"/>
    <col min="31" max="31" width="12.140625" style="6" customWidth="1"/>
    <col min="32" max="32" width="11" style="6" bestFit="1" customWidth="1"/>
    <col min="33" max="33" width="17.85546875" style="6" bestFit="1" customWidth="1"/>
    <col min="34" max="34" width="2.28515625" style="6" bestFit="1" customWidth="1"/>
    <col min="35" max="35" width="15.140625" style="6" bestFit="1" customWidth="1"/>
    <col min="36" max="36" width="12.28515625" style="6" bestFit="1" customWidth="1"/>
    <col min="37" max="37" width="4.5703125" style="6" customWidth="1"/>
    <col min="38" max="38" width="12.140625" style="6" customWidth="1"/>
    <col min="39" max="39" width="11" style="6" bestFit="1" customWidth="1"/>
    <col min="40" max="40" width="17.85546875" style="6" bestFit="1" customWidth="1"/>
    <col min="41" max="41" width="2.28515625" style="6" bestFit="1" customWidth="1"/>
    <col min="42" max="42" width="1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62</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10000</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176">
        <f>+'Proposed Rates'!D11</f>
        <v>15231.32</v>
      </c>
      <c r="G23" s="25">
        <v>1</v>
      </c>
      <c r="H23" s="26">
        <f>G23*F23</f>
        <v>15231.32</v>
      </c>
      <c r="I23" s="27"/>
      <c r="J23" s="176">
        <f>+'LU(7500)'!J23</f>
        <v>15231.32</v>
      </c>
      <c r="K23" s="29">
        <v>1</v>
      </c>
      <c r="L23" s="26">
        <f>K23*J23</f>
        <v>15231.32</v>
      </c>
      <c r="M23" s="27"/>
      <c r="N23" s="30">
        <f>L23-H23</f>
        <v>0</v>
      </c>
      <c r="O23" s="31">
        <f>IF((H23)=0,"",(N23/H23))</f>
        <v>0</v>
      </c>
      <c r="Q23" s="176">
        <f>+'LU(7500)'!Q23</f>
        <v>15287.33</v>
      </c>
      <c r="R23" s="29">
        <v>1</v>
      </c>
      <c r="S23" s="26">
        <f>R23*Q23</f>
        <v>15287.33</v>
      </c>
      <c r="T23" s="27"/>
      <c r="U23" s="30">
        <f>S23-L23</f>
        <v>56.010000000000218</v>
      </c>
      <c r="V23" s="31">
        <f>IF((L23)=0,"",(U23/L23))</f>
        <v>3.6772912656289946E-3</v>
      </c>
      <c r="X23" s="176">
        <f>+'LU(7500)'!X23</f>
        <v>15265.28</v>
      </c>
      <c r="Y23" s="29">
        <v>1</v>
      </c>
      <c r="Z23" s="26">
        <f>Y23*X23</f>
        <v>15265.28</v>
      </c>
      <c r="AA23" s="27"/>
      <c r="AB23" s="30">
        <f>Z23-S23</f>
        <v>-22.049999999999272</v>
      </c>
      <c r="AC23" s="31">
        <f>IF((S23)=0,"",(AB23/S23))</f>
        <v>-1.4423709045333142E-3</v>
      </c>
      <c r="AE23" s="176">
        <f>+'LU(7500)'!AE23</f>
        <v>15265.28</v>
      </c>
      <c r="AF23" s="29">
        <v>1</v>
      </c>
      <c r="AG23" s="26">
        <f>AF23*AE23</f>
        <v>15265.28</v>
      </c>
      <c r="AH23" s="27"/>
      <c r="AI23" s="30">
        <f>AG23-Z23</f>
        <v>0</v>
      </c>
      <c r="AJ23" s="31">
        <f>IF((Z23)=0,"",(AI23/Z23))</f>
        <v>0</v>
      </c>
      <c r="AL23" s="176">
        <f>+'LU(7500)'!AL23</f>
        <v>15265.28</v>
      </c>
      <c r="AM23" s="29">
        <v>1</v>
      </c>
      <c r="AN23" s="26">
        <f>AM23*AL23</f>
        <v>15265.28</v>
      </c>
      <c r="AO23" s="27"/>
      <c r="AP23" s="30">
        <f>AN23-AG23</f>
        <v>0</v>
      </c>
      <c r="AQ23" s="31">
        <f>IF((AG23)=0,"",(AP23/AG23))</f>
        <v>0</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Rates'!D85</f>
        <v>0</v>
      </c>
      <c r="G25" s="25">
        <f>$F$19</f>
        <v>10000</v>
      </c>
      <c r="H25" s="26">
        <f t="shared" si="0"/>
        <v>0</v>
      </c>
      <c r="I25" s="27"/>
      <c r="J25" s="24">
        <f>'Proposed Rates'!E85</f>
        <v>0</v>
      </c>
      <c r="K25" s="29">
        <f>$F$19</f>
        <v>10000</v>
      </c>
      <c r="L25" s="26">
        <f t="shared" ref="L25:L27" si="9">K25*J25</f>
        <v>0</v>
      </c>
      <c r="M25" s="27"/>
      <c r="N25" s="30">
        <f t="shared" ref="N25:N27" si="10">L25-H25</f>
        <v>0</v>
      </c>
      <c r="O25" s="31" t="str">
        <f t="shared" ref="O25:O27" si="11">IF((H25)=0,"",(N25/H25))</f>
        <v/>
      </c>
      <c r="Q25" s="24">
        <f>'Proposed Rates'!F85</f>
        <v>0</v>
      </c>
      <c r="R25" s="29">
        <f>$F$19</f>
        <v>10000</v>
      </c>
      <c r="S25" s="26">
        <f t="shared" ref="S25:S27" si="12">R25*Q25</f>
        <v>0</v>
      </c>
      <c r="T25" s="27"/>
      <c r="U25" s="30">
        <f t="shared" si="1"/>
        <v>0</v>
      </c>
      <c r="V25" s="31" t="str">
        <f t="shared" si="2"/>
        <v/>
      </c>
      <c r="X25" s="24">
        <f>'Proposed Rates'!G85</f>
        <v>0</v>
      </c>
      <c r="Y25" s="29">
        <f>$F$19</f>
        <v>10000</v>
      </c>
      <c r="Z25" s="26">
        <f t="shared" ref="Z25:Z27" si="13">Y25*X25</f>
        <v>0</v>
      </c>
      <c r="AA25" s="27"/>
      <c r="AB25" s="30">
        <f t="shared" si="3"/>
        <v>0</v>
      </c>
      <c r="AC25" s="31" t="str">
        <f t="shared" si="4"/>
        <v/>
      </c>
      <c r="AE25" s="24">
        <f>'Proposed Rates'!H85</f>
        <v>0</v>
      </c>
      <c r="AF25" s="29">
        <f>$F$19</f>
        <v>10000</v>
      </c>
      <c r="AG25" s="26">
        <f t="shared" ref="AG25:AG27" si="14">AF25*AE25</f>
        <v>0</v>
      </c>
      <c r="AH25" s="27"/>
      <c r="AI25" s="30">
        <f t="shared" si="5"/>
        <v>0</v>
      </c>
      <c r="AJ25" s="31" t="str">
        <f t="shared" si="6"/>
        <v/>
      </c>
      <c r="AL25" s="24">
        <f>'Proposed Rates'!I85</f>
        <v>0</v>
      </c>
      <c r="AM25" s="29">
        <f>$F$19</f>
        <v>10000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Rates'!D99</f>
        <v>0</v>
      </c>
      <c r="G26" s="25">
        <f t="shared" ref="G26:G27" si="16">$F$19</f>
        <v>10000</v>
      </c>
      <c r="H26" s="26">
        <f t="shared" si="0"/>
        <v>0</v>
      </c>
      <c r="I26" s="27"/>
      <c r="J26" s="24">
        <f>'Proposed Rates'!E99</f>
        <v>0</v>
      </c>
      <c r="K26" s="29">
        <f t="shared" ref="K26:K27" si="17">$F$19</f>
        <v>10000</v>
      </c>
      <c r="L26" s="26">
        <f t="shared" si="9"/>
        <v>0</v>
      </c>
      <c r="M26" s="27"/>
      <c r="N26" s="30">
        <f t="shared" si="10"/>
        <v>0</v>
      </c>
      <c r="O26" s="31" t="str">
        <f t="shared" si="11"/>
        <v/>
      </c>
      <c r="Q26" s="24">
        <f>'Proposed Rates'!F99</f>
        <v>0</v>
      </c>
      <c r="R26" s="29">
        <f t="shared" ref="R26:R27" si="18">$F$19</f>
        <v>10000</v>
      </c>
      <c r="S26" s="26">
        <f t="shared" si="12"/>
        <v>0</v>
      </c>
      <c r="T26" s="27"/>
      <c r="U26" s="30">
        <f t="shared" si="1"/>
        <v>0</v>
      </c>
      <c r="V26" s="31" t="str">
        <f t="shared" si="2"/>
        <v/>
      </c>
      <c r="X26" s="24">
        <f>'Proposed Rates'!G99</f>
        <v>0</v>
      </c>
      <c r="Y26" s="29">
        <f t="shared" ref="Y26:Y27" si="19">$F$19</f>
        <v>10000</v>
      </c>
      <c r="Z26" s="26">
        <f t="shared" si="13"/>
        <v>0</v>
      </c>
      <c r="AA26" s="27"/>
      <c r="AB26" s="30">
        <f t="shared" si="3"/>
        <v>0</v>
      </c>
      <c r="AC26" s="31" t="str">
        <f t="shared" si="4"/>
        <v/>
      </c>
      <c r="AE26" s="24">
        <f>'Proposed Rates'!H99</f>
        <v>0</v>
      </c>
      <c r="AF26" s="29">
        <f t="shared" ref="AF26:AF27" si="20">$F$19</f>
        <v>10000</v>
      </c>
      <c r="AG26" s="26">
        <f t="shared" si="14"/>
        <v>0</v>
      </c>
      <c r="AH26" s="27"/>
      <c r="AI26" s="30">
        <f t="shared" si="5"/>
        <v>0</v>
      </c>
      <c r="AJ26" s="31" t="str">
        <f t="shared" si="6"/>
        <v/>
      </c>
      <c r="AL26" s="24">
        <f>'Proposed Rates'!I99</f>
        <v>0</v>
      </c>
      <c r="AM26" s="29">
        <f t="shared" ref="AM26:AM27" si="21">$F$19</f>
        <v>10000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Rates'!D113</f>
        <v>0</v>
      </c>
      <c r="G27" s="25">
        <f t="shared" si="16"/>
        <v>10000</v>
      </c>
      <c r="H27" s="26">
        <f t="shared" si="0"/>
        <v>0</v>
      </c>
      <c r="I27" s="27"/>
      <c r="J27" s="24">
        <f>'Proposed Rates'!E113</f>
        <v>0</v>
      </c>
      <c r="K27" s="29">
        <f t="shared" si="17"/>
        <v>10000</v>
      </c>
      <c r="L27" s="26">
        <f t="shared" si="9"/>
        <v>0</v>
      </c>
      <c r="M27" s="27"/>
      <c r="N27" s="30">
        <f t="shared" si="10"/>
        <v>0</v>
      </c>
      <c r="O27" s="31" t="str">
        <f t="shared" si="11"/>
        <v/>
      </c>
      <c r="Q27" s="24">
        <f>'Proposed Rates'!F113</f>
        <v>0</v>
      </c>
      <c r="R27" s="29">
        <f t="shared" si="18"/>
        <v>10000</v>
      </c>
      <c r="S27" s="26">
        <f t="shared" si="12"/>
        <v>0</v>
      </c>
      <c r="T27" s="27"/>
      <c r="U27" s="30">
        <f t="shared" si="1"/>
        <v>0</v>
      </c>
      <c r="V27" s="31" t="str">
        <f t="shared" si="2"/>
        <v/>
      </c>
      <c r="X27" s="24">
        <f>'Proposed Rates'!G113</f>
        <v>0</v>
      </c>
      <c r="Y27" s="29">
        <f t="shared" si="19"/>
        <v>10000</v>
      </c>
      <c r="Z27" s="26">
        <f t="shared" si="13"/>
        <v>0</v>
      </c>
      <c r="AA27" s="27"/>
      <c r="AB27" s="30">
        <f t="shared" si="3"/>
        <v>0</v>
      </c>
      <c r="AC27" s="31" t="str">
        <f t="shared" si="4"/>
        <v/>
      </c>
      <c r="AE27" s="24">
        <f>'Proposed Rates'!H113</f>
        <v>0</v>
      </c>
      <c r="AF27" s="29">
        <f t="shared" si="20"/>
        <v>10000</v>
      </c>
      <c r="AG27" s="26">
        <f t="shared" si="14"/>
        <v>0</v>
      </c>
      <c r="AH27" s="27"/>
      <c r="AI27" s="30">
        <f t="shared" si="5"/>
        <v>0</v>
      </c>
      <c r="AJ27" s="31" t="str">
        <f t="shared" si="6"/>
        <v/>
      </c>
      <c r="AL27" s="24">
        <f>'Proposed Rates'!I113</f>
        <v>0</v>
      </c>
      <c r="AM27" s="29">
        <f t="shared" si="21"/>
        <v>10000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Rates'!D24</f>
        <v>4.2422000000000004</v>
      </c>
      <c r="G29" s="45">
        <f>+$F$19</f>
        <v>10000</v>
      </c>
      <c r="H29" s="26">
        <f t="shared" si="0"/>
        <v>42422.000000000007</v>
      </c>
      <c r="I29" s="27"/>
      <c r="J29" s="24">
        <f>+'LU(7500)'!J29</f>
        <v>4.7850000000000001</v>
      </c>
      <c r="K29" s="45">
        <f>+$F$19</f>
        <v>10000</v>
      </c>
      <c r="L29" s="26">
        <f t="shared" si="22"/>
        <v>47850</v>
      </c>
      <c r="M29" s="27"/>
      <c r="N29" s="30">
        <f t="shared" si="23"/>
        <v>5427.9999999999927</v>
      </c>
      <c r="O29" s="31">
        <f t="shared" si="24"/>
        <v>0.1279524774880956</v>
      </c>
      <c r="Q29" s="24">
        <f>+'LU(7500)'!Q29</f>
        <v>5.1055999999999999</v>
      </c>
      <c r="R29" s="45">
        <f>+$F$19</f>
        <v>10000</v>
      </c>
      <c r="S29" s="26">
        <f t="shared" si="25"/>
        <v>51056</v>
      </c>
      <c r="T29" s="27"/>
      <c r="U29" s="30">
        <f t="shared" si="1"/>
        <v>3206</v>
      </c>
      <c r="V29" s="31">
        <f t="shared" si="2"/>
        <v>6.7001044932079409E-2</v>
      </c>
      <c r="X29" s="24">
        <f>+'LU(7500)'!X29</f>
        <v>5.4024000000000001</v>
      </c>
      <c r="Y29" s="45">
        <f>+$F$19</f>
        <v>10000</v>
      </c>
      <c r="Z29" s="26">
        <f t="shared" si="26"/>
        <v>54024</v>
      </c>
      <c r="AA29" s="27"/>
      <c r="AB29" s="30">
        <f t="shared" si="3"/>
        <v>2968</v>
      </c>
      <c r="AC29" s="31">
        <f t="shared" si="4"/>
        <v>5.8132246944531493E-2</v>
      </c>
      <c r="AE29" s="24">
        <f>+'LU(7500)'!AE29</f>
        <v>5.5681000000000003</v>
      </c>
      <c r="AF29" s="45">
        <f>+$F$19</f>
        <v>10000</v>
      </c>
      <c r="AG29" s="26">
        <f t="shared" si="27"/>
        <v>55681</v>
      </c>
      <c r="AH29" s="27"/>
      <c r="AI29" s="30">
        <f t="shared" si="5"/>
        <v>1657</v>
      </c>
      <c r="AJ29" s="31">
        <f t="shared" si="6"/>
        <v>3.0671553383681327E-2</v>
      </c>
      <c r="AL29" s="24">
        <f>+'LU(7500)'!AL29</f>
        <v>5.6204000000000001</v>
      </c>
      <c r="AM29" s="45">
        <f>+$F$19</f>
        <v>10000</v>
      </c>
      <c r="AN29" s="26">
        <f t="shared" si="28"/>
        <v>56204</v>
      </c>
      <c r="AO29" s="27"/>
      <c r="AP29" s="30">
        <f t="shared" si="7"/>
        <v>523</v>
      </c>
      <c r="AQ29" s="31">
        <f t="shared" si="8"/>
        <v>9.3927910777464492E-3</v>
      </c>
    </row>
    <row r="30" spans="2:43" x14ac:dyDescent="0.2">
      <c r="B30" s="21" t="s">
        <v>21</v>
      </c>
      <c r="C30" s="21"/>
      <c r="D30" s="22"/>
      <c r="E30" s="23"/>
      <c r="F30" s="24"/>
      <c r="G30" s="25">
        <f t="shared" ref="G30" si="29">$F$18</f>
        <v>4000000</v>
      </c>
      <c r="H30" s="26">
        <f t="shared" si="0"/>
        <v>0</v>
      </c>
      <c r="I30" s="27"/>
      <c r="J30" s="24"/>
      <c r="K30" s="25">
        <f t="shared" ref="K30:K38" si="30">$F$18</f>
        <v>4000000</v>
      </c>
      <c r="L30" s="26">
        <f t="shared" si="22"/>
        <v>0</v>
      </c>
      <c r="M30" s="27"/>
      <c r="N30" s="30">
        <f t="shared" si="23"/>
        <v>0</v>
      </c>
      <c r="O30" s="31" t="str">
        <f t="shared" si="24"/>
        <v/>
      </c>
      <c r="Q30" s="24"/>
      <c r="R30" s="25">
        <f t="shared" ref="R30:R38" si="31">$F$18</f>
        <v>4000000</v>
      </c>
      <c r="S30" s="26">
        <f t="shared" si="25"/>
        <v>0</v>
      </c>
      <c r="T30" s="27"/>
      <c r="U30" s="30">
        <f t="shared" si="1"/>
        <v>0</v>
      </c>
      <c r="V30" s="31" t="str">
        <f t="shared" si="2"/>
        <v/>
      </c>
      <c r="X30" s="24"/>
      <c r="Y30" s="25">
        <f t="shared" ref="Y30:Y38" si="32">$F$18</f>
        <v>4000000</v>
      </c>
      <c r="Z30" s="26">
        <f t="shared" si="26"/>
        <v>0</v>
      </c>
      <c r="AA30" s="27"/>
      <c r="AB30" s="30">
        <f t="shared" si="3"/>
        <v>0</v>
      </c>
      <c r="AC30" s="31" t="str">
        <f t="shared" si="4"/>
        <v/>
      </c>
      <c r="AE30" s="24"/>
      <c r="AF30" s="25">
        <f t="shared" ref="AF30:AF38" si="33">$F$18</f>
        <v>4000000</v>
      </c>
      <c r="AG30" s="26">
        <f t="shared" si="27"/>
        <v>0</v>
      </c>
      <c r="AH30" s="27"/>
      <c r="AI30" s="30">
        <f t="shared" si="5"/>
        <v>0</v>
      </c>
      <c r="AJ30" s="31" t="str">
        <f t="shared" si="6"/>
        <v/>
      </c>
      <c r="AL30" s="24"/>
      <c r="AM30" s="25">
        <f t="shared" ref="AM30:AM38" si="34">$F$18</f>
        <v>4000000</v>
      </c>
      <c r="AN30" s="26">
        <f t="shared" si="28"/>
        <v>0</v>
      </c>
      <c r="AO30" s="27"/>
      <c r="AP30" s="30">
        <f t="shared" si="7"/>
        <v>0</v>
      </c>
      <c r="AQ30" s="31" t="str">
        <f t="shared" si="8"/>
        <v/>
      </c>
    </row>
    <row r="31" spans="2:43" x14ac:dyDescent="0.2">
      <c r="B31" s="21" t="s">
        <v>136</v>
      </c>
      <c r="C31" s="21"/>
      <c r="D31" s="22" t="s">
        <v>59</v>
      </c>
      <c r="E31" s="23"/>
      <c r="F31" s="24">
        <f>+'Proposed Rates'!D71</f>
        <v>0</v>
      </c>
      <c r="G31" s="45">
        <f>+$F$19</f>
        <v>10000</v>
      </c>
      <c r="H31" s="26">
        <f t="shared" si="0"/>
        <v>0</v>
      </c>
      <c r="I31" s="27"/>
      <c r="J31" s="24">
        <f>+'LU(7500)'!J31</f>
        <v>4.1000000000000002E-2</v>
      </c>
      <c r="K31" s="45">
        <f>+$F$19</f>
        <v>10000</v>
      </c>
      <c r="L31" s="26">
        <f t="shared" si="22"/>
        <v>410</v>
      </c>
      <c r="M31" s="27"/>
      <c r="N31" s="30">
        <f t="shared" si="23"/>
        <v>410</v>
      </c>
      <c r="O31" s="31" t="str">
        <f t="shared" si="24"/>
        <v/>
      </c>
      <c r="Q31" s="24">
        <f>+'LU(7500)'!Q31</f>
        <v>4.1099999999999998E-2</v>
      </c>
      <c r="R31" s="45">
        <f>+$F$19</f>
        <v>10000</v>
      </c>
      <c r="S31" s="26">
        <f t="shared" si="25"/>
        <v>411</v>
      </c>
      <c r="T31" s="27"/>
      <c r="U31" s="30">
        <f t="shared" si="1"/>
        <v>1</v>
      </c>
      <c r="V31" s="31">
        <f t="shared" si="2"/>
        <v>2.4390243902439024E-3</v>
      </c>
      <c r="X31" s="24">
        <f>+'LU(7500)'!X31</f>
        <v>0</v>
      </c>
      <c r="Y31" s="45">
        <f>+$F$19</f>
        <v>10000</v>
      </c>
      <c r="Z31" s="26">
        <f t="shared" si="26"/>
        <v>0</v>
      </c>
      <c r="AA31" s="27"/>
      <c r="AB31" s="30">
        <f t="shared" si="3"/>
        <v>-411</v>
      </c>
      <c r="AC31" s="31">
        <f t="shared" si="4"/>
        <v>-1</v>
      </c>
      <c r="AE31" s="24">
        <f>+'LU(7500)'!AE31</f>
        <v>0</v>
      </c>
      <c r="AF31" s="45">
        <f>+$F$19</f>
        <v>10000</v>
      </c>
      <c r="AG31" s="26">
        <f t="shared" si="27"/>
        <v>0</v>
      </c>
      <c r="AH31" s="27"/>
      <c r="AI31" s="30">
        <f t="shared" si="5"/>
        <v>0</v>
      </c>
      <c r="AJ31" s="31" t="str">
        <f t="shared" si="6"/>
        <v/>
      </c>
      <c r="AL31" s="24">
        <f>+'LU(7500)'!AL31</f>
        <v>0</v>
      </c>
      <c r="AM31" s="45">
        <f>+$F$19</f>
        <v>10000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101</v>
      </c>
      <c r="C36" s="21"/>
      <c r="D36" s="22" t="s">
        <v>59</v>
      </c>
      <c r="E36" s="23"/>
      <c r="F36" s="24">
        <f>+'Proposed Rates'!D56</f>
        <v>0.183</v>
      </c>
      <c r="G36" s="25">
        <f>$F$19</f>
        <v>10000</v>
      </c>
      <c r="H36" s="26">
        <f t="shared" si="0"/>
        <v>1830</v>
      </c>
      <c r="I36" s="27"/>
      <c r="J36" s="28">
        <f>+'Proposed Rates'!E56</f>
        <v>-0.2409</v>
      </c>
      <c r="K36" s="25">
        <f>$F$19</f>
        <v>10000</v>
      </c>
      <c r="L36" s="26">
        <f t="shared" si="22"/>
        <v>-2409</v>
      </c>
      <c r="M36" s="27"/>
      <c r="N36" s="30">
        <f t="shared" si="23"/>
        <v>-4239</v>
      </c>
      <c r="O36" s="31">
        <f t="shared" si="24"/>
        <v>-2.3163934426229509</v>
      </c>
      <c r="Q36" s="28">
        <f>+'Proposed Rates'!F56</f>
        <v>-0.24099999999999999</v>
      </c>
      <c r="R36" s="25">
        <f>$F$19</f>
        <v>10000</v>
      </c>
      <c r="S36" s="26">
        <f t="shared" si="25"/>
        <v>-2410</v>
      </c>
      <c r="T36" s="27"/>
      <c r="U36" s="30">
        <f t="shared" si="1"/>
        <v>-1</v>
      </c>
      <c r="V36" s="31">
        <f t="shared" si="2"/>
        <v>4.1511000415110004E-4</v>
      </c>
      <c r="X36" s="28">
        <f>+'Proposed Rates'!G56</f>
        <v>0</v>
      </c>
      <c r="Y36" s="25">
        <f>$F$19</f>
        <v>10000</v>
      </c>
      <c r="Z36" s="26">
        <f t="shared" si="26"/>
        <v>0</v>
      </c>
      <c r="AA36" s="27"/>
      <c r="AB36" s="30">
        <f t="shared" si="3"/>
        <v>2410</v>
      </c>
      <c r="AC36" s="31">
        <f t="shared" si="4"/>
        <v>-1</v>
      </c>
      <c r="AE36" s="28">
        <f>+'Proposed Rates'!H56</f>
        <v>0</v>
      </c>
      <c r="AF36" s="25">
        <f>$F$19</f>
        <v>10000</v>
      </c>
      <c r="AG36" s="26">
        <f t="shared" si="27"/>
        <v>0</v>
      </c>
      <c r="AH36" s="27"/>
      <c r="AI36" s="30">
        <f t="shared" si="5"/>
        <v>0</v>
      </c>
      <c r="AJ36" s="31" t="str">
        <f t="shared" si="6"/>
        <v/>
      </c>
      <c r="AL36" s="28">
        <f>+'Proposed Rates'!I56</f>
        <v>0</v>
      </c>
      <c r="AM36" s="25">
        <f>$F$19</f>
        <v>10000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59483.320000000007</v>
      </c>
      <c r="I39" s="62"/>
      <c r="J39" s="239"/>
      <c r="K39" s="240"/>
      <c r="L39" s="238">
        <f>SUM(L23:L38)</f>
        <v>61082.32</v>
      </c>
      <c r="M39" s="62"/>
      <c r="N39" s="37">
        <f t="shared" si="23"/>
        <v>1598.9999999999927</v>
      </c>
      <c r="O39" s="38">
        <f t="shared" si="24"/>
        <v>2.6881485431546063E-2</v>
      </c>
      <c r="Q39" s="239"/>
      <c r="R39" s="240"/>
      <c r="S39" s="238">
        <f>SUM(S23:S38)</f>
        <v>64344.33</v>
      </c>
      <c r="T39" s="62"/>
      <c r="U39" s="37">
        <f t="shared" si="1"/>
        <v>3262.010000000002</v>
      </c>
      <c r="V39" s="38">
        <f t="shared" si="2"/>
        <v>5.3403505302352661E-2</v>
      </c>
      <c r="X39" s="239"/>
      <c r="Y39" s="240"/>
      <c r="Z39" s="238">
        <f>SUM(Z23:Z38)</f>
        <v>69289.279999999999</v>
      </c>
      <c r="AA39" s="62"/>
      <c r="AB39" s="37">
        <f t="shared" si="3"/>
        <v>4944.9499999999971</v>
      </c>
      <c r="AC39" s="38">
        <f t="shared" si="4"/>
        <v>7.6851371364034665E-2</v>
      </c>
      <c r="AE39" s="239"/>
      <c r="AF39" s="240"/>
      <c r="AG39" s="238">
        <f>SUM(AG23:AG38)</f>
        <v>70946.28</v>
      </c>
      <c r="AH39" s="62"/>
      <c r="AI39" s="37">
        <f t="shared" si="5"/>
        <v>1657</v>
      </c>
      <c r="AJ39" s="38">
        <f t="shared" si="6"/>
        <v>2.3914233197400811E-2</v>
      </c>
      <c r="AL39" s="239"/>
      <c r="AM39" s="240"/>
      <c r="AN39" s="238">
        <f>SUM(AN23:AN38)</f>
        <v>71469.279999999999</v>
      </c>
      <c r="AO39" s="62"/>
      <c r="AP39" s="37">
        <f t="shared" si="7"/>
        <v>523</v>
      </c>
      <c r="AQ39" s="38">
        <f t="shared" si="8"/>
        <v>7.3717748132812603E-3</v>
      </c>
    </row>
    <row r="40" spans="2:43" ht="38.25" x14ac:dyDescent="0.2">
      <c r="B40" s="40" t="str">
        <f>+'&gt;50 (100)'!B40</f>
        <v>Deferral/Variance Account Disposition Rate Rider Class 1</v>
      </c>
      <c r="C40" s="21"/>
      <c r="D40" s="22" t="str">
        <f>+'&gt;50 (100)'!D40</f>
        <v>per kW</v>
      </c>
      <c r="E40" s="23"/>
      <c r="F40" s="24">
        <f>+'Proposed Rates'!D42</f>
        <v>-8.6300000000000002E-2</v>
      </c>
      <c r="G40" s="45">
        <f>+$F$19</f>
        <v>10000</v>
      </c>
      <c r="H40" s="26">
        <f>G40*F40</f>
        <v>-863</v>
      </c>
      <c r="I40" s="27"/>
      <c r="J40" s="24">
        <f>+'Proposed Rates'!E42</f>
        <v>-0.30759999999999998</v>
      </c>
      <c r="K40" s="45">
        <f>+$F$19</f>
        <v>10000</v>
      </c>
      <c r="L40" s="26">
        <f>K40*J40</f>
        <v>-3076</v>
      </c>
      <c r="M40" s="27"/>
      <c r="N40" s="30">
        <f>L40-H40</f>
        <v>-2213</v>
      </c>
      <c r="O40" s="31">
        <f>IF((H40)=0,"",(N40/H40))</f>
        <v>2.5643105446118191</v>
      </c>
      <c r="Q40" s="24">
        <f>+'Proposed Rates'!F42</f>
        <v>-0.30780000000000002</v>
      </c>
      <c r="R40" s="45">
        <f>+$F$19</f>
        <v>10000</v>
      </c>
      <c r="S40" s="26">
        <f>R40*Q40</f>
        <v>-3078</v>
      </c>
      <c r="T40" s="27"/>
      <c r="U40" s="30">
        <f t="shared" si="1"/>
        <v>-2</v>
      </c>
      <c r="V40" s="31">
        <f t="shared" si="2"/>
        <v>6.5019505851755528E-4</v>
      </c>
      <c r="X40" s="24">
        <f>+'Proposed Rates'!G42</f>
        <v>0</v>
      </c>
      <c r="Y40" s="45">
        <f>+$F$19</f>
        <v>10000</v>
      </c>
      <c r="Z40" s="26">
        <f>Y40*X40</f>
        <v>0</v>
      </c>
      <c r="AA40" s="27"/>
      <c r="AB40" s="30">
        <f t="shared" si="3"/>
        <v>3078</v>
      </c>
      <c r="AC40" s="31">
        <f t="shared" si="4"/>
        <v>-1</v>
      </c>
      <c r="AE40" s="24">
        <f>+'Proposed Rates'!H42</f>
        <v>0</v>
      </c>
      <c r="AF40" s="45">
        <f>+$F$19</f>
        <v>10000</v>
      </c>
      <c r="AG40" s="26">
        <f>AF40*AE40</f>
        <v>0</v>
      </c>
      <c r="AH40" s="27"/>
      <c r="AI40" s="30">
        <f t="shared" si="5"/>
        <v>0</v>
      </c>
      <c r="AJ40" s="31" t="str">
        <f t="shared" si="6"/>
        <v/>
      </c>
      <c r="AL40" s="24">
        <f>+'Proposed Rates'!I42</f>
        <v>0</v>
      </c>
      <c r="AM40" s="45">
        <f>+$F$19</f>
        <v>10000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4">
        <f>+'Proposed Rates'!E127</f>
        <v>2.5999999999999999E-3</v>
      </c>
      <c r="K42" s="25">
        <f t="shared" ref="K42" si="38">$F$18</f>
        <v>4000000</v>
      </c>
      <c r="L42" s="26">
        <f t="shared" ref="L42:L43" si="39">K42*J42</f>
        <v>10400</v>
      </c>
      <c r="M42" s="42"/>
      <c r="N42" s="30">
        <f t="shared" ref="N42:N43" si="40">L42-H42</f>
        <v>16400</v>
      </c>
      <c r="O42" s="31">
        <f t="shared" ref="O42:O46"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Rates'!D144</f>
        <v>0</v>
      </c>
      <c r="G43" s="25">
        <f>$F$19</f>
        <v>10000</v>
      </c>
      <c r="H43" s="26">
        <f t="shared" si="37"/>
        <v>0</v>
      </c>
      <c r="I43" s="41"/>
      <c r="J43" s="28">
        <f>+'Proposed Rates'!E143</f>
        <v>0</v>
      </c>
      <c r="K43" s="45">
        <f>$F19</f>
        <v>10000</v>
      </c>
      <c r="L43" s="26">
        <f t="shared" si="39"/>
        <v>0</v>
      </c>
      <c r="M43" s="42"/>
      <c r="N43" s="30">
        <f t="shared" si="40"/>
        <v>0</v>
      </c>
      <c r="O43" s="31" t="str">
        <f t="shared" si="41"/>
        <v/>
      </c>
      <c r="Q43" s="28">
        <f>+'Proposed Rates'!F143</f>
        <v>0</v>
      </c>
      <c r="R43" s="25">
        <f>$F$19</f>
        <v>10000</v>
      </c>
      <c r="S43" s="26">
        <f t="shared" si="43"/>
        <v>0</v>
      </c>
      <c r="T43" s="42"/>
      <c r="U43" s="30">
        <f t="shared" si="1"/>
        <v>0</v>
      </c>
      <c r="V43" s="31" t="str">
        <f t="shared" si="2"/>
        <v/>
      </c>
      <c r="X43" s="28">
        <f>+'Proposed Rates'!G143</f>
        <v>0</v>
      </c>
      <c r="Y43" s="25">
        <f>$F$19</f>
        <v>10000</v>
      </c>
      <c r="Z43" s="26">
        <f t="shared" si="45"/>
        <v>0</v>
      </c>
      <c r="AA43" s="42"/>
      <c r="AB43" s="30">
        <f t="shared" si="3"/>
        <v>0</v>
      </c>
      <c r="AC43" s="31" t="str">
        <f t="shared" si="4"/>
        <v/>
      </c>
      <c r="AE43" s="28">
        <f>+'Proposed Rates'!H143</f>
        <v>0</v>
      </c>
      <c r="AF43" s="25">
        <f>$F$19</f>
        <v>10000</v>
      </c>
      <c r="AG43" s="26">
        <f t="shared" si="47"/>
        <v>0</v>
      </c>
      <c r="AH43" s="42"/>
      <c r="AI43" s="30">
        <f t="shared" si="5"/>
        <v>0</v>
      </c>
      <c r="AJ43" s="31" t="str">
        <f t="shared" si="6"/>
        <v/>
      </c>
      <c r="AL43" s="28">
        <f>+'Proposed Rates'!I143</f>
        <v>0</v>
      </c>
      <c r="AM43" s="25">
        <f>$F$19</f>
        <v>10000</v>
      </c>
      <c r="AN43" s="26">
        <f t="shared" si="49"/>
        <v>0</v>
      </c>
      <c r="AO43" s="42"/>
      <c r="AP43" s="30">
        <f t="shared" si="7"/>
        <v>0</v>
      </c>
      <c r="AQ43" s="31" t="str">
        <f t="shared" si="8"/>
        <v/>
      </c>
    </row>
    <row r="44" spans="2:43" x14ac:dyDescent="0.2">
      <c r="B44" s="43" t="s">
        <v>24</v>
      </c>
      <c r="C44" s="21"/>
      <c r="D44" s="22" t="s">
        <v>59</v>
      </c>
      <c r="E44" s="23"/>
      <c r="F44" s="44">
        <f>+'Proposed Rates'!D237</f>
        <v>2.9510000000000002E-2</v>
      </c>
      <c r="G44" s="45">
        <f>+$F$19</f>
        <v>10000</v>
      </c>
      <c r="H44" s="26">
        <f>G44*F44</f>
        <v>295.10000000000002</v>
      </c>
      <c r="I44" s="27"/>
      <c r="J44" s="46">
        <f>+'Proposed Rates'!E237</f>
        <v>2.3640000000000001E-2</v>
      </c>
      <c r="K44" s="45">
        <f>+$F$19</f>
        <v>10000</v>
      </c>
      <c r="L44" s="26">
        <f>K44*J44</f>
        <v>236.4</v>
      </c>
      <c r="M44" s="27"/>
      <c r="N44" s="30">
        <f>L44-H44</f>
        <v>-58.700000000000017</v>
      </c>
      <c r="O44" s="31">
        <f>IF((H44)=0,"",(N44/H44))</f>
        <v>-0.19891562182311084</v>
      </c>
      <c r="Q44" s="46">
        <f>+'Proposed Rates'!F237</f>
        <v>2.3959999999999999E-2</v>
      </c>
      <c r="R44" s="45">
        <f>+$F$19</f>
        <v>10000</v>
      </c>
      <c r="S44" s="26">
        <f>R44*Q44</f>
        <v>239.6</v>
      </c>
      <c r="T44" s="27"/>
      <c r="U44" s="30">
        <f t="shared" si="1"/>
        <v>3.1999999999999886</v>
      </c>
      <c r="V44" s="31">
        <f t="shared" si="2"/>
        <v>1.3536379018612472E-2</v>
      </c>
      <c r="X44" s="46">
        <f>+'Proposed Rates'!G237</f>
        <v>2.427E-2</v>
      </c>
      <c r="Y44" s="45">
        <f>+$F$19</f>
        <v>10000</v>
      </c>
      <c r="Z44" s="26">
        <f>Y44*X44</f>
        <v>242.7</v>
      </c>
      <c r="AA44" s="27"/>
      <c r="AB44" s="30">
        <f t="shared" si="3"/>
        <v>3.0999999999999943</v>
      </c>
      <c r="AC44" s="31">
        <f t="shared" si="4"/>
        <v>1.2938230383973265E-2</v>
      </c>
      <c r="AE44" s="46">
        <f>+'Proposed Rates'!H237</f>
        <v>2.453E-2</v>
      </c>
      <c r="AF44" s="45">
        <f>+$F$19</f>
        <v>10000</v>
      </c>
      <c r="AG44" s="26">
        <f>AF44*AE44</f>
        <v>245.3</v>
      </c>
      <c r="AH44" s="27"/>
      <c r="AI44" s="30">
        <f t="shared" si="5"/>
        <v>2.6000000000000227</v>
      </c>
      <c r="AJ44" s="31">
        <f t="shared" si="6"/>
        <v>1.0712814173877309E-2</v>
      </c>
      <c r="AL44" s="46">
        <f>+'Proposed Rates'!I237</f>
        <v>2.4910000000000002E-2</v>
      </c>
      <c r="AM44" s="45">
        <f>+$F$19</f>
        <v>10000</v>
      </c>
      <c r="AN44" s="26">
        <f>AM44*AL44</f>
        <v>249.10000000000002</v>
      </c>
      <c r="AO44" s="27"/>
      <c r="AP44" s="30">
        <f t="shared" si="7"/>
        <v>3.8000000000000114</v>
      </c>
      <c r="AQ44" s="31">
        <f t="shared" si="8"/>
        <v>1.5491235222176972E-2</v>
      </c>
    </row>
    <row r="45" spans="2:43" x14ac:dyDescent="0.2">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52915.420000000006</v>
      </c>
      <c r="I47" s="36"/>
      <c r="J47" s="53"/>
      <c r="K47" s="55"/>
      <c r="L47" s="54">
        <f>SUM(L40:L46)+L39</f>
        <v>68642.720000000001</v>
      </c>
      <c r="M47" s="36"/>
      <c r="N47" s="37">
        <f t="shared" ref="N47:N64" si="58">L47-H47</f>
        <v>15727.299999999996</v>
      </c>
      <c r="O47" s="38">
        <f t="shared" ref="O47:O64" si="59">IF((H47)=0,"",(N47/H47))</f>
        <v>0.29721582102154709</v>
      </c>
      <c r="Q47" s="53"/>
      <c r="R47" s="55"/>
      <c r="S47" s="54">
        <f>SUM(S40:S46)+S39</f>
        <v>61505.93</v>
      </c>
      <c r="T47" s="36"/>
      <c r="U47" s="37">
        <f t="shared" si="1"/>
        <v>-7136.7900000000009</v>
      </c>
      <c r="V47" s="38">
        <f t="shared" si="2"/>
        <v>-0.10397009325970767</v>
      </c>
      <c r="X47" s="53"/>
      <c r="Y47" s="55"/>
      <c r="Z47" s="54">
        <f>SUM(Z40:Z46)+Z39</f>
        <v>69531.98</v>
      </c>
      <c r="AA47" s="36"/>
      <c r="AB47" s="37">
        <f t="shared" si="3"/>
        <v>8026.0499999999956</v>
      </c>
      <c r="AC47" s="38">
        <f t="shared" si="4"/>
        <v>0.13049229562092624</v>
      </c>
      <c r="AE47" s="53"/>
      <c r="AF47" s="55"/>
      <c r="AG47" s="54">
        <f>SUM(AG40:AG46)+AG39</f>
        <v>71191.58</v>
      </c>
      <c r="AH47" s="36"/>
      <c r="AI47" s="37">
        <f t="shared" si="5"/>
        <v>1659.6000000000058</v>
      </c>
      <c r="AJ47" s="38">
        <f t="shared" si="6"/>
        <v>2.386815390558425E-2</v>
      </c>
      <c r="AL47" s="53"/>
      <c r="AM47" s="55"/>
      <c r="AN47" s="54">
        <f>SUM(AN40:AN46)+AN39</f>
        <v>71718.38</v>
      </c>
      <c r="AO47" s="36"/>
      <c r="AP47" s="37">
        <f t="shared" si="7"/>
        <v>526.80000000000291</v>
      </c>
      <c r="AQ47" s="38">
        <f t="shared" si="8"/>
        <v>7.3997514874652717E-3</v>
      </c>
    </row>
    <row r="48" spans="2:43" x14ac:dyDescent="0.2">
      <c r="B48" s="27" t="s">
        <v>28</v>
      </c>
      <c r="C48" s="27"/>
      <c r="D48" s="56" t="s">
        <v>59</v>
      </c>
      <c r="E48" s="57"/>
      <c r="F48" s="28">
        <f>'Proposed Rates'!D157</f>
        <v>3.3399000000000001</v>
      </c>
      <c r="G48" s="58">
        <f>+$F$19</f>
        <v>10000</v>
      </c>
      <c r="H48" s="26">
        <f>G48*F48</f>
        <v>33399</v>
      </c>
      <c r="I48" s="27"/>
      <c r="J48" s="28">
        <f>'Proposed Rates'!E157</f>
        <v>3.5749</v>
      </c>
      <c r="K48" s="58">
        <f>+$F$19</f>
        <v>10000</v>
      </c>
      <c r="L48" s="26">
        <f>K48*J48</f>
        <v>35749</v>
      </c>
      <c r="M48" s="27"/>
      <c r="N48" s="30">
        <f t="shared" si="58"/>
        <v>2350</v>
      </c>
      <c r="O48" s="31">
        <f t="shared" si="59"/>
        <v>7.0361388065510941E-2</v>
      </c>
      <c r="Q48" s="28">
        <f>'Proposed Rates'!F157</f>
        <v>3.5749</v>
      </c>
      <c r="R48" s="58">
        <f>+$F$19</f>
        <v>10000</v>
      </c>
      <c r="S48" s="26">
        <f>R48*Q48</f>
        <v>35749</v>
      </c>
      <c r="T48" s="27"/>
      <c r="U48" s="30">
        <f t="shared" si="1"/>
        <v>0</v>
      </c>
      <c r="V48" s="31">
        <f t="shared" si="2"/>
        <v>0</v>
      </c>
      <c r="X48" s="28">
        <f>'Proposed Rates'!G157</f>
        <v>3.5749</v>
      </c>
      <c r="Y48" s="58">
        <f>+$F$19</f>
        <v>10000</v>
      </c>
      <c r="Z48" s="26">
        <f>Y48*X48</f>
        <v>35749</v>
      </c>
      <c r="AA48" s="27"/>
      <c r="AB48" s="30">
        <f t="shared" si="3"/>
        <v>0</v>
      </c>
      <c r="AC48" s="31">
        <f t="shared" si="4"/>
        <v>0</v>
      </c>
      <c r="AE48" s="28">
        <f>'Proposed Rates'!H157</f>
        <v>3.5749</v>
      </c>
      <c r="AF48" s="58">
        <f>+$F$19</f>
        <v>10000</v>
      </c>
      <c r="AG48" s="26">
        <f>AF48*AE48</f>
        <v>35749</v>
      </c>
      <c r="AH48" s="27"/>
      <c r="AI48" s="30">
        <f t="shared" si="5"/>
        <v>0</v>
      </c>
      <c r="AJ48" s="31">
        <f t="shared" si="6"/>
        <v>0</v>
      </c>
      <c r="AL48" s="28">
        <f>'Proposed Rates'!I157</f>
        <v>3.5749</v>
      </c>
      <c r="AM48" s="58">
        <f>+$F$19</f>
        <v>10000</v>
      </c>
      <c r="AN48" s="26">
        <f>AM48*AL48</f>
        <v>35749</v>
      </c>
      <c r="AO48" s="27"/>
      <c r="AP48" s="30">
        <f t="shared" si="7"/>
        <v>0</v>
      </c>
      <c r="AQ48" s="31">
        <f t="shared" si="8"/>
        <v>0</v>
      </c>
    </row>
    <row r="49" spans="2:43" ht="25.5" x14ac:dyDescent="0.2">
      <c r="B49" s="60" t="s">
        <v>29</v>
      </c>
      <c r="C49" s="27"/>
      <c r="D49" s="56" t="s">
        <v>59</v>
      </c>
      <c r="E49" s="57"/>
      <c r="F49" s="28">
        <f>'Proposed Rates'!D171</f>
        <v>2.4641999999999999</v>
      </c>
      <c r="G49" s="58">
        <f>G48</f>
        <v>10000</v>
      </c>
      <c r="H49" s="26">
        <f>G49*F49</f>
        <v>24642</v>
      </c>
      <c r="I49" s="27"/>
      <c r="J49" s="28">
        <f>'Proposed Rates'!E171</f>
        <v>2.3643000000000001</v>
      </c>
      <c r="K49" s="58">
        <f>K48</f>
        <v>10000</v>
      </c>
      <c r="L49" s="26">
        <f>K49*J49</f>
        <v>23643</v>
      </c>
      <c r="M49" s="27"/>
      <c r="N49" s="30">
        <f t="shared" si="58"/>
        <v>-999</v>
      </c>
      <c r="O49" s="31">
        <f t="shared" si="59"/>
        <v>-4.0540540540540543E-2</v>
      </c>
      <c r="Q49" s="28">
        <f>'Proposed Rates'!F171</f>
        <v>2.3643000000000001</v>
      </c>
      <c r="R49" s="58">
        <f>R48</f>
        <v>10000</v>
      </c>
      <c r="S49" s="26">
        <f>R49*Q49</f>
        <v>23643</v>
      </c>
      <c r="T49" s="27"/>
      <c r="U49" s="30">
        <f t="shared" si="1"/>
        <v>0</v>
      </c>
      <c r="V49" s="31">
        <f t="shared" si="2"/>
        <v>0</v>
      </c>
      <c r="X49" s="28">
        <f>'Proposed Rates'!G171</f>
        <v>2.3643000000000001</v>
      </c>
      <c r="Y49" s="58">
        <f>Y48</f>
        <v>10000</v>
      </c>
      <c r="Z49" s="26">
        <f>Y49*X49</f>
        <v>23643</v>
      </c>
      <c r="AA49" s="27"/>
      <c r="AB49" s="30">
        <f t="shared" si="3"/>
        <v>0</v>
      </c>
      <c r="AC49" s="31">
        <f t="shared" si="4"/>
        <v>0</v>
      </c>
      <c r="AE49" s="28">
        <f>'Proposed Rates'!H171</f>
        <v>2.3643000000000001</v>
      </c>
      <c r="AF49" s="58">
        <f>AF48</f>
        <v>10000</v>
      </c>
      <c r="AG49" s="26">
        <f>AF49*AE49</f>
        <v>23643</v>
      </c>
      <c r="AH49" s="27"/>
      <c r="AI49" s="30">
        <f t="shared" si="5"/>
        <v>0</v>
      </c>
      <c r="AJ49" s="31">
        <f t="shared" si="6"/>
        <v>0</v>
      </c>
      <c r="AL49" s="28">
        <f>'Proposed Rates'!I171</f>
        <v>2.3643000000000001</v>
      </c>
      <c r="AM49" s="58">
        <f>AM48</f>
        <v>10000</v>
      </c>
      <c r="AN49" s="26">
        <f>AM49*AL49</f>
        <v>23643</v>
      </c>
      <c r="AO49" s="27"/>
      <c r="AP49" s="30">
        <f t="shared" si="7"/>
        <v>0</v>
      </c>
      <c r="AQ49" s="31">
        <f t="shared" si="8"/>
        <v>0</v>
      </c>
    </row>
    <row r="50" spans="2:43" ht="25.5" x14ac:dyDescent="0.2">
      <c r="B50" s="50" t="s">
        <v>30</v>
      </c>
      <c r="C50" s="35"/>
      <c r="D50" s="35"/>
      <c r="E50" s="35"/>
      <c r="F50" s="61"/>
      <c r="G50" s="53"/>
      <c r="H50" s="54">
        <f>SUM(H47:H49)</f>
        <v>110956.42000000001</v>
      </c>
      <c r="I50" s="62"/>
      <c r="J50" s="63"/>
      <c r="K50" s="53"/>
      <c r="L50" s="54">
        <f>SUM(L47:L49)</f>
        <v>128034.72</v>
      </c>
      <c r="M50" s="62"/>
      <c r="N50" s="37">
        <f t="shared" si="58"/>
        <v>17078.299999999988</v>
      </c>
      <c r="O50" s="38">
        <f t="shared" si="59"/>
        <v>0.15391898909499771</v>
      </c>
      <c r="Q50" s="63"/>
      <c r="R50" s="53"/>
      <c r="S50" s="54">
        <f>SUM(S47:S49)</f>
        <v>120897.93</v>
      </c>
      <c r="T50" s="62"/>
      <c r="U50" s="37">
        <f t="shared" si="1"/>
        <v>-7136.7900000000081</v>
      </c>
      <c r="V50" s="38">
        <f t="shared" si="2"/>
        <v>-5.5741052114613977E-2</v>
      </c>
      <c r="X50" s="63"/>
      <c r="Y50" s="53"/>
      <c r="Z50" s="54">
        <f>SUM(Z47:Z49)</f>
        <v>128923.98</v>
      </c>
      <c r="AA50" s="62"/>
      <c r="AB50" s="37">
        <f t="shared" si="3"/>
        <v>8026.0500000000029</v>
      </c>
      <c r="AC50" s="38">
        <f t="shared" si="4"/>
        <v>6.6386992730148503E-2</v>
      </c>
      <c r="AE50" s="63"/>
      <c r="AF50" s="53"/>
      <c r="AG50" s="54">
        <f>SUM(AG47:AG49)</f>
        <v>130583.58</v>
      </c>
      <c r="AH50" s="62"/>
      <c r="AI50" s="37">
        <f t="shared" si="5"/>
        <v>1659.6000000000058</v>
      </c>
      <c r="AJ50" s="38">
        <f t="shared" si="6"/>
        <v>1.2872702192408316E-2</v>
      </c>
      <c r="AL50" s="63"/>
      <c r="AM50" s="53"/>
      <c r="AN50" s="54">
        <f>SUM(AN47:AN49)</f>
        <v>131110.38</v>
      </c>
      <c r="AO50" s="62"/>
      <c r="AP50" s="37">
        <f t="shared" si="7"/>
        <v>526.80000000000291</v>
      </c>
      <c r="AQ50" s="38">
        <f t="shared" si="8"/>
        <v>4.0341978677564429E-3</v>
      </c>
    </row>
    <row r="51" spans="2:43" ht="25.5" x14ac:dyDescent="0.2">
      <c r="B51" s="65" t="s">
        <v>31</v>
      </c>
      <c r="C51" s="21"/>
      <c r="D51" s="22" t="s">
        <v>20</v>
      </c>
      <c r="E51" s="23"/>
      <c r="F51" s="66">
        <f>'Proposed Rates'!D182</f>
        <v>3.3999999999999998E-3</v>
      </c>
      <c r="G51" s="58">
        <f>F18+G45</f>
        <v>4024800</v>
      </c>
      <c r="H51" s="67">
        <f t="shared" ref="H51:H54" si="60">G51*F51</f>
        <v>13684.32</v>
      </c>
      <c r="I51" s="27"/>
      <c r="J51" s="66">
        <f>'Proposed Rates'!E182</f>
        <v>3.3999999999999998E-3</v>
      </c>
      <c r="K51" s="58">
        <f>F18+K45</f>
        <v>4020400.0000000005</v>
      </c>
      <c r="L51" s="67">
        <f t="shared" ref="L51:L54" si="61">K51*J51</f>
        <v>13669.36</v>
      </c>
      <c r="M51" s="27"/>
      <c r="N51" s="30">
        <f t="shared" si="58"/>
        <v>-14.959999999999127</v>
      </c>
      <c r="O51" s="68">
        <f t="shared" si="59"/>
        <v>-1.0932220234545179E-3</v>
      </c>
      <c r="Q51" s="66">
        <f>'Proposed Rates'!F181</f>
        <v>3.3999999999999998E-3</v>
      </c>
      <c r="R51" s="58">
        <f>F18+R45</f>
        <v>4020400.0000000005</v>
      </c>
      <c r="S51" s="67">
        <f t="shared" ref="S51:S54" si="62">R51*Q51</f>
        <v>13669.36</v>
      </c>
      <c r="T51" s="27"/>
      <c r="U51" s="30">
        <f t="shared" si="1"/>
        <v>0</v>
      </c>
      <c r="V51" s="68">
        <f t="shared" si="2"/>
        <v>0</v>
      </c>
      <c r="X51" s="66">
        <f>'Proposed Rates'!G181</f>
        <v>3.3999999999999998E-3</v>
      </c>
      <c r="Y51" s="58">
        <f>F18+Y45</f>
        <v>4020400.0000000005</v>
      </c>
      <c r="Z51" s="67">
        <f t="shared" ref="Z51:Z54" si="63">Y51*X51</f>
        <v>13669.36</v>
      </c>
      <c r="AA51" s="27"/>
      <c r="AB51" s="30">
        <f t="shared" si="3"/>
        <v>0</v>
      </c>
      <c r="AC51" s="68">
        <f t="shared" si="4"/>
        <v>0</v>
      </c>
      <c r="AE51" s="66">
        <f>'Proposed Rates'!H181</f>
        <v>3.3999999999999998E-3</v>
      </c>
      <c r="AF51" s="58">
        <f>F18+AF45</f>
        <v>4020400.0000000005</v>
      </c>
      <c r="AG51" s="67">
        <f t="shared" ref="AG51:AG54" si="64">AF51*AE51</f>
        <v>13669.36</v>
      </c>
      <c r="AH51" s="27"/>
      <c r="AI51" s="30">
        <f t="shared" si="5"/>
        <v>0</v>
      </c>
      <c r="AJ51" s="68">
        <f t="shared" si="6"/>
        <v>0</v>
      </c>
      <c r="AL51" s="66">
        <f>'Proposed Rates'!I181</f>
        <v>3.3999999999999998E-3</v>
      </c>
      <c r="AM51" s="58">
        <f>F18+AM45</f>
        <v>4020400.0000000005</v>
      </c>
      <c r="AN51" s="67">
        <f t="shared" ref="AN51:AN54" si="65">AM51*AL51</f>
        <v>13669.36</v>
      </c>
      <c r="AO51" s="27"/>
      <c r="AP51" s="30">
        <f t="shared" si="7"/>
        <v>0</v>
      </c>
      <c r="AQ51" s="68">
        <f t="shared" si="8"/>
        <v>0</v>
      </c>
    </row>
    <row r="52" spans="2:43" ht="25.5" x14ac:dyDescent="0.2">
      <c r="B52" s="65" t="s">
        <v>32</v>
      </c>
      <c r="C52" s="21"/>
      <c r="D52" s="22" t="s">
        <v>20</v>
      </c>
      <c r="E52" s="23"/>
      <c r="F52" s="66">
        <f>'Proposed Rates'!D196</f>
        <v>5.0000000000000001E-4</v>
      </c>
      <c r="G52" s="58">
        <f>G51</f>
        <v>4024800</v>
      </c>
      <c r="H52" s="67">
        <f t="shared" si="60"/>
        <v>2012.4</v>
      </c>
      <c r="I52" s="27"/>
      <c r="J52" s="66">
        <f>'Proposed Rates'!E196</f>
        <v>5.0000000000000001E-4</v>
      </c>
      <c r="K52" s="58">
        <f>F18+K45</f>
        <v>4020400.0000000005</v>
      </c>
      <c r="L52" s="67">
        <f t="shared" si="61"/>
        <v>2010.2000000000003</v>
      </c>
      <c r="M52" s="27"/>
      <c r="N52" s="30">
        <f t="shared" si="58"/>
        <v>-2.1999999999998181</v>
      </c>
      <c r="O52" s="68">
        <f t="shared" si="59"/>
        <v>-1.0932220234544912E-3</v>
      </c>
      <c r="Q52" s="66">
        <f>'Proposed Rates'!F195</f>
        <v>5.0000000000000001E-4</v>
      </c>
      <c r="R52" s="58">
        <f>F18+R45</f>
        <v>4020400.0000000005</v>
      </c>
      <c r="S52" s="67">
        <f t="shared" si="62"/>
        <v>2010.2000000000003</v>
      </c>
      <c r="T52" s="27"/>
      <c r="U52" s="30">
        <f t="shared" si="1"/>
        <v>0</v>
      </c>
      <c r="V52" s="68">
        <f t="shared" si="2"/>
        <v>0</v>
      </c>
      <c r="X52" s="66">
        <f>'Proposed Rates'!G195</f>
        <v>5.0000000000000001E-4</v>
      </c>
      <c r="Y52" s="58">
        <f>F18+Y45</f>
        <v>4020400.0000000005</v>
      </c>
      <c r="Z52" s="67">
        <f t="shared" si="63"/>
        <v>2010.2000000000003</v>
      </c>
      <c r="AA52" s="27"/>
      <c r="AB52" s="30">
        <f t="shared" si="3"/>
        <v>0</v>
      </c>
      <c r="AC52" s="68">
        <f t="shared" si="4"/>
        <v>0</v>
      </c>
      <c r="AE52" s="66">
        <f>'Proposed Rates'!H195</f>
        <v>5.0000000000000001E-4</v>
      </c>
      <c r="AF52" s="58">
        <f>F18+AF45</f>
        <v>4020400.0000000005</v>
      </c>
      <c r="AG52" s="67">
        <f t="shared" si="64"/>
        <v>2010.2000000000003</v>
      </c>
      <c r="AH52" s="27"/>
      <c r="AI52" s="30">
        <f t="shared" si="5"/>
        <v>0</v>
      </c>
      <c r="AJ52" s="68">
        <f t="shared" si="6"/>
        <v>0</v>
      </c>
      <c r="AL52" s="66">
        <f>'Proposed Rates'!I195</f>
        <v>5.0000000000000001E-4</v>
      </c>
      <c r="AM52" s="58">
        <f>F18+AM45</f>
        <v>4020400.0000000005</v>
      </c>
      <c r="AN52" s="67">
        <f t="shared" si="65"/>
        <v>2010.2000000000003</v>
      </c>
      <c r="AO52" s="27"/>
      <c r="AP52" s="30">
        <f t="shared" si="7"/>
        <v>0</v>
      </c>
      <c r="AQ52" s="68">
        <f t="shared" si="8"/>
        <v>0</v>
      </c>
    </row>
    <row r="53" spans="2:43" x14ac:dyDescent="0.2">
      <c r="B53" s="21" t="s">
        <v>33</v>
      </c>
      <c r="C53" s="21"/>
      <c r="D53" s="22" t="s">
        <v>17</v>
      </c>
      <c r="E53" s="23"/>
      <c r="F53" s="66">
        <f>'Proposed Rates'!D210</f>
        <v>0.25</v>
      </c>
      <c r="G53" s="25">
        <v>1</v>
      </c>
      <c r="H53" s="67">
        <f t="shared" si="60"/>
        <v>0.25</v>
      </c>
      <c r="I53" s="27"/>
      <c r="J53" s="66">
        <f>'Proposed Rates'!E210</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124</v>
      </c>
      <c r="C54" s="21"/>
      <c r="D54" s="22"/>
      <c r="E54" s="23"/>
      <c r="F54" s="66">
        <f>'Proposed Rates'!D229</f>
        <v>0.1101</v>
      </c>
      <c r="G54" s="71">
        <f>G52</f>
        <v>4024800</v>
      </c>
      <c r="H54" s="67">
        <f t="shared" si="60"/>
        <v>443130.48000000004</v>
      </c>
      <c r="I54" s="27"/>
      <c r="J54" s="66">
        <f>'Proposed Rates'!E229</f>
        <v>0.1101</v>
      </c>
      <c r="K54" s="71">
        <f>F18+K45</f>
        <v>4020400.0000000005</v>
      </c>
      <c r="L54" s="67">
        <f t="shared" si="61"/>
        <v>442646.04000000004</v>
      </c>
      <c r="M54" s="27"/>
      <c r="N54" s="30">
        <f t="shared" si="58"/>
        <v>-484.44000000000233</v>
      </c>
      <c r="O54" s="68">
        <f t="shared" si="59"/>
        <v>-1.0932220234545868E-3</v>
      </c>
      <c r="Q54" s="66">
        <f>'Proposed Rates'!F229</f>
        <v>0.1101</v>
      </c>
      <c r="R54" s="71">
        <f>F18+R45</f>
        <v>4020400.0000000005</v>
      </c>
      <c r="S54" s="67">
        <f t="shared" si="62"/>
        <v>442646.04000000004</v>
      </c>
      <c r="T54" s="27"/>
      <c r="U54" s="30">
        <f t="shared" si="1"/>
        <v>0</v>
      </c>
      <c r="V54" s="68">
        <f t="shared" si="2"/>
        <v>0</v>
      </c>
      <c r="X54" s="66">
        <f>'Proposed Rates'!G229</f>
        <v>0.1101</v>
      </c>
      <c r="Y54" s="71">
        <f>F18+Y45</f>
        <v>4020400.0000000005</v>
      </c>
      <c r="Z54" s="67">
        <f t="shared" si="63"/>
        <v>442646.04000000004</v>
      </c>
      <c r="AA54" s="27"/>
      <c r="AB54" s="30">
        <f t="shared" si="3"/>
        <v>0</v>
      </c>
      <c r="AC54" s="68">
        <f t="shared" si="4"/>
        <v>0</v>
      </c>
      <c r="AE54" s="66">
        <f>'Proposed Rates'!H229</f>
        <v>0.1101</v>
      </c>
      <c r="AF54" s="71">
        <f>F18+AF45</f>
        <v>4020400.0000000005</v>
      </c>
      <c r="AG54" s="67">
        <f t="shared" si="64"/>
        <v>442646.04000000004</v>
      </c>
      <c r="AH54" s="27"/>
      <c r="AI54" s="30">
        <f t="shared" si="5"/>
        <v>0</v>
      </c>
      <c r="AJ54" s="68">
        <f t="shared" si="6"/>
        <v>0</v>
      </c>
      <c r="AL54" s="66">
        <f>'Proposed Rates'!I229</f>
        <v>0.1101</v>
      </c>
      <c r="AM54" s="71">
        <f>F18+AM45</f>
        <v>4020400.0000000005</v>
      </c>
      <c r="AN54" s="67">
        <f t="shared" si="65"/>
        <v>442646.04000000004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569783.87</v>
      </c>
      <c r="I60" s="94"/>
      <c r="J60" s="95"/>
      <c r="K60" s="95"/>
      <c r="L60" s="93">
        <f>SUM(L51:L56,L50)</f>
        <v>586360.57000000007</v>
      </c>
      <c r="M60" s="96"/>
      <c r="N60" s="97">
        <f t="shared" ref="N60" si="66">L60-H60</f>
        <v>16576.70000000007</v>
      </c>
      <c r="O60" s="98">
        <f t="shared" ref="O60" si="67">IF((H60)=0,"",(N60/H60))</f>
        <v>2.9092961160869769E-2</v>
      </c>
      <c r="Q60" s="95"/>
      <c r="R60" s="95"/>
      <c r="S60" s="93">
        <f>SUM(S51:S56,S50)</f>
        <v>579223.78</v>
      </c>
      <c r="T60" s="96"/>
      <c r="U60" s="97">
        <f t="shared" si="1"/>
        <v>-7136.7900000000373</v>
      </c>
      <c r="V60" s="98">
        <f>IF((L60)=0,"",(U60/L60))</f>
        <v>-1.2171333416911094E-2</v>
      </c>
      <c r="X60" s="95"/>
      <c r="Y60" s="95"/>
      <c r="Z60" s="93">
        <f>SUM(Z51:Z56,Z50)</f>
        <v>587249.83000000007</v>
      </c>
      <c r="AA60" s="96"/>
      <c r="AB60" s="97">
        <f t="shared" si="3"/>
        <v>8026.0500000000466</v>
      </c>
      <c r="AC60" s="98">
        <f>IF((S60)=0,"",(AB60/S60))</f>
        <v>1.3856561621140703E-2</v>
      </c>
      <c r="AE60" s="95"/>
      <c r="AF60" s="95"/>
      <c r="AG60" s="93">
        <f>SUM(AG51:AG56,AG50)</f>
        <v>588909.43000000005</v>
      </c>
      <c r="AH60" s="96"/>
      <c r="AI60" s="97">
        <f t="shared" ref="AI60:AI64" si="68">AG60-Z60</f>
        <v>1659.5999999999767</v>
      </c>
      <c r="AJ60" s="98">
        <f>IF((Z60)=0,"",(AI60/Z60))</f>
        <v>2.8260544579467592E-3</v>
      </c>
      <c r="AL60" s="95"/>
      <c r="AM60" s="95"/>
      <c r="AN60" s="93">
        <f>SUM(AN51:AN56,AN50)</f>
        <v>589436.23</v>
      </c>
      <c r="AO60" s="96"/>
      <c r="AP60" s="97">
        <f t="shared" ref="AP60:AP64" si="69">AN60-AG60</f>
        <v>526.79999999993015</v>
      </c>
      <c r="AQ60" s="98">
        <f>IF((AG60)=0,"",(AP60/AG60))</f>
        <v>8.9453483534799249E-4</v>
      </c>
    </row>
    <row r="61" spans="2:43" x14ac:dyDescent="0.2">
      <c r="B61" s="99" t="s">
        <v>40</v>
      </c>
      <c r="C61" s="21"/>
      <c r="D61" s="21"/>
      <c r="E61" s="21"/>
      <c r="F61" s="100">
        <v>0.13</v>
      </c>
      <c r="G61" s="101"/>
      <c r="H61" s="102">
        <f>H60*F61</f>
        <v>74071.903099999996</v>
      </c>
      <c r="I61" s="103"/>
      <c r="J61" s="104">
        <v>0.13</v>
      </c>
      <c r="K61" s="103"/>
      <c r="L61" s="105">
        <f>L60*J61</f>
        <v>76226.874100000015</v>
      </c>
      <c r="M61" s="106"/>
      <c r="N61" s="107">
        <f t="shared" si="58"/>
        <v>2154.9710000000196</v>
      </c>
      <c r="O61" s="108">
        <f t="shared" si="59"/>
        <v>2.9092961160869912E-2</v>
      </c>
      <c r="Q61" s="104">
        <v>0.13</v>
      </c>
      <c r="R61" s="103"/>
      <c r="S61" s="105">
        <f>S60*Q61</f>
        <v>75299.091400000005</v>
      </c>
      <c r="T61" s="106"/>
      <c r="U61" s="107">
        <f t="shared" si="1"/>
        <v>-927.78270000001066</v>
      </c>
      <c r="V61" s="108">
        <f t="shared" ref="V61:V70" si="70">IF((L61)=0,"",(U61/L61))</f>
        <v>-1.2171333416911168E-2</v>
      </c>
      <c r="X61" s="104">
        <v>0.13</v>
      </c>
      <c r="Y61" s="103"/>
      <c r="Z61" s="105">
        <f>Z60*X61</f>
        <v>76342.477900000013</v>
      </c>
      <c r="AA61" s="106"/>
      <c r="AB61" s="107">
        <f t="shared" si="3"/>
        <v>1043.3865000000078</v>
      </c>
      <c r="AC61" s="108">
        <f t="shared" ref="AC61:AC70" si="71">IF((S61)=0,"",(AB61/S61))</f>
        <v>1.3856561621140727E-2</v>
      </c>
      <c r="AE61" s="104">
        <v>0.13</v>
      </c>
      <c r="AF61" s="103"/>
      <c r="AG61" s="105">
        <f>AG60*AE61</f>
        <v>76558.225900000005</v>
      </c>
      <c r="AH61" s="106"/>
      <c r="AI61" s="107">
        <f t="shared" si="68"/>
        <v>215.74799999999232</v>
      </c>
      <c r="AJ61" s="108">
        <f t="shared" ref="AJ61:AJ70" si="72">IF((Z61)=0,"",(AI61/Z61))</f>
        <v>2.8260544579466981E-3</v>
      </c>
      <c r="AL61" s="104">
        <v>0.13</v>
      </c>
      <c r="AM61" s="103"/>
      <c r="AN61" s="105">
        <f>AN60*AL61</f>
        <v>76626.709900000002</v>
      </c>
      <c r="AO61" s="106"/>
      <c r="AP61" s="107">
        <f t="shared" si="69"/>
        <v>68.48399999999674</v>
      </c>
      <c r="AQ61" s="108">
        <f t="shared" ref="AQ61:AQ70" si="73">IF((AG61)=0,"",(AP61/AG61))</f>
        <v>8.9453483534806849E-4</v>
      </c>
    </row>
    <row r="62" spans="2:43" x14ac:dyDescent="0.2">
      <c r="B62" s="109" t="s">
        <v>123</v>
      </c>
      <c r="C62" s="21"/>
      <c r="D62" s="21"/>
      <c r="E62" s="21"/>
      <c r="F62" s="110"/>
      <c r="G62" s="101"/>
      <c r="H62" s="102">
        <f>H60+H61</f>
        <v>643855.77309999999</v>
      </c>
      <c r="I62" s="103"/>
      <c r="J62" s="103"/>
      <c r="K62" s="103"/>
      <c r="L62" s="105">
        <f>L60+L61</f>
        <v>662587.44410000008</v>
      </c>
      <c r="M62" s="106"/>
      <c r="N62" s="107">
        <f t="shared" si="58"/>
        <v>18731.671000000089</v>
      </c>
      <c r="O62" s="108">
        <f t="shared" si="59"/>
        <v>2.9092961160869787E-2</v>
      </c>
      <c r="Q62" s="103"/>
      <c r="R62" s="103"/>
      <c r="S62" s="105">
        <f>S60+S61</f>
        <v>654522.87140000006</v>
      </c>
      <c r="T62" s="106"/>
      <c r="U62" s="107">
        <f t="shared" si="1"/>
        <v>-8064.5727000000188</v>
      </c>
      <c r="V62" s="108">
        <f t="shared" si="70"/>
        <v>-1.2171333416911059E-2</v>
      </c>
      <c r="X62" s="103"/>
      <c r="Y62" s="103"/>
      <c r="Z62" s="105">
        <f>Z60+Z61</f>
        <v>663592.30790000013</v>
      </c>
      <c r="AA62" s="106"/>
      <c r="AB62" s="107">
        <f t="shared" si="3"/>
        <v>9069.4365000000689</v>
      </c>
      <c r="AC62" s="108">
        <f t="shared" si="71"/>
        <v>1.3856561621140727E-2</v>
      </c>
      <c r="AE62" s="103"/>
      <c r="AF62" s="103"/>
      <c r="AG62" s="105">
        <f>AG60+AG61</f>
        <v>665467.65590000001</v>
      </c>
      <c r="AH62" s="106"/>
      <c r="AI62" s="107">
        <f t="shared" si="68"/>
        <v>1875.3479999998817</v>
      </c>
      <c r="AJ62" s="108">
        <f t="shared" si="72"/>
        <v>2.8260544579466204E-3</v>
      </c>
      <c r="AL62" s="103"/>
      <c r="AM62" s="103"/>
      <c r="AN62" s="105">
        <f>AN60+AN61</f>
        <v>666062.9399</v>
      </c>
      <c r="AO62" s="106"/>
      <c r="AP62" s="107">
        <f t="shared" si="69"/>
        <v>595.2839999999851</v>
      </c>
      <c r="AQ62" s="108">
        <f t="shared" si="73"/>
        <v>8.9453483534808877E-4</v>
      </c>
    </row>
    <row r="63" spans="2:43" ht="15.75" customHeight="1" x14ac:dyDescent="0.2">
      <c r="B63" s="412" t="s">
        <v>127</v>
      </c>
      <c r="C63" s="412"/>
      <c r="D63" s="412"/>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413" t="s">
        <v>126</v>
      </c>
      <c r="C64" s="413"/>
      <c r="D64" s="413"/>
      <c r="E64" s="114"/>
      <c r="F64" s="115"/>
      <c r="G64" s="116"/>
      <c r="H64" s="117">
        <f>H62-H63</f>
        <v>643855.77309999999</v>
      </c>
      <c r="I64" s="118"/>
      <c r="J64" s="118"/>
      <c r="K64" s="118"/>
      <c r="L64" s="119">
        <f>L62-L63</f>
        <v>662587.44410000008</v>
      </c>
      <c r="M64" s="120"/>
      <c r="N64" s="121">
        <f t="shared" si="58"/>
        <v>18731.671000000089</v>
      </c>
      <c r="O64" s="122">
        <f t="shared" si="59"/>
        <v>2.9092961160869787E-2</v>
      </c>
      <c r="Q64" s="118"/>
      <c r="R64" s="118"/>
      <c r="S64" s="119">
        <f>S62-S63</f>
        <v>654522.87140000006</v>
      </c>
      <c r="T64" s="120"/>
      <c r="U64" s="121">
        <f t="shared" si="1"/>
        <v>-8064.5727000000188</v>
      </c>
      <c r="V64" s="122">
        <f t="shared" si="70"/>
        <v>-1.2171333416911059E-2</v>
      </c>
      <c r="X64" s="118"/>
      <c r="Y64" s="118"/>
      <c r="Z64" s="119">
        <f>Z62-Z63</f>
        <v>663592.30790000013</v>
      </c>
      <c r="AA64" s="120"/>
      <c r="AB64" s="121">
        <f t="shared" si="3"/>
        <v>9069.4365000000689</v>
      </c>
      <c r="AC64" s="122">
        <f t="shared" si="71"/>
        <v>1.3856561621140727E-2</v>
      </c>
      <c r="AE64" s="118"/>
      <c r="AF64" s="118"/>
      <c r="AG64" s="119">
        <f>AG62-AG63</f>
        <v>665467.65590000001</v>
      </c>
      <c r="AH64" s="120"/>
      <c r="AI64" s="121">
        <f t="shared" si="68"/>
        <v>1875.3479999998817</v>
      </c>
      <c r="AJ64" s="122">
        <f t="shared" si="72"/>
        <v>2.8260544579466204E-3</v>
      </c>
      <c r="AL64" s="118"/>
      <c r="AM64" s="118"/>
      <c r="AN64" s="119">
        <f>AN62-AN63</f>
        <v>666062.9399</v>
      </c>
      <c r="AO64" s="120"/>
      <c r="AP64" s="121">
        <f t="shared" si="69"/>
        <v>595.2839999999851</v>
      </c>
      <c r="AQ64" s="122">
        <f t="shared" si="73"/>
        <v>8.9453483534808877E-4</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126653.39000000001</v>
      </c>
      <c r="I66" s="134"/>
      <c r="J66" s="135"/>
      <c r="K66" s="135"/>
      <c r="L66" s="133">
        <f>SUM(L57:L58,L50,L51:L53)</f>
        <v>143714.53000000003</v>
      </c>
      <c r="M66" s="136"/>
      <c r="N66" s="137">
        <f t="shared" ref="N66:N70" si="74">L66-H66</f>
        <v>17061.140000000014</v>
      </c>
      <c r="O66" s="98">
        <f t="shared" ref="O66:O70" si="75">IF((H66)=0,"",(N66/H66))</f>
        <v>0.13470732998145579</v>
      </c>
      <c r="Q66" s="135"/>
      <c r="R66" s="135"/>
      <c r="S66" s="133">
        <f>SUM(S57:S58,S50,S51:S53)</f>
        <v>136577.74</v>
      </c>
      <c r="T66" s="136"/>
      <c r="U66" s="137">
        <f t="shared" si="1"/>
        <v>-7136.7900000000373</v>
      </c>
      <c r="V66" s="98">
        <f t="shared" si="70"/>
        <v>-4.9659488153355379E-2</v>
      </c>
      <c r="X66" s="135"/>
      <c r="Y66" s="135"/>
      <c r="Z66" s="133">
        <f>SUM(Z57:Z58,Z50,Z51:Z53)</f>
        <v>144603.79</v>
      </c>
      <c r="AA66" s="136"/>
      <c r="AB66" s="137">
        <f t="shared" si="3"/>
        <v>8026.0500000000175</v>
      </c>
      <c r="AC66" s="98">
        <f t="shared" si="71"/>
        <v>5.8765432785752775E-2</v>
      </c>
      <c r="AE66" s="135"/>
      <c r="AF66" s="135"/>
      <c r="AG66" s="133">
        <f>SUM(AG57:AG58,AG50,AG51:AG53)</f>
        <v>146263.39000000001</v>
      </c>
      <c r="AH66" s="136"/>
      <c r="AI66" s="137">
        <f t="shared" ref="AI66:AI70" si="76">AG66-Z66</f>
        <v>1659.6000000000058</v>
      </c>
      <c r="AJ66" s="98">
        <f t="shared" si="72"/>
        <v>1.1476877611575781E-2</v>
      </c>
      <c r="AL66" s="135"/>
      <c r="AM66" s="135"/>
      <c r="AN66" s="133">
        <f>SUM(AN57:AN58,AN50,AN51:AN53)</f>
        <v>146790.19</v>
      </c>
      <c r="AO66" s="136"/>
      <c r="AP66" s="137">
        <f t="shared" ref="AP66:AP70" si="77">AN66-AG66</f>
        <v>526.79999999998836</v>
      </c>
      <c r="AQ66" s="98">
        <f t="shared" si="73"/>
        <v>3.6017215244360762E-3</v>
      </c>
    </row>
    <row r="67" spans="1:43" s="79" customFormat="1" x14ac:dyDescent="0.2">
      <c r="B67" s="138" t="s">
        <v>40</v>
      </c>
      <c r="C67" s="73"/>
      <c r="D67" s="73"/>
      <c r="E67" s="73"/>
      <c r="F67" s="139">
        <v>0.13</v>
      </c>
      <c r="G67" s="132"/>
      <c r="H67" s="140">
        <f>H66*F67</f>
        <v>16464.940700000003</v>
      </c>
      <c r="I67" s="141"/>
      <c r="J67" s="142">
        <v>0.13</v>
      </c>
      <c r="K67" s="143"/>
      <c r="L67" s="144">
        <f>L66*J67</f>
        <v>18682.888900000005</v>
      </c>
      <c r="M67" s="145"/>
      <c r="N67" s="146">
        <f t="shared" si="74"/>
        <v>2217.9482000000025</v>
      </c>
      <c r="O67" s="108">
        <f t="shared" si="75"/>
        <v>0.13470732998145582</v>
      </c>
      <c r="Q67" s="142">
        <v>0.13</v>
      </c>
      <c r="R67" s="143"/>
      <c r="S67" s="144">
        <f>S66*Q67</f>
        <v>17755.106199999998</v>
      </c>
      <c r="T67" s="145"/>
      <c r="U67" s="146">
        <f t="shared" si="1"/>
        <v>-927.78270000000703</v>
      </c>
      <c r="V67" s="108">
        <f t="shared" si="70"/>
        <v>-4.965948815335549E-2</v>
      </c>
      <c r="X67" s="142">
        <v>0.13</v>
      </c>
      <c r="Y67" s="143"/>
      <c r="Z67" s="144">
        <f>Z66*X67</f>
        <v>18798.492700000003</v>
      </c>
      <c r="AA67" s="145"/>
      <c r="AB67" s="146">
        <f t="shared" si="3"/>
        <v>1043.3865000000042</v>
      </c>
      <c r="AC67" s="108">
        <f t="shared" si="71"/>
        <v>5.8765432785752879E-2</v>
      </c>
      <c r="AE67" s="142">
        <v>0.13</v>
      </c>
      <c r="AF67" s="143"/>
      <c r="AG67" s="144">
        <f>AG66*AE67</f>
        <v>19014.240700000002</v>
      </c>
      <c r="AH67" s="145"/>
      <c r="AI67" s="146">
        <f t="shared" si="76"/>
        <v>215.74799999999959</v>
      </c>
      <c r="AJ67" s="108">
        <f t="shared" si="72"/>
        <v>1.1476877611575717E-2</v>
      </c>
      <c r="AL67" s="142">
        <v>0.13</v>
      </c>
      <c r="AM67" s="143"/>
      <c r="AN67" s="144">
        <f>AN66*AL67</f>
        <v>19082.724700000002</v>
      </c>
      <c r="AO67" s="145"/>
      <c r="AP67" s="146">
        <f t="shared" si="77"/>
        <v>68.484000000000378</v>
      </c>
      <c r="AQ67" s="108">
        <f t="shared" si="73"/>
        <v>3.6017215244361755E-3</v>
      </c>
    </row>
    <row r="68" spans="1:43" s="79" customFormat="1" x14ac:dyDescent="0.2">
      <c r="B68" s="147" t="s">
        <v>41</v>
      </c>
      <c r="C68" s="73"/>
      <c r="D68" s="73"/>
      <c r="E68" s="73"/>
      <c r="F68" s="148"/>
      <c r="G68" s="149"/>
      <c r="H68" s="140">
        <f>H66+H67</f>
        <v>143118.33070000002</v>
      </c>
      <c r="I68" s="141"/>
      <c r="J68" s="141"/>
      <c r="K68" s="141"/>
      <c r="L68" s="144">
        <f>L66+L67</f>
        <v>162397.41890000005</v>
      </c>
      <c r="M68" s="145"/>
      <c r="N68" s="146">
        <f t="shared" si="74"/>
        <v>19279.088200000027</v>
      </c>
      <c r="O68" s="108">
        <f t="shared" si="75"/>
        <v>0.13470732998145585</v>
      </c>
      <c r="Q68" s="141"/>
      <c r="R68" s="141"/>
      <c r="S68" s="144">
        <f>S66+S67</f>
        <v>154332.8462</v>
      </c>
      <c r="T68" s="145"/>
      <c r="U68" s="146">
        <f t="shared" si="1"/>
        <v>-8064.5727000000479</v>
      </c>
      <c r="V68" s="108">
        <f t="shared" si="70"/>
        <v>-4.9659488153355406E-2</v>
      </c>
      <c r="X68" s="141"/>
      <c r="Y68" s="141"/>
      <c r="Z68" s="144">
        <f>Z66+Z67</f>
        <v>163402.28270000001</v>
      </c>
      <c r="AA68" s="145"/>
      <c r="AB68" s="146">
        <f t="shared" si="3"/>
        <v>9069.4365000000107</v>
      </c>
      <c r="AC68" s="108">
        <f t="shared" si="71"/>
        <v>5.8765432785752712E-2</v>
      </c>
      <c r="AE68" s="141"/>
      <c r="AF68" s="141"/>
      <c r="AG68" s="144">
        <f>AG66+AG67</f>
        <v>165277.63070000001</v>
      </c>
      <c r="AH68" s="145"/>
      <c r="AI68" s="146">
        <f t="shared" si="76"/>
        <v>1875.3479999999981</v>
      </c>
      <c r="AJ68" s="108">
        <f t="shared" si="72"/>
        <v>1.1476877611575729E-2</v>
      </c>
      <c r="AL68" s="141"/>
      <c r="AM68" s="141"/>
      <c r="AN68" s="144">
        <f>AN66+AN67</f>
        <v>165872.91469999999</v>
      </c>
      <c r="AO68" s="145"/>
      <c r="AP68" s="146">
        <f t="shared" si="77"/>
        <v>595.2839999999851</v>
      </c>
      <c r="AQ68" s="108">
        <f t="shared" si="73"/>
        <v>3.6017215244360658E-3</v>
      </c>
    </row>
    <row r="69" spans="1:43" s="79" customFormat="1" ht="15.75" customHeight="1" x14ac:dyDescent="0.2">
      <c r="B69" s="412" t="s">
        <v>127</v>
      </c>
      <c r="C69" s="412"/>
      <c r="D69" s="412"/>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407" t="s">
        <v>128</v>
      </c>
      <c r="C70" s="407"/>
      <c r="D70" s="407"/>
      <c r="E70" s="152"/>
      <c r="F70" s="153"/>
      <c r="G70" s="154"/>
      <c r="H70" s="155">
        <f>H68-H69</f>
        <v>143118.33070000002</v>
      </c>
      <c r="I70" s="156"/>
      <c r="J70" s="156"/>
      <c r="K70" s="156"/>
      <c r="L70" s="157">
        <f>L68-L69</f>
        <v>162397.41890000005</v>
      </c>
      <c r="M70" s="158"/>
      <c r="N70" s="159">
        <f t="shared" si="74"/>
        <v>19279.088200000027</v>
      </c>
      <c r="O70" s="160">
        <f t="shared" si="75"/>
        <v>0.13470732998145585</v>
      </c>
      <c r="Q70" s="156"/>
      <c r="R70" s="156"/>
      <c r="S70" s="157">
        <f>S68-S69</f>
        <v>154332.8462</v>
      </c>
      <c r="T70" s="158"/>
      <c r="U70" s="159">
        <f t="shared" si="1"/>
        <v>-8064.5727000000479</v>
      </c>
      <c r="V70" s="160">
        <f t="shared" si="70"/>
        <v>-4.9659488153355406E-2</v>
      </c>
      <c r="X70" s="156"/>
      <c r="Y70" s="156"/>
      <c r="Z70" s="157">
        <f>Z68-Z69</f>
        <v>163402.28270000001</v>
      </c>
      <c r="AA70" s="158"/>
      <c r="AB70" s="159">
        <f t="shared" si="3"/>
        <v>9069.4365000000107</v>
      </c>
      <c r="AC70" s="160">
        <f t="shared" si="71"/>
        <v>5.8765432785752712E-2</v>
      </c>
      <c r="AE70" s="156"/>
      <c r="AF70" s="156"/>
      <c r="AG70" s="157">
        <f>AG68-AG69</f>
        <v>165277.63070000001</v>
      </c>
      <c r="AH70" s="158"/>
      <c r="AI70" s="159">
        <f t="shared" si="76"/>
        <v>1875.3479999999981</v>
      </c>
      <c r="AJ70" s="160">
        <f t="shared" si="72"/>
        <v>1.1476877611575729E-2</v>
      </c>
      <c r="AL70" s="156"/>
      <c r="AM70" s="156"/>
      <c r="AN70" s="157">
        <f>AN68-AN69</f>
        <v>165872.91469999999</v>
      </c>
      <c r="AO70" s="158"/>
      <c r="AP70" s="159">
        <f t="shared" si="77"/>
        <v>595.2839999999851</v>
      </c>
      <c r="AQ70" s="160">
        <f t="shared" si="73"/>
        <v>3.6017215244360658E-3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29"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476250</xdr:colOff>
                    <xdr:row>16</xdr:row>
                    <xdr:rowOff>171450</xdr:rowOff>
                  </from>
                  <to>
                    <xdr:col>9</xdr:col>
                    <xdr:colOff>28575</xdr:colOff>
                    <xdr:row>18</xdr:row>
                    <xdr:rowOff>28575</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361950</xdr:colOff>
                    <xdr:row>16</xdr:row>
                    <xdr:rowOff>114300</xdr:rowOff>
                  </from>
                  <to>
                    <xdr:col>13</xdr:col>
                    <xdr:colOff>1266825</xdr:colOff>
                    <xdr:row>18</xdr:row>
                    <xdr:rowOff>133350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22" zoomScale="85" zoomScaleNormal="85" zoomScaleSheetLayoutView="100" workbookViewId="0">
      <selection activeCell="J42" sqref="J4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63</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470</v>
      </c>
      <c r="G18" s="12" t="s">
        <v>7</v>
      </c>
    </row>
    <row r="19" spans="2:43" x14ac:dyDescent="0.2">
      <c r="B19" s="11"/>
      <c r="F19" s="13"/>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176">
        <f>+'Proposed Rates'!D14</f>
        <v>5.09</v>
      </c>
      <c r="G23" s="25">
        <v>1</v>
      </c>
      <c r="H23" s="26">
        <f>G23*F23</f>
        <v>5.09</v>
      </c>
      <c r="I23" s="27"/>
      <c r="J23" s="177">
        <f>+'Proposed Rates'!E14</f>
        <v>5.44</v>
      </c>
      <c r="K23" s="29">
        <v>1</v>
      </c>
      <c r="L23" s="26">
        <f>K23*J23</f>
        <v>5.44</v>
      </c>
      <c r="M23" s="27"/>
      <c r="N23" s="30">
        <f>L23-H23</f>
        <v>0.35000000000000053</v>
      </c>
      <c r="O23" s="31">
        <f>IF((H23)=0,"",(N23/H23))</f>
        <v>6.8762278978389102E-2</v>
      </c>
      <c r="Q23" s="177">
        <f>+'Proposed Rates'!F14</f>
        <v>5.84</v>
      </c>
      <c r="R23" s="29">
        <v>1</v>
      </c>
      <c r="S23" s="26">
        <f>R23*Q23</f>
        <v>5.84</v>
      </c>
      <c r="T23" s="27"/>
      <c r="U23" s="30">
        <f>S23-L23</f>
        <v>0.39999999999999947</v>
      </c>
      <c r="V23" s="31">
        <f>IF((L23)=0,"",(U23/L23))</f>
        <v>7.3529411764705774E-2</v>
      </c>
      <c r="X23" s="177">
        <f>+'Proposed Rates'!G14</f>
        <v>6.22</v>
      </c>
      <c r="Y23" s="29">
        <v>1</v>
      </c>
      <c r="Z23" s="26">
        <f>Y23*X23</f>
        <v>6.22</v>
      </c>
      <c r="AA23" s="27"/>
      <c r="AB23" s="30">
        <f>Z23-S23</f>
        <v>0.37999999999999989</v>
      </c>
      <c r="AC23" s="31">
        <f>IF((S23)=0,"",(AB23/S23))</f>
        <v>6.5068493150684914E-2</v>
      </c>
      <c r="AE23" s="177">
        <f>+'Proposed Rates'!H14</f>
        <v>6.51</v>
      </c>
      <c r="AF23" s="29">
        <v>1</v>
      </c>
      <c r="AG23" s="26">
        <f>AF23*AE23</f>
        <v>6.51</v>
      </c>
      <c r="AH23" s="27"/>
      <c r="AI23" s="30">
        <f>AG23-Z23</f>
        <v>0.29000000000000004</v>
      </c>
      <c r="AJ23" s="31">
        <f>IF((Z23)=0,"",(AI23/Z23))</f>
        <v>4.6623794212218655E-2</v>
      </c>
      <c r="AL23" s="177">
        <f>+'Proposed Rates'!I14</f>
        <v>6.74</v>
      </c>
      <c r="AM23" s="29">
        <v>1</v>
      </c>
      <c r="AN23" s="26">
        <f>AM23*AL23</f>
        <v>6.74</v>
      </c>
      <c r="AO23" s="27"/>
      <c r="AP23" s="30">
        <f>AN23-AG23</f>
        <v>0.23000000000000043</v>
      </c>
      <c r="AQ23" s="31">
        <f>IF((AG23)=0,"",(AP23/AG23))</f>
        <v>3.5330261136712816E-2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Rates'!D88</f>
        <v>0</v>
      </c>
      <c r="G25" s="45">
        <f>$F$18</f>
        <v>470</v>
      </c>
      <c r="H25" s="26">
        <f t="shared" si="0"/>
        <v>0</v>
      </c>
      <c r="I25" s="27"/>
      <c r="J25" s="28">
        <f>'Proposed Rates'!E88</f>
        <v>0</v>
      </c>
      <c r="K25" s="29">
        <f>$F$18</f>
        <v>470</v>
      </c>
      <c r="L25" s="26">
        <f t="shared" ref="L25:L27" si="9">K25*J25</f>
        <v>0</v>
      </c>
      <c r="M25" s="27"/>
      <c r="N25" s="30">
        <f t="shared" ref="N25:N27" si="10">L25-H25</f>
        <v>0</v>
      </c>
      <c r="O25" s="31" t="str">
        <f t="shared" ref="O25:O27" si="11">IF((H25)=0,"",(N25/H25))</f>
        <v/>
      </c>
      <c r="Q25" s="28">
        <f>'Proposed Rates'!F88</f>
        <v>0</v>
      </c>
      <c r="R25" s="29">
        <f>$F$18</f>
        <v>470</v>
      </c>
      <c r="S25" s="26">
        <f t="shared" ref="S25:S27" si="12">R25*Q25</f>
        <v>0</v>
      </c>
      <c r="T25" s="27"/>
      <c r="U25" s="30">
        <f t="shared" si="1"/>
        <v>0</v>
      </c>
      <c r="V25" s="31" t="str">
        <f t="shared" si="2"/>
        <v/>
      </c>
      <c r="X25" s="28">
        <f>'Proposed Rates'!G88</f>
        <v>0</v>
      </c>
      <c r="Y25" s="29">
        <f>$F$18</f>
        <v>470</v>
      </c>
      <c r="Z25" s="26">
        <f t="shared" ref="Z25:Z27" si="13">Y25*X25</f>
        <v>0</v>
      </c>
      <c r="AA25" s="27"/>
      <c r="AB25" s="30">
        <f t="shared" si="3"/>
        <v>0</v>
      </c>
      <c r="AC25" s="31" t="str">
        <f t="shared" si="4"/>
        <v/>
      </c>
      <c r="AE25" s="28">
        <f>'Proposed Rates'!H88</f>
        <v>0</v>
      </c>
      <c r="AF25" s="29">
        <f>$F$18</f>
        <v>470</v>
      </c>
      <c r="AG25" s="26">
        <f t="shared" ref="AG25:AG27" si="14">AF25*AE25</f>
        <v>0</v>
      </c>
      <c r="AH25" s="27"/>
      <c r="AI25" s="30">
        <f t="shared" si="5"/>
        <v>0</v>
      </c>
      <c r="AJ25" s="31" t="str">
        <f t="shared" si="6"/>
        <v/>
      </c>
      <c r="AL25" s="28">
        <f>'Proposed Rates'!I88</f>
        <v>0</v>
      </c>
      <c r="AM25" s="29">
        <f>$F$18</f>
        <v>470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Rates'!D102</f>
        <v>0</v>
      </c>
      <c r="G26" s="45">
        <f t="shared" ref="G26:G27" si="16">$F$18</f>
        <v>470</v>
      </c>
      <c r="H26" s="26">
        <f t="shared" si="0"/>
        <v>0</v>
      </c>
      <c r="I26" s="27"/>
      <c r="J26" s="28">
        <f>'Proposed Rates'!E102</f>
        <v>0</v>
      </c>
      <c r="K26" s="29">
        <f t="shared" ref="K26:K27" si="17">$F$18</f>
        <v>470</v>
      </c>
      <c r="L26" s="26">
        <f t="shared" si="9"/>
        <v>0</v>
      </c>
      <c r="M26" s="27"/>
      <c r="N26" s="30">
        <f t="shared" si="10"/>
        <v>0</v>
      </c>
      <c r="O26" s="31" t="str">
        <f t="shared" si="11"/>
        <v/>
      </c>
      <c r="Q26" s="28">
        <f>'Proposed Rates'!F102</f>
        <v>0</v>
      </c>
      <c r="R26" s="29">
        <f t="shared" ref="R26:R27" si="18">$F$18</f>
        <v>470</v>
      </c>
      <c r="S26" s="26">
        <f t="shared" si="12"/>
        <v>0</v>
      </c>
      <c r="T26" s="27"/>
      <c r="U26" s="30">
        <f t="shared" si="1"/>
        <v>0</v>
      </c>
      <c r="V26" s="31" t="str">
        <f t="shared" si="2"/>
        <v/>
      </c>
      <c r="X26" s="28">
        <f>'Proposed Rates'!G102</f>
        <v>0</v>
      </c>
      <c r="Y26" s="29">
        <f t="shared" ref="Y26:Y27" si="19">$F$18</f>
        <v>470</v>
      </c>
      <c r="Z26" s="26">
        <f t="shared" si="13"/>
        <v>0</v>
      </c>
      <c r="AA26" s="27"/>
      <c r="AB26" s="30">
        <f t="shared" si="3"/>
        <v>0</v>
      </c>
      <c r="AC26" s="31" t="str">
        <f t="shared" si="4"/>
        <v/>
      </c>
      <c r="AE26" s="28">
        <f>'Proposed Rates'!H102</f>
        <v>0</v>
      </c>
      <c r="AF26" s="29">
        <f t="shared" ref="AF26:AF27" si="20">$F$18</f>
        <v>470</v>
      </c>
      <c r="AG26" s="26">
        <f t="shared" si="14"/>
        <v>0</v>
      </c>
      <c r="AH26" s="27"/>
      <c r="AI26" s="30">
        <f t="shared" si="5"/>
        <v>0</v>
      </c>
      <c r="AJ26" s="31" t="str">
        <f t="shared" si="6"/>
        <v/>
      </c>
      <c r="AL26" s="28">
        <f>'Proposed Rates'!I102</f>
        <v>0</v>
      </c>
      <c r="AM26" s="29">
        <f t="shared" ref="AM26:AM27" si="21">$F$18</f>
        <v>470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Rates'!D116</f>
        <v>0</v>
      </c>
      <c r="G27" s="45">
        <f t="shared" si="16"/>
        <v>470</v>
      </c>
      <c r="H27" s="26">
        <f t="shared" si="0"/>
        <v>0</v>
      </c>
      <c r="I27" s="27"/>
      <c r="J27" s="28">
        <f>'Proposed Rates'!E116</f>
        <v>0</v>
      </c>
      <c r="K27" s="29">
        <f t="shared" si="17"/>
        <v>470</v>
      </c>
      <c r="L27" s="26">
        <f t="shared" si="9"/>
        <v>0</v>
      </c>
      <c r="M27" s="27"/>
      <c r="N27" s="30">
        <f t="shared" si="10"/>
        <v>0</v>
      </c>
      <c r="O27" s="31" t="str">
        <f t="shared" si="11"/>
        <v/>
      </c>
      <c r="Q27" s="28">
        <f>'Proposed Rates'!F116</f>
        <v>0</v>
      </c>
      <c r="R27" s="29">
        <f t="shared" si="18"/>
        <v>470</v>
      </c>
      <c r="S27" s="26">
        <f t="shared" si="12"/>
        <v>0</v>
      </c>
      <c r="T27" s="27"/>
      <c r="U27" s="30">
        <f t="shared" si="1"/>
        <v>0</v>
      </c>
      <c r="V27" s="31" t="str">
        <f t="shared" si="2"/>
        <v/>
      </c>
      <c r="X27" s="28">
        <f>'Proposed Rates'!G116</f>
        <v>0</v>
      </c>
      <c r="Y27" s="29">
        <f t="shared" si="19"/>
        <v>470</v>
      </c>
      <c r="Z27" s="26">
        <f t="shared" si="13"/>
        <v>0</v>
      </c>
      <c r="AA27" s="27"/>
      <c r="AB27" s="30">
        <f t="shared" si="3"/>
        <v>0</v>
      </c>
      <c r="AC27" s="31" t="str">
        <f t="shared" si="4"/>
        <v/>
      </c>
      <c r="AE27" s="28">
        <f>'Proposed Rates'!H116</f>
        <v>0</v>
      </c>
      <c r="AF27" s="29">
        <f t="shared" si="20"/>
        <v>470</v>
      </c>
      <c r="AG27" s="26">
        <f t="shared" si="14"/>
        <v>0</v>
      </c>
      <c r="AH27" s="27"/>
      <c r="AI27" s="30">
        <f t="shared" si="5"/>
        <v>0</v>
      </c>
      <c r="AJ27" s="31" t="str">
        <f t="shared" si="6"/>
        <v/>
      </c>
      <c r="AL27" s="28">
        <f>'Proposed Rates'!I116</f>
        <v>0</v>
      </c>
      <c r="AM27" s="29">
        <f t="shared" si="21"/>
        <v>470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Rates'!D27</f>
        <v>2.4199999999999999E-2</v>
      </c>
      <c r="G29" s="25">
        <f>+$F$18</f>
        <v>470</v>
      </c>
      <c r="H29" s="26">
        <f t="shared" si="0"/>
        <v>11.373999999999999</v>
      </c>
      <c r="I29" s="27"/>
      <c r="J29" s="28">
        <f>+'Proposed Rates'!E27</f>
        <v>2.58E-2</v>
      </c>
      <c r="K29" s="25">
        <f>+$F$18</f>
        <v>470</v>
      </c>
      <c r="L29" s="26">
        <f t="shared" si="22"/>
        <v>12.125999999999999</v>
      </c>
      <c r="M29" s="27"/>
      <c r="N29" s="30">
        <f t="shared" si="23"/>
        <v>0.75200000000000067</v>
      </c>
      <c r="O29" s="31">
        <f t="shared" si="24"/>
        <v>6.6115702479338914E-2</v>
      </c>
      <c r="Q29" s="28">
        <f>+'Proposed Rates'!F27</f>
        <v>2.7699999999999999E-2</v>
      </c>
      <c r="R29" s="25">
        <f>+$F$18</f>
        <v>470</v>
      </c>
      <c r="S29" s="26">
        <f t="shared" si="25"/>
        <v>13.019</v>
      </c>
      <c r="T29" s="27"/>
      <c r="U29" s="30">
        <f t="shared" si="1"/>
        <v>0.89300000000000068</v>
      </c>
      <c r="V29" s="31">
        <f t="shared" si="2"/>
        <v>7.364341085271324E-2</v>
      </c>
      <c r="X29" s="28">
        <f>+'Proposed Rates'!G27</f>
        <v>2.9499999999999998E-2</v>
      </c>
      <c r="Y29" s="25">
        <f>+$F$18</f>
        <v>470</v>
      </c>
      <c r="Z29" s="26">
        <f t="shared" si="26"/>
        <v>13.864999999999998</v>
      </c>
      <c r="AA29" s="27"/>
      <c r="AB29" s="30">
        <f t="shared" si="3"/>
        <v>0.84599999999999831</v>
      </c>
      <c r="AC29" s="31">
        <f t="shared" si="4"/>
        <v>6.4981949458483623E-2</v>
      </c>
      <c r="AE29" s="28">
        <f>+'Proposed Rates'!H27</f>
        <v>3.09E-2</v>
      </c>
      <c r="AF29" s="25">
        <f>+$F$18</f>
        <v>470</v>
      </c>
      <c r="AG29" s="26">
        <f t="shared" si="27"/>
        <v>14.523</v>
      </c>
      <c r="AH29" s="27"/>
      <c r="AI29" s="30">
        <f t="shared" si="5"/>
        <v>0.65800000000000125</v>
      </c>
      <c r="AJ29" s="31">
        <f t="shared" si="6"/>
        <v>4.7457627118644166E-2</v>
      </c>
      <c r="AL29" s="28">
        <f>+'Proposed Rates'!I27</f>
        <v>3.2000000000000001E-2</v>
      </c>
      <c r="AM29" s="25">
        <f>+$F$18</f>
        <v>470</v>
      </c>
      <c r="AN29" s="26">
        <f t="shared" si="28"/>
        <v>15.040000000000001</v>
      </c>
      <c r="AO29" s="27"/>
      <c r="AP29" s="30">
        <f t="shared" si="7"/>
        <v>0.51700000000000124</v>
      </c>
      <c r="AQ29" s="31">
        <f t="shared" si="8"/>
        <v>3.5598705501618207E-2</v>
      </c>
    </row>
    <row r="30" spans="2:43" x14ac:dyDescent="0.2">
      <c r="B30" s="21" t="s">
        <v>21</v>
      </c>
      <c r="C30" s="21"/>
      <c r="D30" s="22"/>
      <c r="E30" s="23"/>
      <c r="F30" s="24"/>
      <c r="G30" s="25">
        <f t="shared" ref="G30:G38" si="29">$F$18</f>
        <v>470</v>
      </c>
      <c r="H30" s="26">
        <f t="shared" si="0"/>
        <v>0</v>
      </c>
      <c r="I30" s="27"/>
      <c r="J30" s="28"/>
      <c r="K30" s="25">
        <f t="shared" ref="K30:K38" si="30">$F$18</f>
        <v>470</v>
      </c>
      <c r="L30" s="26">
        <f t="shared" si="22"/>
        <v>0</v>
      </c>
      <c r="M30" s="27"/>
      <c r="N30" s="30">
        <f t="shared" si="23"/>
        <v>0</v>
      </c>
      <c r="O30" s="31" t="str">
        <f t="shared" si="24"/>
        <v/>
      </c>
      <c r="Q30" s="28"/>
      <c r="R30" s="25">
        <f t="shared" ref="R30:R38" si="31">$F$18</f>
        <v>470</v>
      </c>
      <c r="S30" s="26">
        <f t="shared" si="25"/>
        <v>0</v>
      </c>
      <c r="T30" s="27"/>
      <c r="U30" s="30">
        <f t="shared" si="1"/>
        <v>0</v>
      </c>
      <c r="V30" s="31" t="str">
        <f t="shared" si="2"/>
        <v/>
      </c>
      <c r="X30" s="28"/>
      <c r="Y30" s="25">
        <f t="shared" ref="Y30:Y38" si="32">$F$18</f>
        <v>470</v>
      </c>
      <c r="Z30" s="26">
        <f t="shared" si="26"/>
        <v>0</v>
      </c>
      <c r="AA30" s="27"/>
      <c r="AB30" s="30">
        <f t="shared" si="3"/>
        <v>0</v>
      </c>
      <c r="AC30" s="31" t="str">
        <f t="shared" si="4"/>
        <v/>
      </c>
      <c r="AE30" s="28"/>
      <c r="AF30" s="25">
        <f t="shared" ref="AF30:AF38" si="33">$F$18</f>
        <v>470</v>
      </c>
      <c r="AG30" s="26">
        <f t="shared" si="27"/>
        <v>0</v>
      </c>
      <c r="AH30" s="27"/>
      <c r="AI30" s="30">
        <f t="shared" si="5"/>
        <v>0</v>
      </c>
      <c r="AJ30" s="31" t="str">
        <f t="shared" si="6"/>
        <v/>
      </c>
      <c r="AL30" s="28"/>
      <c r="AM30" s="25">
        <f t="shared" ref="AM30:AM38" si="34">$F$18</f>
        <v>470</v>
      </c>
      <c r="AN30" s="26">
        <f t="shared" si="28"/>
        <v>0</v>
      </c>
      <c r="AO30" s="27"/>
      <c r="AP30" s="30">
        <f t="shared" si="7"/>
        <v>0</v>
      </c>
      <c r="AQ30" s="31" t="str">
        <f t="shared" si="8"/>
        <v/>
      </c>
    </row>
    <row r="31" spans="2:43" x14ac:dyDescent="0.2">
      <c r="B31" s="21" t="s">
        <v>136</v>
      </c>
      <c r="C31" s="21"/>
      <c r="D31" s="22" t="s">
        <v>20</v>
      </c>
      <c r="E31" s="23"/>
      <c r="F31" s="24">
        <f>+'Proposed Rates'!D74</f>
        <v>0</v>
      </c>
      <c r="G31" s="25">
        <f t="shared" si="29"/>
        <v>470</v>
      </c>
      <c r="H31" s="26">
        <f t="shared" si="0"/>
        <v>0</v>
      </c>
      <c r="I31" s="27"/>
      <c r="J31" s="28">
        <f>+'Proposed Rates'!E74</f>
        <v>-1E-4</v>
      </c>
      <c r="K31" s="25">
        <f t="shared" si="30"/>
        <v>470</v>
      </c>
      <c r="L31" s="26">
        <f t="shared" si="22"/>
        <v>-4.7E-2</v>
      </c>
      <c r="M31" s="27"/>
      <c r="N31" s="30">
        <f t="shared" si="23"/>
        <v>-4.7E-2</v>
      </c>
      <c r="O31" s="31" t="str">
        <f t="shared" si="24"/>
        <v/>
      </c>
      <c r="Q31" s="28">
        <f>+'Proposed Rates'!F74</f>
        <v>-2.0000000000000001E-4</v>
      </c>
      <c r="R31" s="25">
        <f t="shared" si="31"/>
        <v>470</v>
      </c>
      <c r="S31" s="26">
        <f t="shared" si="25"/>
        <v>-9.4E-2</v>
      </c>
      <c r="T31" s="27"/>
      <c r="U31" s="30">
        <f t="shared" si="1"/>
        <v>-4.7E-2</v>
      </c>
      <c r="V31" s="31">
        <f t="shared" si="2"/>
        <v>1</v>
      </c>
      <c r="X31" s="28"/>
      <c r="Y31" s="25">
        <f t="shared" si="32"/>
        <v>470</v>
      </c>
      <c r="Z31" s="26">
        <f t="shared" si="26"/>
        <v>0</v>
      </c>
      <c r="AA31" s="27"/>
      <c r="AB31" s="30">
        <f t="shared" si="3"/>
        <v>9.4E-2</v>
      </c>
      <c r="AC31" s="31">
        <f t="shared" si="4"/>
        <v>-1</v>
      </c>
      <c r="AE31" s="28"/>
      <c r="AF31" s="25">
        <f t="shared" si="33"/>
        <v>470</v>
      </c>
      <c r="AG31" s="26">
        <f t="shared" si="27"/>
        <v>0</v>
      </c>
      <c r="AH31" s="27"/>
      <c r="AI31" s="30">
        <f t="shared" si="5"/>
        <v>0</v>
      </c>
      <c r="AJ31" s="31" t="str">
        <f t="shared" si="6"/>
        <v/>
      </c>
      <c r="AL31" s="28"/>
      <c r="AM31" s="25">
        <f t="shared" si="34"/>
        <v>470</v>
      </c>
      <c r="AN31" s="26">
        <f t="shared" si="28"/>
        <v>0</v>
      </c>
      <c r="AO31" s="27"/>
      <c r="AP31" s="30">
        <f t="shared" si="7"/>
        <v>0</v>
      </c>
      <c r="AQ31" s="31" t="str">
        <f t="shared" si="8"/>
        <v/>
      </c>
    </row>
    <row r="32" spans="2:43" x14ac:dyDescent="0.2">
      <c r="B32" s="33"/>
      <c r="C32" s="21"/>
      <c r="D32" s="22"/>
      <c r="E32" s="23"/>
      <c r="F32" s="24"/>
      <c r="G32" s="25">
        <f t="shared" si="29"/>
        <v>470</v>
      </c>
      <c r="H32" s="26">
        <f t="shared" si="0"/>
        <v>0</v>
      </c>
      <c r="I32" s="27"/>
      <c r="J32" s="28"/>
      <c r="K32" s="25">
        <f t="shared" si="30"/>
        <v>470</v>
      </c>
      <c r="L32" s="26">
        <f t="shared" si="22"/>
        <v>0</v>
      </c>
      <c r="M32" s="27"/>
      <c r="N32" s="30">
        <f t="shared" si="23"/>
        <v>0</v>
      </c>
      <c r="O32" s="31" t="str">
        <f t="shared" si="24"/>
        <v/>
      </c>
      <c r="Q32" s="28"/>
      <c r="R32" s="25">
        <f t="shared" si="31"/>
        <v>470</v>
      </c>
      <c r="S32" s="26">
        <f t="shared" si="25"/>
        <v>0</v>
      </c>
      <c r="T32" s="27"/>
      <c r="U32" s="30">
        <f t="shared" si="1"/>
        <v>0</v>
      </c>
      <c r="V32" s="31" t="str">
        <f t="shared" si="2"/>
        <v/>
      </c>
      <c r="X32" s="28"/>
      <c r="Y32" s="25">
        <f t="shared" si="32"/>
        <v>470</v>
      </c>
      <c r="Z32" s="26">
        <f t="shared" si="26"/>
        <v>0</v>
      </c>
      <c r="AA32" s="27"/>
      <c r="AB32" s="30">
        <f t="shared" si="3"/>
        <v>0</v>
      </c>
      <c r="AC32" s="31" t="str">
        <f t="shared" si="4"/>
        <v/>
      </c>
      <c r="AE32" s="28"/>
      <c r="AF32" s="25">
        <f t="shared" si="33"/>
        <v>470</v>
      </c>
      <c r="AG32" s="26">
        <f t="shared" si="27"/>
        <v>0</v>
      </c>
      <c r="AH32" s="27"/>
      <c r="AI32" s="30">
        <f t="shared" si="5"/>
        <v>0</v>
      </c>
      <c r="AJ32" s="31" t="str">
        <f t="shared" si="6"/>
        <v/>
      </c>
      <c r="AL32" s="28"/>
      <c r="AM32" s="25">
        <f t="shared" si="34"/>
        <v>470</v>
      </c>
      <c r="AN32" s="26">
        <f t="shared" si="28"/>
        <v>0</v>
      </c>
      <c r="AO32" s="27"/>
      <c r="AP32" s="30">
        <f t="shared" si="7"/>
        <v>0</v>
      </c>
      <c r="AQ32" s="31" t="str">
        <f t="shared" si="8"/>
        <v/>
      </c>
    </row>
    <row r="33" spans="2:43" x14ac:dyDescent="0.2">
      <c r="B33" s="33"/>
      <c r="C33" s="21"/>
      <c r="D33" s="22"/>
      <c r="E33" s="23"/>
      <c r="F33" s="24"/>
      <c r="G33" s="25">
        <f t="shared" si="29"/>
        <v>470</v>
      </c>
      <c r="H33" s="26">
        <f t="shared" si="0"/>
        <v>0</v>
      </c>
      <c r="I33" s="27"/>
      <c r="J33" s="28"/>
      <c r="K33" s="25">
        <f t="shared" si="30"/>
        <v>470</v>
      </c>
      <c r="L33" s="26">
        <f t="shared" si="22"/>
        <v>0</v>
      </c>
      <c r="M33" s="27"/>
      <c r="N33" s="30">
        <f t="shared" si="23"/>
        <v>0</v>
      </c>
      <c r="O33" s="31" t="str">
        <f t="shared" si="24"/>
        <v/>
      </c>
      <c r="Q33" s="28"/>
      <c r="R33" s="25">
        <f t="shared" si="31"/>
        <v>470</v>
      </c>
      <c r="S33" s="26">
        <f t="shared" si="25"/>
        <v>0</v>
      </c>
      <c r="T33" s="27"/>
      <c r="U33" s="30">
        <f t="shared" si="1"/>
        <v>0</v>
      </c>
      <c r="V33" s="31" t="str">
        <f t="shared" si="2"/>
        <v/>
      </c>
      <c r="X33" s="28"/>
      <c r="Y33" s="25">
        <f t="shared" si="32"/>
        <v>470</v>
      </c>
      <c r="Z33" s="26">
        <f t="shared" si="26"/>
        <v>0</v>
      </c>
      <c r="AA33" s="27"/>
      <c r="AB33" s="30">
        <f t="shared" si="3"/>
        <v>0</v>
      </c>
      <c r="AC33" s="31" t="str">
        <f t="shared" si="4"/>
        <v/>
      </c>
      <c r="AE33" s="28"/>
      <c r="AF33" s="25">
        <f t="shared" si="33"/>
        <v>470</v>
      </c>
      <c r="AG33" s="26">
        <f t="shared" si="27"/>
        <v>0</v>
      </c>
      <c r="AH33" s="27"/>
      <c r="AI33" s="30">
        <f t="shared" si="5"/>
        <v>0</v>
      </c>
      <c r="AJ33" s="31" t="str">
        <f t="shared" si="6"/>
        <v/>
      </c>
      <c r="AL33" s="28"/>
      <c r="AM33" s="25">
        <f t="shared" si="34"/>
        <v>470</v>
      </c>
      <c r="AN33" s="26">
        <f t="shared" si="28"/>
        <v>0</v>
      </c>
      <c r="AO33" s="27"/>
      <c r="AP33" s="30">
        <f t="shared" si="7"/>
        <v>0</v>
      </c>
      <c r="AQ33" s="31" t="str">
        <f t="shared" si="8"/>
        <v/>
      </c>
    </row>
    <row r="34" spans="2:43" x14ac:dyDescent="0.2">
      <c r="B34" s="33"/>
      <c r="C34" s="21"/>
      <c r="D34" s="22"/>
      <c r="E34" s="23"/>
      <c r="F34" s="24"/>
      <c r="G34" s="25">
        <f t="shared" si="29"/>
        <v>470</v>
      </c>
      <c r="H34" s="26">
        <f t="shared" si="0"/>
        <v>0</v>
      </c>
      <c r="I34" s="27"/>
      <c r="J34" s="28"/>
      <c r="K34" s="25">
        <f t="shared" si="30"/>
        <v>470</v>
      </c>
      <c r="L34" s="26">
        <f t="shared" si="22"/>
        <v>0</v>
      </c>
      <c r="M34" s="27"/>
      <c r="N34" s="30">
        <f t="shared" si="23"/>
        <v>0</v>
      </c>
      <c r="O34" s="31" t="str">
        <f t="shared" si="24"/>
        <v/>
      </c>
      <c r="Q34" s="28"/>
      <c r="R34" s="25">
        <f t="shared" si="31"/>
        <v>470</v>
      </c>
      <c r="S34" s="26">
        <f t="shared" si="25"/>
        <v>0</v>
      </c>
      <c r="T34" s="27"/>
      <c r="U34" s="30">
        <f t="shared" si="1"/>
        <v>0</v>
      </c>
      <c r="V34" s="31" t="str">
        <f t="shared" si="2"/>
        <v/>
      </c>
      <c r="X34" s="28"/>
      <c r="Y34" s="25">
        <f t="shared" si="32"/>
        <v>470</v>
      </c>
      <c r="Z34" s="26">
        <f t="shared" si="26"/>
        <v>0</v>
      </c>
      <c r="AA34" s="27"/>
      <c r="AB34" s="30">
        <f t="shared" si="3"/>
        <v>0</v>
      </c>
      <c r="AC34" s="31" t="str">
        <f t="shared" si="4"/>
        <v/>
      </c>
      <c r="AE34" s="28"/>
      <c r="AF34" s="25">
        <f t="shared" si="33"/>
        <v>470</v>
      </c>
      <c r="AG34" s="26">
        <f t="shared" si="27"/>
        <v>0</v>
      </c>
      <c r="AH34" s="27"/>
      <c r="AI34" s="30">
        <f t="shared" si="5"/>
        <v>0</v>
      </c>
      <c r="AJ34" s="31" t="str">
        <f t="shared" si="6"/>
        <v/>
      </c>
      <c r="AL34" s="28"/>
      <c r="AM34" s="25">
        <f t="shared" si="34"/>
        <v>470</v>
      </c>
      <c r="AN34" s="26">
        <f t="shared" si="28"/>
        <v>0</v>
      </c>
      <c r="AO34" s="27"/>
      <c r="AP34" s="30">
        <f t="shared" si="7"/>
        <v>0</v>
      </c>
      <c r="AQ34" s="31" t="str">
        <f t="shared" si="8"/>
        <v/>
      </c>
    </row>
    <row r="35" spans="2:43" x14ac:dyDescent="0.2">
      <c r="B35" s="33"/>
      <c r="C35" s="21"/>
      <c r="D35" s="22"/>
      <c r="E35" s="23"/>
      <c r="F35" s="24"/>
      <c r="G35" s="25">
        <f t="shared" si="29"/>
        <v>470</v>
      </c>
      <c r="H35" s="26">
        <f t="shared" si="0"/>
        <v>0</v>
      </c>
      <c r="I35" s="27"/>
      <c r="J35" s="28"/>
      <c r="K35" s="25">
        <f t="shared" si="30"/>
        <v>470</v>
      </c>
      <c r="L35" s="26">
        <f t="shared" si="22"/>
        <v>0</v>
      </c>
      <c r="M35" s="27"/>
      <c r="N35" s="30">
        <f t="shared" si="23"/>
        <v>0</v>
      </c>
      <c r="O35" s="31" t="str">
        <f t="shared" si="24"/>
        <v/>
      </c>
      <c r="Q35" s="28"/>
      <c r="R35" s="25">
        <f t="shared" si="31"/>
        <v>470</v>
      </c>
      <c r="S35" s="26">
        <f t="shared" si="25"/>
        <v>0</v>
      </c>
      <c r="T35" s="27"/>
      <c r="U35" s="30">
        <f t="shared" si="1"/>
        <v>0</v>
      </c>
      <c r="V35" s="31" t="str">
        <f t="shared" si="2"/>
        <v/>
      </c>
      <c r="X35" s="28"/>
      <c r="Y35" s="25">
        <f t="shared" si="32"/>
        <v>470</v>
      </c>
      <c r="Z35" s="26">
        <f t="shared" si="26"/>
        <v>0</v>
      </c>
      <c r="AA35" s="27"/>
      <c r="AB35" s="30">
        <f t="shared" si="3"/>
        <v>0</v>
      </c>
      <c r="AC35" s="31" t="str">
        <f t="shared" si="4"/>
        <v/>
      </c>
      <c r="AE35" s="28"/>
      <c r="AF35" s="25">
        <f t="shared" si="33"/>
        <v>470</v>
      </c>
      <c r="AG35" s="26">
        <f t="shared" si="27"/>
        <v>0</v>
      </c>
      <c r="AH35" s="27"/>
      <c r="AI35" s="30">
        <f t="shared" si="5"/>
        <v>0</v>
      </c>
      <c r="AJ35" s="31" t="str">
        <f t="shared" si="6"/>
        <v/>
      </c>
      <c r="AL35" s="28"/>
      <c r="AM35" s="25">
        <f t="shared" si="34"/>
        <v>470</v>
      </c>
      <c r="AN35" s="26">
        <f t="shared" si="28"/>
        <v>0</v>
      </c>
      <c r="AO35" s="27"/>
      <c r="AP35" s="30">
        <f t="shared" si="7"/>
        <v>0</v>
      </c>
      <c r="AQ35" s="31" t="str">
        <f t="shared" si="8"/>
        <v/>
      </c>
    </row>
    <row r="36" spans="2:43" ht="38.25" x14ac:dyDescent="0.2">
      <c r="B36" s="229" t="s">
        <v>101</v>
      </c>
      <c r="C36" s="21"/>
      <c r="D36" s="22" t="s">
        <v>20</v>
      </c>
      <c r="E36" s="23"/>
      <c r="F36" s="24">
        <f>+'Proposed Rates'!D59</f>
        <v>1.2999999999999999E-3</v>
      </c>
      <c r="G36" s="45">
        <f>$F$18</f>
        <v>470</v>
      </c>
      <c r="H36" s="26">
        <f t="shared" si="0"/>
        <v>0.61099999999999999</v>
      </c>
      <c r="I36" s="27"/>
      <c r="J36" s="46">
        <f>+'Proposed Rates'!E59</f>
        <v>-8.0000000000000004E-4</v>
      </c>
      <c r="K36" s="45">
        <f>$F$18</f>
        <v>470</v>
      </c>
      <c r="L36" s="26">
        <f t="shared" si="22"/>
        <v>-0.376</v>
      </c>
      <c r="M36" s="27"/>
      <c r="N36" s="30">
        <f t="shared" si="23"/>
        <v>-0.98699999999999999</v>
      </c>
      <c r="O36" s="31">
        <f t="shared" si="24"/>
        <v>-1.6153846153846154</v>
      </c>
      <c r="Q36" s="28">
        <f>+'Proposed Rates'!F59</f>
        <v>-8.0000000000000004E-4</v>
      </c>
      <c r="R36" s="45">
        <f>$F$18</f>
        <v>470</v>
      </c>
      <c r="S36" s="26">
        <f t="shared" si="25"/>
        <v>-0.376</v>
      </c>
      <c r="T36" s="27"/>
      <c r="U36" s="30">
        <f t="shared" si="1"/>
        <v>0</v>
      </c>
      <c r="V36" s="31">
        <f t="shared" si="2"/>
        <v>0</v>
      </c>
      <c r="X36" s="28">
        <f>+'Proposed Rates'!G59</f>
        <v>0</v>
      </c>
      <c r="Y36" s="45">
        <f>$F$18</f>
        <v>470</v>
      </c>
      <c r="Z36" s="26">
        <f t="shared" si="26"/>
        <v>0</v>
      </c>
      <c r="AA36" s="27"/>
      <c r="AB36" s="30">
        <f t="shared" si="3"/>
        <v>0.376</v>
      </c>
      <c r="AC36" s="31">
        <f t="shared" si="4"/>
        <v>-1</v>
      </c>
      <c r="AE36" s="28">
        <f>+'Proposed Rates'!H59</f>
        <v>0</v>
      </c>
      <c r="AF36" s="25">
        <f t="shared" si="33"/>
        <v>470</v>
      </c>
      <c r="AG36" s="26">
        <f t="shared" si="27"/>
        <v>0</v>
      </c>
      <c r="AH36" s="27"/>
      <c r="AI36" s="30">
        <f t="shared" si="5"/>
        <v>0</v>
      </c>
      <c r="AJ36" s="31" t="str">
        <f t="shared" si="6"/>
        <v/>
      </c>
      <c r="AL36" s="28">
        <f>+'Proposed Rates'!I59</f>
        <v>0</v>
      </c>
      <c r="AM36" s="25">
        <f t="shared" si="34"/>
        <v>470</v>
      </c>
      <c r="AN36" s="26">
        <f t="shared" si="28"/>
        <v>0</v>
      </c>
      <c r="AO36" s="27"/>
      <c r="AP36" s="30">
        <f t="shared" si="7"/>
        <v>0</v>
      </c>
      <c r="AQ36" s="31" t="str">
        <f t="shared" si="8"/>
        <v/>
      </c>
    </row>
    <row r="37" spans="2:43" x14ac:dyDescent="0.2">
      <c r="B37" s="33"/>
      <c r="C37" s="21"/>
      <c r="D37" s="22"/>
      <c r="E37" s="23"/>
      <c r="F37" s="24"/>
      <c r="G37" s="25">
        <f t="shared" si="29"/>
        <v>470</v>
      </c>
      <c r="H37" s="26">
        <f t="shared" si="0"/>
        <v>0</v>
      </c>
      <c r="I37" s="27"/>
      <c r="J37" s="28"/>
      <c r="K37" s="25">
        <f t="shared" si="30"/>
        <v>470</v>
      </c>
      <c r="L37" s="26">
        <f t="shared" si="22"/>
        <v>0</v>
      </c>
      <c r="M37" s="27"/>
      <c r="N37" s="30">
        <f t="shared" si="23"/>
        <v>0</v>
      </c>
      <c r="O37" s="31" t="str">
        <f t="shared" si="24"/>
        <v/>
      </c>
      <c r="Q37" s="28"/>
      <c r="R37" s="25">
        <f t="shared" si="31"/>
        <v>470</v>
      </c>
      <c r="S37" s="26">
        <f t="shared" si="25"/>
        <v>0</v>
      </c>
      <c r="T37" s="27"/>
      <c r="U37" s="30">
        <f t="shared" si="1"/>
        <v>0</v>
      </c>
      <c r="V37" s="31" t="str">
        <f t="shared" si="2"/>
        <v/>
      </c>
      <c r="X37" s="28"/>
      <c r="Y37" s="25">
        <f t="shared" si="32"/>
        <v>470</v>
      </c>
      <c r="Z37" s="26">
        <f t="shared" si="26"/>
        <v>0</v>
      </c>
      <c r="AA37" s="27"/>
      <c r="AB37" s="30">
        <f t="shared" si="3"/>
        <v>0</v>
      </c>
      <c r="AC37" s="31" t="str">
        <f t="shared" si="4"/>
        <v/>
      </c>
      <c r="AE37" s="28"/>
      <c r="AF37" s="25">
        <f t="shared" si="33"/>
        <v>470</v>
      </c>
      <c r="AG37" s="26">
        <f t="shared" si="27"/>
        <v>0</v>
      </c>
      <c r="AH37" s="27"/>
      <c r="AI37" s="30">
        <f t="shared" si="5"/>
        <v>0</v>
      </c>
      <c r="AJ37" s="31" t="str">
        <f t="shared" si="6"/>
        <v/>
      </c>
      <c r="AL37" s="28"/>
      <c r="AM37" s="25">
        <f t="shared" si="34"/>
        <v>470</v>
      </c>
      <c r="AN37" s="26">
        <f t="shared" si="28"/>
        <v>0</v>
      </c>
      <c r="AO37" s="27"/>
      <c r="AP37" s="30">
        <f t="shared" si="7"/>
        <v>0</v>
      </c>
      <c r="AQ37" s="31" t="str">
        <f t="shared" si="8"/>
        <v/>
      </c>
    </row>
    <row r="38" spans="2:43" x14ac:dyDescent="0.2">
      <c r="B38" s="33"/>
      <c r="C38" s="21"/>
      <c r="D38" s="22"/>
      <c r="E38" s="23"/>
      <c r="F38" s="24"/>
      <c r="G38" s="25">
        <f t="shared" si="29"/>
        <v>470</v>
      </c>
      <c r="H38" s="26">
        <f t="shared" si="0"/>
        <v>0</v>
      </c>
      <c r="I38" s="27"/>
      <c r="J38" s="28"/>
      <c r="K38" s="25">
        <f t="shared" si="30"/>
        <v>470</v>
      </c>
      <c r="L38" s="26">
        <f t="shared" si="22"/>
        <v>0</v>
      </c>
      <c r="M38" s="27"/>
      <c r="N38" s="30">
        <f t="shared" si="23"/>
        <v>0</v>
      </c>
      <c r="O38" s="31" t="str">
        <f t="shared" si="24"/>
        <v/>
      </c>
      <c r="Q38" s="28"/>
      <c r="R38" s="25">
        <f t="shared" si="31"/>
        <v>470</v>
      </c>
      <c r="S38" s="26">
        <f t="shared" si="25"/>
        <v>0</v>
      </c>
      <c r="T38" s="27"/>
      <c r="U38" s="30">
        <f t="shared" si="1"/>
        <v>0</v>
      </c>
      <c r="V38" s="31" t="str">
        <f t="shared" si="2"/>
        <v/>
      </c>
      <c r="X38" s="28"/>
      <c r="Y38" s="25">
        <f t="shared" si="32"/>
        <v>470</v>
      </c>
      <c r="Z38" s="26">
        <f t="shared" si="26"/>
        <v>0</v>
      </c>
      <c r="AA38" s="27"/>
      <c r="AB38" s="30">
        <f t="shared" si="3"/>
        <v>0</v>
      </c>
      <c r="AC38" s="31" t="str">
        <f t="shared" si="4"/>
        <v/>
      </c>
      <c r="AE38" s="28"/>
      <c r="AF38" s="25">
        <f t="shared" si="33"/>
        <v>470</v>
      </c>
      <c r="AG38" s="26">
        <f t="shared" si="27"/>
        <v>0</v>
      </c>
      <c r="AH38" s="27"/>
      <c r="AI38" s="30">
        <f t="shared" si="5"/>
        <v>0</v>
      </c>
      <c r="AJ38" s="31" t="str">
        <f t="shared" si="6"/>
        <v/>
      </c>
      <c r="AL38" s="28"/>
      <c r="AM38" s="25">
        <f t="shared" si="34"/>
        <v>470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17.074999999999999</v>
      </c>
      <c r="I39" s="62"/>
      <c r="J39" s="239"/>
      <c r="K39" s="240"/>
      <c r="L39" s="238">
        <f>SUM(L23:L38)</f>
        <v>17.142999999999997</v>
      </c>
      <c r="M39" s="62"/>
      <c r="N39" s="37">
        <f t="shared" si="23"/>
        <v>6.799999999999784E-2</v>
      </c>
      <c r="O39" s="38">
        <f t="shared" si="24"/>
        <v>3.9824304538798152E-3</v>
      </c>
      <c r="Q39" s="239"/>
      <c r="R39" s="240"/>
      <c r="S39" s="238">
        <f>SUM(S23:S38)</f>
        <v>18.388999999999999</v>
      </c>
      <c r="T39" s="62"/>
      <c r="U39" s="37">
        <f t="shared" si="1"/>
        <v>1.2460000000000022</v>
      </c>
      <c r="V39" s="38">
        <f t="shared" si="2"/>
        <v>7.2682727643936448E-2</v>
      </c>
      <c r="X39" s="239"/>
      <c r="Y39" s="240"/>
      <c r="Z39" s="238">
        <f>SUM(Z23:Z38)</f>
        <v>20.084999999999997</v>
      </c>
      <c r="AA39" s="62"/>
      <c r="AB39" s="37">
        <f t="shared" si="3"/>
        <v>1.695999999999998</v>
      </c>
      <c r="AC39" s="38">
        <f t="shared" si="4"/>
        <v>9.2229049975528735E-2</v>
      </c>
      <c r="AE39" s="239"/>
      <c r="AF39" s="240"/>
      <c r="AG39" s="238">
        <f>SUM(AG23:AG38)</f>
        <v>21.033000000000001</v>
      </c>
      <c r="AH39" s="62"/>
      <c r="AI39" s="37">
        <f t="shared" si="5"/>
        <v>0.94800000000000395</v>
      </c>
      <c r="AJ39" s="38">
        <f t="shared" si="6"/>
        <v>4.7199402539208568E-2</v>
      </c>
      <c r="AL39" s="239"/>
      <c r="AM39" s="240"/>
      <c r="AN39" s="238">
        <f>SUM(AN23:AN38)</f>
        <v>21.78</v>
      </c>
      <c r="AO39" s="62"/>
      <c r="AP39" s="37">
        <f t="shared" si="7"/>
        <v>0.74699999999999989</v>
      </c>
      <c r="AQ39" s="38">
        <f t="shared" si="8"/>
        <v>3.5515618314077867E-2</v>
      </c>
    </row>
    <row r="40" spans="2:43" ht="38.25" x14ac:dyDescent="0.2">
      <c r="B40" s="40" t="str">
        <f>+'&gt;50 (100)'!B40</f>
        <v>Deferral/Variance Account Disposition Rate Rider Class 1</v>
      </c>
      <c r="C40" s="21"/>
      <c r="D40" s="22" t="s">
        <v>20</v>
      </c>
      <c r="E40" s="23"/>
      <c r="F40" s="24">
        <f>+'Proposed Rates'!D45</f>
        <v>-2.0000000000000001E-4</v>
      </c>
      <c r="G40" s="25">
        <f t="shared" ref="G40:G43" si="35">$F$18</f>
        <v>470</v>
      </c>
      <c r="H40" s="26">
        <f>G40*F40</f>
        <v>-9.4E-2</v>
      </c>
      <c r="I40" s="27"/>
      <c r="J40" s="28">
        <f>+'Proposed Rates'!E45</f>
        <v>-5.9999999999999995E-4</v>
      </c>
      <c r="K40" s="25">
        <f t="shared" ref="K40:K43" si="36">$F$18</f>
        <v>470</v>
      </c>
      <c r="L40" s="26">
        <f>K40*J40</f>
        <v>-0.28199999999999997</v>
      </c>
      <c r="M40" s="27"/>
      <c r="N40" s="30">
        <f>L40-H40</f>
        <v>-0.18799999999999997</v>
      </c>
      <c r="O40" s="31">
        <f>IF((H40)=0,"",(N40/H40))</f>
        <v>1.9999999999999998</v>
      </c>
      <c r="Q40" s="28">
        <f>+'Proposed Rates'!F45</f>
        <v>-5.9999999999999995E-4</v>
      </c>
      <c r="R40" s="25">
        <f t="shared" ref="R40:R43" si="37">$F$18</f>
        <v>470</v>
      </c>
      <c r="S40" s="26">
        <f>R40*Q40</f>
        <v>-0.28199999999999997</v>
      </c>
      <c r="T40" s="27"/>
      <c r="U40" s="30">
        <f t="shared" si="1"/>
        <v>0</v>
      </c>
      <c r="V40" s="31">
        <f t="shared" si="2"/>
        <v>0</v>
      </c>
      <c r="X40" s="28">
        <f>+'Proposed Rates'!G45</f>
        <v>0</v>
      </c>
      <c r="Y40" s="25">
        <f t="shared" ref="Y40:Y43" si="38">$F$18</f>
        <v>470</v>
      </c>
      <c r="Z40" s="26">
        <f>Y40*X40</f>
        <v>0</v>
      </c>
      <c r="AA40" s="27"/>
      <c r="AB40" s="30">
        <f t="shared" si="3"/>
        <v>0.28199999999999997</v>
      </c>
      <c r="AC40" s="31">
        <f t="shared" si="4"/>
        <v>-1</v>
      </c>
      <c r="AE40" s="28">
        <f>+'Proposed Rates'!H45</f>
        <v>0</v>
      </c>
      <c r="AF40" s="25">
        <f t="shared" ref="AF40:AF43" si="39">$F$18</f>
        <v>470</v>
      </c>
      <c r="AG40" s="26">
        <f>AF40*AE40</f>
        <v>0</v>
      </c>
      <c r="AH40" s="27"/>
      <c r="AI40" s="30">
        <f t="shared" si="5"/>
        <v>0</v>
      </c>
      <c r="AJ40" s="31" t="str">
        <f t="shared" si="6"/>
        <v/>
      </c>
      <c r="AL40" s="28">
        <f>+'Proposed Rates'!I45</f>
        <v>0</v>
      </c>
      <c r="AM40" s="25">
        <f t="shared" ref="AM40:AM43" si="40">$F$18</f>
        <v>470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+'&gt;50 (100)'!B42</f>
        <v xml:space="preserve">Deferral/Variance Account Disposition Rate Rider -  Global Adjustment </v>
      </c>
      <c r="C42" s="21"/>
      <c r="D42" s="22" t="s">
        <v>20</v>
      </c>
      <c r="E42" s="23"/>
      <c r="F42" s="24">
        <f>'Proposed Rates'!D129</f>
        <v>0</v>
      </c>
      <c r="G42" s="25">
        <f t="shared" si="35"/>
        <v>470</v>
      </c>
      <c r="H42" s="26">
        <f t="shared" ref="H42:H43" si="41">G42*F42</f>
        <v>0</v>
      </c>
      <c r="I42" s="41"/>
      <c r="J42" s="28"/>
      <c r="K42" s="25">
        <f t="shared" si="36"/>
        <v>470</v>
      </c>
      <c r="L42" s="26">
        <f t="shared" ref="L42:L43" si="42">K42*J42</f>
        <v>0</v>
      </c>
      <c r="M42" s="42"/>
      <c r="N42" s="30">
        <f t="shared" ref="N42:N43" si="43">L42-H42</f>
        <v>0</v>
      </c>
      <c r="O42" s="31" t="str">
        <f t="shared" ref="O42:O64" si="44">IF((H42)=0,"",(N42/H42))</f>
        <v/>
      </c>
      <c r="Q42" s="28">
        <f>'Proposed Rates'!F129</f>
        <v>0</v>
      </c>
      <c r="R42" s="25">
        <f t="shared" si="37"/>
        <v>470</v>
      </c>
      <c r="S42" s="26">
        <f t="shared" ref="S42:S43" si="45">R42*Q42</f>
        <v>0</v>
      </c>
      <c r="T42" s="42"/>
      <c r="U42" s="30">
        <f t="shared" si="1"/>
        <v>0</v>
      </c>
      <c r="V42" s="31" t="str">
        <f t="shared" si="2"/>
        <v/>
      </c>
      <c r="X42" s="28">
        <f>'Proposed Rates'!G129</f>
        <v>0</v>
      </c>
      <c r="Y42" s="25">
        <f t="shared" si="38"/>
        <v>470</v>
      </c>
      <c r="Z42" s="26">
        <f t="shared" ref="Z42:Z43" si="46">Y42*X42</f>
        <v>0</v>
      </c>
      <c r="AA42" s="42"/>
      <c r="AB42" s="30">
        <f t="shared" si="3"/>
        <v>0</v>
      </c>
      <c r="AC42" s="31" t="str">
        <f t="shared" si="4"/>
        <v/>
      </c>
      <c r="AE42" s="28">
        <f>'Proposed Rates'!H129</f>
        <v>0</v>
      </c>
      <c r="AF42" s="25">
        <f t="shared" si="39"/>
        <v>470</v>
      </c>
      <c r="AG42" s="26">
        <f t="shared" ref="AG42:AG43" si="47">AF42*AE42</f>
        <v>0</v>
      </c>
      <c r="AH42" s="42"/>
      <c r="AI42" s="30">
        <f t="shared" si="5"/>
        <v>0</v>
      </c>
      <c r="AJ42" s="31" t="str">
        <f t="shared" si="6"/>
        <v/>
      </c>
      <c r="AL42" s="28">
        <f>'Proposed Rates'!I129</f>
        <v>0</v>
      </c>
      <c r="AM42" s="25">
        <f t="shared" si="40"/>
        <v>470</v>
      </c>
      <c r="AN42" s="26">
        <f t="shared" ref="AN42:AN43" si="48">AM42*AL42</f>
        <v>0</v>
      </c>
      <c r="AO42" s="42"/>
      <c r="AP42" s="30">
        <f t="shared" si="7"/>
        <v>0</v>
      </c>
      <c r="AQ42" s="31" t="str">
        <f t="shared" si="8"/>
        <v/>
      </c>
    </row>
    <row r="43" spans="2:43" ht="38.25" x14ac:dyDescent="0.2">
      <c r="B43" s="40" t="str">
        <f>+'&gt;50 (100)'!B43</f>
        <v>Deferral / Variance Accounts Balances (excluding Global Adj.) - NON-WMP</v>
      </c>
      <c r="C43" s="21"/>
      <c r="D43" s="22" t="s">
        <v>20</v>
      </c>
      <c r="E43" s="23"/>
      <c r="F43" s="24">
        <f>+'Proposed Rates'!D146</f>
        <v>0</v>
      </c>
      <c r="G43" s="25">
        <f t="shared" si="35"/>
        <v>470</v>
      </c>
      <c r="H43" s="26">
        <f t="shared" si="41"/>
        <v>0</v>
      </c>
      <c r="I43" s="41"/>
      <c r="J43" s="28">
        <f>+'Proposed Rates'!E146</f>
        <v>0</v>
      </c>
      <c r="K43" s="25">
        <f t="shared" si="36"/>
        <v>470</v>
      </c>
      <c r="L43" s="26">
        <f t="shared" si="42"/>
        <v>0</v>
      </c>
      <c r="M43" s="42"/>
      <c r="N43" s="30">
        <f t="shared" si="43"/>
        <v>0</v>
      </c>
      <c r="O43" s="31" t="str">
        <f t="shared" si="44"/>
        <v/>
      </c>
      <c r="Q43" s="28">
        <f>+'Proposed Rates'!F146</f>
        <v>0</v>
      </c>
      <c r="R43" s="25">
        <f t="shared" si="37"/>
        <v>470</v>
      </c>
      <c r="S43" s="26">
        <f t="shared" si="45"/>
        <v>0</v>
      </c>
      <c r="T43" s="42"/>
      <c r="U43" s="30">
        <f t="shared" si="1"/>
        <v>0</v>
      </c>
      <c r="V43" s="31" t="str">
        <f t="shared" si="2"/>
        <v/>
      </c>
      <c r="X43" s="28">
        <f>+'Proposed Rates'!G146</f>
        <v>0</v>
      </c>
      <c r="Y43" s="25">
        <f t="shared" si="38"/>
        <v>470</v>
      </c>
      <c r="Z43" s="26">
        <f t="shared" si="46"/>
        <v>0</v>
      </c>
      <c r="AA43" s="42"/>
      <c r="AB43" s="30">
        <f t="shared" si="3"/>
        <v>0</v>
      </c>
      <c r="AC43" s="31" t="str">
        <f t="shared" si="4"/>
        <v/>
      </c>
      <c r="AE43" s="28">
        <f>+'Proposed Rates'!H146</f>
        <v>0</v>
      </c>
      <c r="AF43" s="25">
        <f t="shared" si="39"/>
        <v>470</v>
      </c>
      <c r="AG43" s="26">
        <f t="shared" si="47"/>
        <v>0</v>
      </c>
      <c r="AH43" s="42"/>
      <c r="AI43" s="30">
        <f t="shared" si="5"/>
        <v>0</v>
      </c>
      <c r="AJ43" s="31" t="str">
        <f t="shared" si="6"/>
        <v/>
      </c>
      <c r="AL43" s="28">
        <f>+'Proposed Rates'!I146</f>
        <v>0</v>
      </c>
      <c r="AM43" s="25">
        <f t="shared" si="40"/>
        <v>470</v>
      </c>
      <c r="AN43" s="26">
        <f t="shared" si="48"/>
        <v>0</v>
      </c>
      <c r="AO43" s="42"/>
      <c r="AP43" s="30">
        <f t="shared" si="7"/>
        <v>0</v>
      </c>
      <c r="AQ43" s="31" t="str">
        <f t="shared" si="8"/>
        <v/>
      </c>
    </row>
    <row r="44" spans="2:43" x14ac:dyDescent="0.2">
      <c r="B44" s="43" t="s">
        <v>24</v>
      </c>
      <c r="C44" s="21"/>
      <c r="D44" s="22" t="s">
        <v>20</v>
      </c>
      <c r="E44" s="23"/>
      <c r="F44" s="44">
        <f>'Proposed Rates'!D240</f>
        <v>6.0000000000000002E-5</v>
      </c>
      <c r="G44" s="45">
        <f>$F$18+G45</f>
        <v>485.74500000000006</v>
      </c>
      <c r="H44" s="26">
        <f>G44*F44</f>
        <v>2.9144700000000006E-2</v>
      </c>
      <c r="I44" s="27"/>
      <c r="J44" s="44">
        <f>'Proposed Rates'!E240</f>
        <v>5.0000000000000002E-5</v>
      </c>
      <c r="K44" s="45">
        <f>+$G$44</f>
        <v>485.74500000000006</v>
      </c>
      <c r="L44" s="26">
        <f>K44*J44</f>
        <v>2.4287250000000003E-2</v>
      </c>
      <c r="M44" s="27"/>
      <c r="N44" s="30">
        <f>L44-H44</f>
        <v>-4.8574500000000027E-3</v>
      </c>
      <c r="O44" s="31">
        <f>IF((H44)=0,"",(N44/H44))</f>
        <v>-0.16666666666666671</v>
      </c>
      <c r="Q44" s="44">
        <f>'Proposed Rates'!F240</f>
        <v>5.0000000000000002E-5</v>
      </c>
      <c r="R44" s="45">
        <f>+$G$44</f>
        <v>485.74500000000006</v>
      </c>
      <c r="S44" s="26">
        <f>R44*Q44</f>
        <v>2.4287250000000003E-2</v>
      </c>
      <c r="T44" s="27"/>
      <c r="U44" s="30">
        <f t="shared" si="1"/>
        <v>0</v>
      </c>
      <c r="V44" s="31">
        <f t="shared" si="2"/>
        <v>0</v>
      </c>
      <c r="X44" s="44">
        <f>'Proposed Rates'!G240</f>
        <v>5.0000000000000002E-5</v>
      </c>
      <c r="Y44" s="45">
        <f>+$G$44</f>
        <v>485.74500000000006</v>
      </c>
      <c r="Z44" s="26">
        <f>Y44*X44</f>
        <v>2.4287250000000003E-2</v>
      </c>
      <c r="AA44" s="27"/>
      <c r="AB44" s="30">
        <f t="shared" si="3"/>
        <v>0</v>
      </c>
      <c r="AC44" s="31">
        <f t="shared" si="4"/>
        <v>0</v>
      </c>
      <c r="AE44" s="44">
        <f>'Proposed Rates'!H240</f>
        <v>5.0000000000000002E-5</v>
      </c>
      <c r="AF44" s="45">
        <f>+$G$44</f>
        <v>485.74500000000006</v>
      </c>
      <c r="AG44" s="26">
        <f>AF44*AE44</f>
        <v>2.4287250000000003E-2</v>
      </c>
      <c r="AH44" s="27"/>
      <c r="AI44" s="30">
        <f t="shared" si="5"/>
        <v>0</v>
      </c>
      <c r="AJ44" s="31">
        <f t="shared" si="6"/>
        <v>0</v>
      </c>
      <c r="AL44" s="44">
        <f>'Proposed Rates'!I240</f>
        <v>5.0000000000000002E-5</v>
      </c>
      <c r="AM44" s="45">
        <f>+$G$44</f>
        <v>485.74500000000006</v>
      </c>
      <c r="AN44" s="26">
        <f>AM44*AL44</f>
        <v>2.4287250000000003E-2</v>
      </c>
      <c r="AO44" s="27"/>
      <c r="AP44" s="30">
        <f t="shared" si="7"/>
        <v>0</v>
      </c>
      <c r="AQ44" s="31">
        <f t="shared" si="8"/>
        <v>0</v>
      </c>
    </row>
    <row r="45" spans="2:43" x14ac:dyDescent="0.2">
      <c r="B45" s="43" t="s">
        <v>25</v>
      </c>
      <c r="C45" s="21"/>
      <c r="D45" s="22"/>
      <c r="E45" s="23"/>
      <c r="F45" s="47">
        <f>0.65*$F$54+0.17*$F$55+0.18*$F$56</f>
        <v>0.12756999999999999</v>
      </c>
      <c r="G45" s="48">
        <f>$F$18*(1+$F$73)-$F$18</f>
        <v>15.745000000000061</v>
      </c>
      <c r="H45" s="26">
        <f t="shared" ref="H45" si="49">G45*F45</f>
        <v>2.0085896500000078</v>
      </c>
      <c r="I45" s="27"/>
      <c r="J45" s="49">
        <f>0.65*$J$54+0.17*$J$55+0.18*$J$56</f>
        <v>0.12756999999999999</v>
      </c>
      <c r="K45" s="48">
        <f>$F$18*(1+$J$73)-$F$18</f>
        <v>15.886000000000024</v>
      </c>
      <c r="L45" s="26">
        <f t="shared" ref="L45" si="50">K45*J45</f>
        <v>2.0265770200000031</v>
      </c>
      <c r="M45" s="27"/>
      <c r="N45" s="30">
        <f t="shared" ref="N45" si="51">L45-H45</f>
        <v>1.7987369999995284E-2</v>
      </c>
      <c r="O45" s="31">
        <f t="shared" ref="O45" si="52">IF((H45)=0,"",(N45/H45))</f>
        <v>8.9552238805946319E-3</v>
      </c>
      <c r="Q45" s="49">
        <f>0.65*$Q$54+0.17*$Q$55+0.18*$Q$56</f>
        <v>0.12756999999999999</v>
      </c>
      <c r="R45" s="48">
        <f>$F$18*(1+Q73)-$F$18</f>
        <v>15.886000000000024</v>
      </c>
      <c r="S45" s="26">
        <f t="shared" ref="S45" si="53">R45*Q45</f>
        <v>2.0265770200000031</v>
      </c>
      <c r="T45" s="27"/>
      <c r="U45" s="30">
        <f t="shared" si="1"/>
        <v>0</v>
      </c>
      <c r="V45" s="31">
        <f t="shared" si="2"/>
        <v>0</v>
      </c>
      <c r="X45" s="49">
        <f>0.65*$X$54+0.17*$X$55+0.18*$X$56</f>
        <v>0.12756999999999999</v>
      </c>
      <c r="Y45" s="48">
        <f>$F$18*(1+X73)-$F$18</f>
        <v>15.886000000000024</v>
      </c>
      <c r="Z45" s="26">
        <f t="shared" ref="Z45" si="54">Y45*X45</f>
        <v>2.0265770200000031</v>
      </c>
      <c r="AA45" s="27"/>
      <c r="AB45" s="30">
        <f t="shared" si="3"/>
        <v>0</v>
      </c>
      <c r="AC45" s="31">
        <f t="shared" si="4"/>
        <v>0</v>
      </c>
      <c r="AE45" s="49">
        <f>0.65*$AE$54+0.17*$AE$55+0.18*$AE$56</f>
        <v>0.12756999999999999</v>
      </c>
      <c r="AF45" s="48">
        <f>$F$18*(1+AE73)-$F$18</f>
        <v>15.886000000000024</v>
      </c>
      <c r="AG45" s="26">
        <f t="shared" ref="AG45" si="55">AF45*AE45</f>
        <v>2.0265770200000031</v>
      </c>
      <c r="AH45" s="27"/>
      <c r="AI45" s="30">
        <f t="shared" si="5"/>
        <v>0</v>
      </c>
      <c r="AJ45" s="31">
        <f t="shared" si="6"/>
        <v>0</v>
      </c>
      <c r="AL45" s="49">
        <f>0.65*$AL$54+0.17*$AL$55+0.18*$AL$56</f>
        <v>0.12756999999999999</v>
      </c>
      <c r="AM45" s="48">
        <f>$F$18*(1+AL73)-$F$18</f>
        <v>15.886000000000024</v>
      </c>
      <c r="AN45" s="26">
        <f t="shared" ref="AN45" si="56">AM45*AL45</f>
        <v>2.0265770200000031</v>
      </c>
      <c r="AO45" s="27"/>
      <c r="AP45" s="30">
        <f t="shared" si="7"/>
        <v>0</v>
      </c>
      <c r="AQ45" s="31">
        <f t="shared" si="8"/>
        <v>0</v>
      </c>
    </row>
    <row r="46" spans="2:43" x14ac:dyDescent="0.2">
      <c r="B46" s="43" t="s">
        <v>26</v>
      </c>
      <c r="C46" s="21"/>
      <c r="D46" s="22" t="s">
        <v>17</v>
      </c>
      <c r="E46" s="23"/>
      <c r="F46" s="173">
        <f>'Proposed Rates'!D253</f>
        <v>0</v>
      </c>
      <c r="G46" s="25">
        <v>1</v>
      </c>
      <c r="H46" s="26">
        <f>G46*F46</f>
        <v>0</v>
      </c>
      <c r="I46" s="27"/>
      <c r="J46" s="47">
        <f>'Proposed Rates'!E253</f>
        <v>0</v>
      </c>
      <c r="K46" s="25">
        <v>1</v>
      </c>
      <c r="L46" s="26">
        <f>K46*J46</f>
        <v>0</v>
      </c>
      <c r="M46" s="27"/>
      <c r="N46" s="30">
        <f>L46-H46</f>
        <v>0</v>
      </c>
      <c r="O46" s="31" t="str">
        <f t="shared" si="44"/>
        <v/>
      </c>
      <c r="Q46" s="47">
        <f>'Proposed Rates'!F253</f>
        <v>0</v>
      </c>
      <c r="R46" s="25">
        <v>1</v>
      </c>
      <c r="S46" s="26">
        <f>R46*Q46</f>
        <v>0</v>
      </c>
      <c r="T46" s="27"/>
      <c r="U46" s="30">
        <f t="shared" si="1"/>
        <v>0</v>
      </c>
      <c r="V46" s="31" t="str">
        <f t="shared" si="2"/>
        <v/>
      </c>
      <c r="X46" s="47">
        <f>'Proposed Rates'!G253</f>
        <v>0</v>
      </c>
      <c r="Y46" s="25">
        <v>1</v>
      </c>
      <c r="Z46" s="26">
        <f>Y46*X46</f>
        <v>0</v>
      </c>
      <c r="AA46" s="27"/>
      <c r="AB46" s="30">
        <f t="shared" si="3"/>
        <v>0</v>
      </c>
      <c r="AC46" s="31" t="str">
        <f t="shared" si="4"/>
        <v/>
      </c>
      <c r="AE46" s="47">
        <f>'Proposed Rates'!H253</f>
        <v>0</v>
      </c>
      <c r="AF46" s="25">
        <v>1</v>
      </c>
      <c r="AG46" s="26">
        <f>AF46*AE46</f>
        <v>0</v>
      </c>
      <c r="AH46" s="27"/>
      <c r="AI46" s="30">
        <f t="shared" si="5"/>
        <v>0</v>
      </c>
      <c r="AJ46" s="31" t="str">
        <f t="shared" si="6"/>
        <v/>
      </c>
      <c r="AL46" s="47">
        <f>'Proposed Rates'!I253</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19.018734350000006</v>
      </c>
      <c r="I47" s="36"/>
      <c r="J47" s="53"/>
      <c r="K47" s="55"/>
      <c r="L47" s="54">
        <f>SUM(L40:L46)+L39</f>
        <v>18.911864269999999</v>
      </c>
      <c r="M47" s="36"/>
      <c r="N47" s="37">
        <f t="shared" ref="N47:N64" si="57">L47-H47</f>
        <v>-0.10687008000000731</v>
      </c>
      <c r="O47" s="38">
        <f t="shared" si="44"/>
        <v>-5.6192004175087112E-3</v>
      </c>
      <c r="Q47" s="53"/>
      <c r="R47" s="55"/>
      <c r="S47" s="54">
        <f>SUM(S40:S46)+S39</f>
        <v>20.157864270000001</v>
      </c>
      <c r="T47" s="36"/>
      <c r="U47" s="37">
        <f t="shared" si="1"/>
        <v>1.2460000000000022</v>
      </c>
      <c r="V47" s="38">
        <f t="shared" si="2"/>
        <v>6.5884567603234093E-2</v>
      </c>
      <c r="X47" s="53"/>
      <c r="Y47" s="55"/>
      <c r="Z47" s="54">
        <f>SUM(Z40:Z46)+Z39</f>
        <v>22.135864269999999</v>
      </c>
      <c r="AA47" s="36"/>
      <c r="AB47" s="37">
        <f t="shared" si="3"/>
        <v>1.977999999999998</v>
      </c>
      <c r="AC47" s="38">
        <f t="shared" si="4"/>
        <v>9.8125474678573077E-2</v>
      </c>
      <c r="AE47" s="53"/>
      <c r="AF47" s="55"/>
      <c r="AG47" s="54">
        <f>SUM(AG40:AG46)+AG39</f>
        <v>23.083864270000003</v>
      </c>
      <c r="AH47" s="36"/>
      <c r="AI47" s="37">
        <f t="shared" si="5"/>
        <v>0.94800000000000395</v>
      </c>
      <c r="AJ47" s="38">
        <f t="shared" si="6"/>
        <v>4.282642811849894E-2</v>
      </c>
      <c r="AL47" s="53"/>
      <c r="AM47" s="55"/>
      <c r="AN47" s="54">
        <f>SUM(AN40:AN46)+AN39</f>
        <v>23.830864270000003</v>
      </c>
      <c r="AO47" s="36"/>
      <c r="AP47" s="37">
        <f t="shared" si="7"/>
        <v>0.74699999999999989</v>
      </c>
      <c r="AQ47" s="38">
        <f t="shared" si="8"/>
        <v>3.2360266516157254E-2</v>
      </c>
    </row>
    <row r="48" spans="2:43" x14ac:dyDescent="0.2">
      <c r="B48" s="27" t="s">
        <v>28</v>
      </c>
      <c r="C48" s="27"/>
      <c r="D48" s="22" t="s">
        <v>20</v>
      </c>
      <c r="E48" s="57"/>
      <c r="F48" s="28">
        <f>'Proposed Rates'!D160</f>
        <v>7.1000000000000004E-3</v>
      </c>
      <c r="G48" s="58">
        <f>F18+G45</f>
        <v>485.74500000000006</v>
      </c>
      <c r="H48" s="26">
        <f>G48*F48</f>
        <v>3.4487895000000006</v>
      </c>
      <c r="I48" s="27"/>
      <c r="J48" s="28">
        <f>'Proposed Rates'!E160</f>
        <v>7.6E-3</v>
      </c>
      <c r="K48" s="58">
        <f>G48</f>
        <v>485.74500000000006</v>
      </c>
      <c r="L48" s="26">
        <f>K48*J48</f>
        <v>3.6916620000000004</v>
      </c>
      <c r="M48" s="27"/>
      <c r="N48" s="30">
        <f t="shared" si="57"/>
        <v>0.24287249999999982</v>
      </c>
      <c r="O48" s="31">
        <f t="shared" si="44"/>
        <v>7.042253521126754E-2</v>
      </c>
      <c r="Q48" s="28">
        <f>'Proposed Rates'!F160</f>
        <v>7.6E-3</v>
      </c>
      <c r="R48" s="58">
        <f>K48</f>
        <v>485.74500000000006</v>
      </c>
      <c r="S48" s="26">
        <f>R48*Q48</f>
        <v>3.6916620000000004</v>
      </c>
      <c r="T48" s="27"/>
      <c r="U48" s="30">
        <f t="shared" si="1"/>
        <v>0</v>
      </c>
      <c r="V48" s="31">
        <f t="shared" si="2"/>
        <v>0</v>
      </c>
      <c r="X48" s="28">
        <f>'Proposed Rates'!G160</f>
        <v>7.6E-3</v>
      </c>
      <c r="Y48" s="58">
        <f>R48</f>
        <v>485.74500000000006</v>
      </c>
      <c r="Z48" s="26">
        <f>Y48*X48</f>
        <v>3.6916620000000004</v>
      </c>
      <c r="AA48" s="27"/>
      <c r="AB48" s="30">
        <f t="shared" si="3"/>
        <v>0</v>
      </c>
      <c r="AC48" s="31">
        <f t="shared" si="4"/>
        <v>0</v>
      </c>
      <c r="AE48" s="28">
        <f>'Proposed Rates'!H160</f>
        <v>7.6E-3</v>
      </c>
      <c r="AF48" s="58">
        <f>Y48</f>
        <v>485.74500000000006</v>
      </c>
      <c r="AG48" s="26">
        <f>AF48*AE48</f>
        <v>3.6916620000000004</v>
      </c>
      <c r="AH48" s="27"/>
      <c r="AI48" s="30">
        <f t="shared" si="5"/>
        <v>0</v>
      </c>
      <c r="AJ48" s="31">
        <f t="shared" si="6"/>
        <v>0</v>
      </c>
      <c r="AL48" s="28">
        <f>'Proposed Rates'!I160</f>
        <v>7.6E-3</v>
      </c>
      <c r="AM48" s="58">
        <f>AF48</f>
        <v>485.74500000000006</v>
      </c>
      <c r="AN48" s="26">
        <f>AM48*AL48</f>
        <v>3.6916620000000004</v>
      </c>
      <c r="AO48" s="27"/>
      <c r="AP48" s="30">
        <f t="shared" si="7"/>
        <v>0</v>
      </c>
      <c r="AQ48" s="31">
        <f t="shared" si="8"/>
        <v>0</v>
      </c>
    </row>
    <row r="49" spans="2:43" ht="25.5" x14ac:dyDescent="0.2">
      <c r="B49" s="60" t="s">
        <v>29</v>
      </c>
      <c r="C49" s="27"/>
      <c r="D49" s="22" t="s">
        <v>20</v>
      </c>
      <c r="E49" s="57"/>
      <c r="F49" s="28">
        <f>'Proposed Rates'!D174</f>
        <v>5.0000000000000001E-3</v>
      </c>
      <c r="G49" s="58">
        <f>G48</f>
        <v>485.74500000000006</v>
      </c>
      <c r="H49" s="26">
        <f>G49*F49</f>
        <v>2.4287250000000005</v>
      </c>
      <c r="I49" s="27"/>
      <c r="J49" s="28">
        <f>'Proposed Rates'!E174</f>
        <v>4.7999999999999996E-3</v>
      </c>
      <c r="K49" s="58">
        <f>K48</f>
        <v>485.74500000000006</v>
      </c>
      <c r="L49" s="26">
        <f>K49*J49</f>
        <v>2.3315760000000001</v>
      </c>
      <c r="M49" s="27"/>
      <c r="N49" s="30">
        <f t="shared" si="57"/>
        <v>-9.7149000000000374E-2</v>
      </c>
      <c r="O49" s="31">
        <f t="shared" si="44"/>
        <v>-4.0000000000000147E-2</v>
      </c>
      <c r="Q49" s="28">
        <f>'Proposed Rates'!F174</f>
        <v>4.7999999999999996E-3</v>
      </c>
      <c r="R49" s="58">
        <f>R48</f>
        <v>485.74500000000006</v>
      </c>
      <c r="S49" s="26">
        <f>R49*Q49</f>
        <v>2.3315760000000001</v>
      </c>
      <c r="T49" s="27"/>
      <c r="U49" s="30">
        <f t="shared" si="1"/>
        <v>0</v>
      </c>
      <c r="V49" s="31">
        <f t="shared" si="2"/>
        <v>0</v>
      </c>
      <c r="X49" s="28">
        <f>'Proposed Rates'!G174</f>
        <v>4.7999999999999996E-3</v>
      </c>
      <c r="Y49" s="58">
        <f>Y48</f>
        <v>485.74500000000006</v>
      </c>
      <c r="Z49" s="26">
        <f>Y49*X49</f>
        <v>2.3315760000000001</v>
      </c>
      <c r="AA49" s="27"/>
      <c r="AB49" s="30">
        <f t="shared" si="3"/>
        <v>0</v>
      </c>
      <c r="AC49" s="31">
        <f t="shared" si="4"/>
        <v>0</v>
      </c>
      <c r="AE49" s="28">
        <f>'Proposed Rates'!H174</f>
        <v>4.7999999999999996E-3</v>
      </c>
      <c r="AF49" s="58">
        <f>AF48</f>
        <v>485.74500000000006</v>
      </c>
      <c r="AG49" s="26">
        <f>AF49*AE49</f>
        <v>2.3315760000000001</v>
      </c>
      <c r="AH49" s="27"/>
      <c r="AI49" s="30">
        <f t="shared" si="5"/>
        <v>0</v>
      </c>
      <c r="AJ49" s="31">
        <f t="shared" si="6"/>
        <v>0</v>
      </c>
      <c r="AL49" s="28">
        <f>'Proposed Rates'!I174</f>
        <v>4.7999999999999996E-3</v>
      </c>
      <c r="AM49" s="58">
        <f>AM48</f>
        <v>485.74500000000006</v>
      </c>
      <c r="AN49" s="26">
        <f>AM49*AL49</f>
        <v>2.3315760000000001</v>
      </c>
      <c r="AO49" s="27"/>
      <c r="AP49" s="30">
        <f t="shared" si="7"/>
        <v>0</v>
      </c>
      <c r="AQ49" s="31">
        <f t="shared" si="8"/>
        <v>0</v>
      </c>
    </row>
    <row r="50" spans="2:43" ht="25.5" x14ac:dyDescent="0.2">
      <c r="B50" s="50" t="s">
        <v>30</v>
      </c>
      <c r="C50" s="35"/>
      <c r="D50" s="35"/>
      <c r="E50" s="35"/>
      <c r="F50" s="61"/>
      <c r="G50" s="53"/>
      <c r="H50" s="54">
        <f>SUM(H47:H49)</f>
        <v>24.896248850000006</v>
      </c>
      <c r="I50" s="62"/>
      <c r="J50" s="63"/>
      <c r="K50" s="53"/>
      <c r="L50" s="54">
        <f>SUM(L47:L49)</f>
        <v>24.935102270000002</v>
      </c>
      <c r="M50" s="62"/>
      <c r="N50" s="37">
        <f t="shared" si="57"/>
        <v>3.8853419999995253E-2</v>
      </c>
      <c r="O50" s="38">
        <f t="shared" si="44"/>
        <v>1.5606134174705297E-3</v>
      </c>
      <c r="Q50" s="63"/>
      <c r="R50" s="53"/>
      <c r="S50" s="54">
        <f>SUM(S47:S49)</f>
        <v>26.181102270000004</v>
      </c>
      <c r="T50" s="62"/>
      <c r="U50" s="37">
        <f t="shared" si="1"/>
        <v>1.2460000000000022</v>
      </c>
      <c r="V50" s="38">
        <f t="shared" si="2"/>
        <v>4.9969716847686391E-2</v>
      </c>
      <c r="X50" s="63"/>
      <c r="Y50" s="53"/>
      <c r="Z50" s="54">
        <f>SUM(Z47:Z49)</f>
        <v>28.159102269999998</v>
      </c>
      <c r="AA50" s="62"/>
      <c r="AB50" s="37">
        <f t="shared" si="3"/>
        <v>1.9779999999999944</v>
      </c>
      <c r="AC50" s="38">
        <f t="shared" si="4"/>
        <v>7.555067695780382E-2</v>
      </c>
      <c r="AE50" s="63"/>
      <c r="AF50" s="53"/>
      <c r="AG50" s="54">
        <f>SUM(AG47:AG49)</f>
        <v>29.107102270000006</v>
      </c>
      <c r="AH50" s="62"/>
      <c r="AI50" s="37">
        <f t="shared" si="5"/>
        <v>0.9480000000000075</v>
      </c>
      <c r="AJ50" s="38">
        <f t="shared" si="6"/>
        <v>3.3665845981531273E-2</v>
      </c>
      <c r="AL50" s="63"/>
      <c r="AM50" s="53"/>
      <c r="AN50" s="54">
        <f>SUM(AN47:AN49)</f>
        <v>29.854102270000006</v>
      </c>
      <c r="AO50" s="62"/>
      <c r="AP50" s="37">
        <f t="shared" si="7"/>
        <v>0.74699999999999989</v>
      </c>
      <c r="AQ50" s="38">
        <f t="shared" si="8"/>
        <v>2.5663839466765297E-2</v>
      </c>
    </row>
    <row r="51" spans="2:43" ht="25.5" x14ac:dyDescent="0.2">
      <c r="B51" s="65" t="s">
        <v>31</v>
      </c>
      <c r="C51" s="21"/>
      <c r="D51" s="22" t="s">
        <v>20</v>
      </c>
      <c r="E51" s="23"/>
      <c r="F51" s="66">
        <f>'Proposed Rates'!D181</f>
        <v>3.3999999999999998E-3</v>
      </c>
      <c r="G51" s="58">
        <f>G49</f>
        <v>485.74500000000006</v>
      </c>
      <c r="H51" s="67">
        <f t="shared" ref="H51:H53" si="58">G51*F51</f>
        <v>1.6515330000000001</v>
      </c>
      <c r="I51" s="27"/>
      <c r="J51" s="66">
        <f>'Proposed Rates'!E181</f>
        <v>3.3999999999999998E-3</v>
      </c>
      <c r="K51" s="58">
        <f>K49</f>
        <v>485.74500000000006</v>
      </c>
      <c r="L51" s="67">
        <f t="shared" ref="L51:L53" si="59">K51*J51</f>
        <v>1.6515330000000001</v>
      </c>
      <c r="M51" s="27"/>
      <c r="N51" s="30">
        <f t="shared" si="57"/>
        <v>0</v>
      </c>
      <c r="O51" s="68">
        <f t="shared" si="44"/>
        <v>0</v>
      </c>
      <c r="Q51" s="66">
        <f>'Proposed Rates'!F181</f>
        <v>3.3999999999999998E-3</v>
      </c>
      <c r="R51" s="58">
        <f>R49</f>
        <v>485.74500000000006</v>
      </c>
      <c r="S51" s="67">
        <f t="shared" ref="S51:S53" si="60">R51*Q51</f>
        <v>1.6515330000000001</v>
      </c>
      <c r="T51" s="27"/>
      <c r="U51" s="30">
        <f t="shared" si="1"/>
        <v>0</v>
      </c>
      <c r="V51" s="68">
        <f t="shared" si="2"/>
        <v>0</v>
      </c>
      <c r="X51" s="66">
        <f>'Proposed Rates'!G181</f>
        <v>3.3999999999999998E-3</v>
      </c>
      <c r="Y51" s="58">
        <f>Y49</f>
        <v>485.74500000000006</v>
      </c>
      <c r="Z51" s="67">
        <f t="shared" ref="Z51:Z53" si="61">Y51*X51</f>
        <v>1.6515330000000001</v>
      </c>
      <c r="AA51" s="27"/>
      <c r="AB51" s="30">
        <f t="shared" si="3"/>
        <v>0</v>
      </c>
      <c r="AC51" s="68">
        <f t="shared" si="4"/>
        <v>0</v>
      </c>
      <c r="AE51" s="66">
        <f>'Proposed Rates'!H181</f>
        <v>3.3999999999999998E-3</v>
      </c>
      <c r="AF51" s="58">
        <f>AF49</f>
        <v>485.74500000000006</v>
      </c>
      <c r="AG51" s="67">
        <f t="shared" ref="AG51:AG53" si="62">AF51*AE51</f>
        <v>1.6515330000000001</v>
      </c>
      <c r="AH51" s="27"/>
      <c r="AI51" s="30">
        <f t="shared" si="5"/>
        <v>0</v>
      </c>
      <c r="AJ51" s="68">
        <f t="shared" si="6"/>
        <v>0</v>
      </c>
      <c r="AL51" s="66">
        <f>'Proposed Rates'!I181</f>
        <v>3.3999999999999998E-3</v>
      </c>
      <c r="AM51" s="58">
        <f>AM49</f>
        <v>485.74500000000006</v>
      </c>
      <c r="AN51" s="67">
        <f t="shared" ref="AN51:AN53" si="63">AM51*AL51</f>
        <v>1.6515330000000001</v>
      </c>
      <c r="AO51" s="27"/>
      <c r="AP51" s="30">
        <f t="shared" si="7"/>
        <v>0</v>
      </c>
      <c r="AQ51" s="68">
        <f t="shared" si="8"/>
        <v>0</v>
      </c>
    </row>
    <row r="52" spans="2:43" ht="25.5" x14ac:dyDescent="0.2">
      <c r="B52" s="65" t="s">
        <v>32</v>
      </c>
      <c r="C52" s="21"/>
      <c r="D52" s="22" t="s">
        <v>20</v>
      </c>
      <c r="E52" s="23"/>
      <c r="F52" s="66">
        <f>'Proposed Rates'!D195</f>
        <v>5.0000000000000001E-4</v>
      </c>
      <c r="G52" s="58">
        <f>G49</f>
        <v>485.74500000000006</v>
      </c>
      <c r="H52" s="67">
        <f t="shared" si="58"/>
        <v>0.24287250000000005</v>
      </c>
      <c r="I52" s="27"/>
      <c r="J52" s="66">
        <f>'Proposed Rates'!E195</f>
        <v>5.0000000000000001E-4</v>
      </c>
      <c r="K52" s="58">
        <f>K49</f>
        <v>485.74500000000006</v>
      </c>
      <c r="L52" s="67">
        <f t="shared" si="59"/>
        <v>0.24287250000000005</v>
      </c>
      <c r="M52" s="27"/>
      <c r="N52" s="30">
        <f t="shared" si="57"/>
        <v>0</v>
      </c>
      <c r="O52" s="68">
        <f t="shared" si="44"/>
        <v>0</v>
      </c>
      <c r="Q52" s="66">
        <f>'Proposed Rates'!F195</f>
        <v>5.0000000000000001E-4</v>
      </c>
      <c r="R52" s="58">
        <f>R49</f>
        <v>485.74500000000006</v>
      </c>
      <c r="S52" s="67">
        <f t="shared" si="60"/>
        <v>0.24287250000000005</v>
      </c>
      <c r="T52" s="27"/>
      <c r="U52" s="30">
        <f t="shared" si="1"/>
        <v>0</v>
      </c>
      <c r="V52" s="68">
        <f t="shared" si="2"/>
        <v>0</v>
      </c>
      <c r="X52" s="66">
        <f>'Proposed Rates'!G195</f>
        <v>5.0000000000000001E-4</v>
      </c>
      <c r="Y52" s="58">
        <f>Y49</f>
        <v>485.74500000000006</v>
      </c>
      <c r="Z52" s="67">
        <f t="shared" si="61"/>
        <v>0.24287250000000005</v>
      </c>
      <c r="AA52" s="27"/>
      <c r="AB52" s="30">
        <f t="shared" si="3"/>
        <v>0</v>
      </c>
      <c r="AC52" s="68">
        <f t="shared" si="4"/>
        <v>0</v>
      </c>
      <c r="AE52" s="66">
        <f>'Proposed Rates'!H195</f>
        <v>5.0000000000000001E-4</v>
      </c>
      <c r="AF52" s="58">
        <f>AF49</f>
        <v>485.74500000000006</v>
      </c>
      <c r="AG52" s="67">
        <f t="shared" si="62"/>
        <v>0.24287250000000005</v>
      </c>
      <c r="AH52" s="27"/>
      <c r="AI52" s="30">
        <f t="shared" si="5"/>
        <v>0</v>
      </c>
      <c r="AJ52" s="68">
        <f t="shared" si="6"/>
        <v>0</v>
      </c>
      <c r="AL52" s="66">
        <f>'Proposed Rates'!I195</f>
        <v>5.0000000000000001E-4</v>
      </c>
      <c r="AM52" s="58">
        <f>AM49</f>
        <v>485.74500000000006</v>
      </c>
      <c r="AN52" s="67">
        <f t="shared" si="63"/>
        <v>0.24287250000000005</v>
      </c>
      <c r="AO52" s="27"/>
      <c r="AP52" s="30">
        <f t="shared" si="7"/>
        <v>0</v>
      </c>
      <c r="AQ52" s="68">
        <f t="shared" si="8"/>
        <v>0</v>
      </c>
    </row>
    <row r="53" spans="2:43" x14ac:dyDescent="0.2">
      <c r="B53" s="21" t="s">
        <v>33</v>
      </c>
      <c r="C53" s="21"/>
      <c r="D53" s="22" t="s">
        <v>17</v>
      </c>
      <c r="E53" s="23"/>
      <c r="F53" s="66">
        <f>'Proposed Rates'!D209</f>
        <v>0.25</v>
      </c>
      <c r="G53" s="25">
        <v>1</v>
      </c>
      <c r="H53" s="67">
        <f t="shared" si="58"/>
        <v>0.25</v>
      </c>
      <c r="I53" s="27"/>
      <c r="J53" s="66">
        <f>'Proposed Rates'!E209</f>
        <v>0.25</v>
      </c>
      <c r="K53" s="29">
        <v>1</v>
      </c>
      <c r="L53" s="67">
        <f t="shared" si="59"/>
        <v>0.25</v>
      </c>
      <c r="M53" s="27"/>
      <c r="N53" s="30">
        <f t="shared" si="57"/>
        <v>0</v>
      </c>
      <c r="O53" s="68">
        <f t="shared" si="44"/>
        <v>0</v>
      </c>
      <c r="Q53" s="66">
        <f>'Proposed Rates'!F209</f>
        <v>0.25</v>
      </c>
      <c r="R53" s="29">
        <v>1</v>
      </c>
      <c r="S53" s="67">
        <f t="shared" si="60"/>
        <v>0.25</v>
      </c>
      <c r="T53" s="27"/>
      <c r="U53" s="30">
        <f t="shared" si="1"/>
        <v>0</v>
      </c>
      <c r="V53" s="68">
        <f t="shared" si="2"/>
        <v>0</v>
      </c>
      <c r="X53" s="66">
        <f>'Proposed Rates'!G209</f>
        <v>0.25</v>
      </c>
      <c r="Y53" s="29">
        <v>1</v>
      </c>
      <c r="Z53" s="67">
        <f t="shared" si="61"/>
        <v>0.25</v>
      </c>
      <c r="AA53" s="27"/>
      <c r="AB53" s="30">
        <f t="shared" si="3"/>
        <v>0</v>
      </c>
      <c r="AC53" s="68">
        <f t="shared" si="4"/>
        <v>0</v>
      </c>
      <c r="AE53" s="66">
        <f>'Proposed Rates'!H209</f>
        <v>0.25</v>
      </c>
      <c r="AF53" s="29">
        <v>1</v>
      </c>
      <c r="AG53" s="67">
        <f t="shared" si="62"/>
        <v>0.25</v>
      </c>
      <c r="AH53" s="27"/>
      <c r="AI53" s="30">
        <f t="shared" si="5"/>
        <v>0</v>
      </c>
      <c r="AJ53" s="68">
        <f t="shared" si="6"/>
        <v>0</v>
      </c>
      <c r="AL53" s="66">
        <f>'Proposed Rates'!I209</f>
        <v>0.25</v>
      </c>
      <c r="AM53" s="29">
        <v>1</v>
      </c>
      <c r="AN53" s="67">
        <f t="shared" si="63"/>
        <v>0.25</v>
      </c>
      <c r="AO53" s="27"/>
      <c r="AP53" s="30">
        <f t="shared" si="7"/>
        <v>0</v>
      </c>
      <c r="AQ53" s="68">
        <f t="shared" si="8"/>
        <v>0</v>
      </c>
    </row>
    <row r="54" spans="2:43" x14ac:dyDescent="0.2">
      <c r="B54" s="43" t="s">
        <v>34</v>
      </c>
      <c r="C54" s="21"/>
      <c r="D54" s="22"/>
      <c r="E54" s="23"/>
      <c r="F54" s="66">
        <f>'Proposed Rates'!D222</f>
        <v>0.10100000000000001</v>
      </c>
      <c r="G54" s="71">
        <f>0.65*$F$18</f>
        <v>305.5</v>
      </c>
      <c r="H54" s="67">
        <f t="shared" ref="H54:H56" si="64">G54*F54</f>
        <v>30.855500000000003</v>
      </c>
      <c r="I54" s="27"/>
      <c r="J54" s="66">
        <f>'Proposed Rates'!E222</f>
        <v>0.10100000000000001</v>
      </c>
      <c r="K54" s="71">
        <f>$G$54</f>
        <v>305.5</v>
      </c>
      <c r="L54" s="67">
        <f t="shared" ref="L54:L56" si="65">K54*J54</f>
        <v>30.855500000000003</v>
      </c>
      <c r="M54" s="27"/>
      <c r="N54" s="30">
        <f t="shared" si="57"/>
        <v>0</v>
      </c>
      <c r="O54" s="68">
        <f t="shared" si="44"/>
        <v>0</v>
      </c>
      <c r="Q54" s="66">
        <f>'Proposed Rates'!F222</f>
        <v>0.10100000000000001</v>
      </c>
      <c r="R54" s="71">
        <f>$G$54</f>
        <v>305.5</v>
      </c>
      <c r="S54" s="67">
        <f t="shared" ref="S54:S56" si="66">R54*Q54</f>
        <v>30.855500000000003</v>
      </c>
      <c r="T54" s="27"/>
      <c r="U54" s="30">
        <f t="shared" si="1"/>
        <v>0</v>
      </c>
      <c r="V54" s="68">
        <f t="shared" si="2"/>
        <v>0</v>
      </c>
      <c r="X54" s="66">
        <f>'Proposed Rates'!G222</f>
        <v>0.10100000000000001</v>
      </c>
      <c r="Y54" s="71">
        <f>$G$54</f>
        <v>305.5</v>
      </c>
      <c r="Z54" s="67">
        <f t="shared" ref="Z54:Z56" si="67">Y54*X54</f>
        <v>30.855500000000003</v>
      </c>
      <c r="AA54" s="27"/>
      <c r="AB54" s="30">
        <f t="shared" si="3"/>
        <v>0</v>
      </c>
      <c r="AC54" s="68">
        <f t="shared" si="4"/>
        <v>0</v>
      </c>
      <c r="AE54" s="66">
        <f>'Proposed Rates'!H222</f>
        <v>0.10100000000000001</v>
      </c>
      <c r="AF54" s="71">
        <f>$G$54</f>
        <v>305.5</v>
      </c>
      <c r="AG54" s="67">
        <f t="shared" ref="AG54:AG56" si="68">AF54*AE54</f>
        <v>30.855500000000003</v>
      </c>
      <c r="AH54" s="27"/>
      <c r="AI54" s="30">
        <f t="shared" si="5"/>
        <v>0</v>
      </c>
      <c r="AJ54" s="68">
        <f t="shared" si="6"/>
        <v>0</v>
      </c>
      <c r="AL54" s="66">
        <f>'Proposed Rates'!I222</f>
        <v>0.10100000000000001</v>
      </c>
      <c r="AM54" s="71">
        <f>$G$54</f>
        <v>305.5</v>
      </c>
      <c r="AN54" s="67">
        <f t="shared" ref="AN54:AN56" si="69">AM54*AL54</f>
        <v>30.855500000000003</v>
      </c>
      <c r="AO54" s="27"/>
      <c r="AP54" s="30">
        <f t="shared" si="7"/>
        <v>0</v>
      </c>
      <c r="AQ54" s="68">
        <f t="shared" si="8"/>
        <v>0</v>
      </c>
    </row>
    <row r="55" spans="2:43" x14ac:dyDescent="0.2">
      <c r="B55" s="43" t="s">
        <v>35</v>
      </c>
      <c r="C55" s="21"/>
      <c r="D55" s="22"/>
      <c r="E55" s="23"/>
      <c r="F55" s="66">
        <f>'Proposed Rates'!D223</f>
        <v>0.14399999999999999</v>
      </c>
      <c r="G55" s="71">
        <f>0.17*$F$18</f>
        <v>79.900000000000006</v>
      </c>
      <c r="H55" s="67">
        <f t="shared" si="64"/>
        <v>11.505599999999999</v>
      </c>
      <c r="I55" s="27"/>
      <c r="J55" s="66">
        <f>'Proposed Rates'!E223</f>
        <v>0.14399999999999999</v>
      </c>
      <c r="K55" s="71">
        <f>$G$55</f>
        <v>79.900000000000006</v>
      </c>
      <c r="L55" s="67">
        <f t="shared" si="65"/>
        <v>11.505599999999999</v>
      </c>
      <c r="M55" s="27"/>
      <c r="N55" s="30">
        <f t="shared" si="57"/>
        <v>0</v>
      </c>
      <c r="O55" s="68">
        <f t="shared" si="44"/>
        <v>0</v>
      </c>
      <c r="Q55" s="66">
        <f>'Proposed Rates'!F223</f>
        <v>0.14399999999999999</v>
      </c>
      <c r="R55" s="71">
        <f>$G$55</f>
        <v>79.900000000000006</v>
      </c>
      <c r="S55" s="67">
        <f t="shared" si="66"/>
        <v>11.505599999999999</v>
      </c>
      <c r="T55" s="27"/>
      <c r="U55" s="30">
        <f t="shared" si="1"/>
        <v>0</v>
      </c>
      <c r="V55" s="68">
        <f t="shared" si="2"/>
        <v>0</v>
      </c>
      <c r="X55" s="66">
        <f>'Proposed Rates'!G223</f>
        <v>0.14399999999999999</v>
      </c>
      <c r="Y55" s="71">
        <f>$G$55</f>
        <v>79.900000000000006</v>
      </c>
      <c r="Z55" s="67">
        <f t="shared" si="67"/>
        <v>11.505599999999999</v>
      </c>
      <c r="AA55" s="27"/>
      <c r="AB55" s="30">
        <f t="shared" si="3"/>
        <v>0</v>
      </c>
      <c r="AC55" s="68">
        <f t="shared" si="4"/>
        <v>0</v>
      </c>
      <c r="AE55" s="66">
        <f>'Proposed Rates'!H223</f>
        <v>0.14399999999999999</v>
      </c>
      <c r="AF55" s="71">
        <f>$G$55</f>
        <v>79.900000000000006</v>
      </c>
      <c r="AG55" s="67">
        <f t="shared" si="68"/>
        <v>11.505599999999999</v>
      </c>
      <c r="AH55" s="27"/>
      <c r="AI55" s="30">
        <f t="shared" si="5"/>
        <v>0</v>
      </c>
      <c r="AJ55" s="68">
        <f t="shared" si="6"/>
        <v>0</v>
      </c>
      <c r="AL55" s="66">
        <f>'Proposed Rates'!I223</f>
        <v>0.14399999999999999</v>
      </c>
      <c r="AM55" s="71">
        <f>$G$55</f>
        <v>79.900000000000006</v>
      </c>
      <c r="AN55" s="67">
        <f t="shared" si="69"/>
        <v>11.505599999999999</v>
      </c>
      <c r="AO55" s="27"/>
      <c r="AP55" s="30">
        <f t="shared" si="7"/>
        <v>0</v>
      </c>
      <c r="AQ55" s="68">
        <f t="shared" si="8"/>
        <v>0</v>
      </c>
    </row>
    <row r="56" spans="2:43" x14ac:dyDescent="0.2">
      <c r="B56" s="11" t="s">
        <v>36</v>
      </c>
      <c r="C56" s="21"/>
      <c r="D56" s="22"/>
      <c r="E56" s="23"/>
      <c r="F56" s="66">
        <f>'Proposed Rates'!D224</f>
        <v>0.20799999999999999</v>
      </c>
      <c r="G56" s="71">
        <f>0.18*$F$18</f>
        <v>84.6</v>
      </c>
      <c r="H56" s="67">
        <f t="shared" si="64"/>
        <v>17.596799999999998</v>
      </c>
      <c r="I56" s="27"/>
      <c r="J56" s="66">
        <f>'Proposed Rates'!E224</f>
        <v>0.20799999999999999</v>
      </c>
      <c r="K56" s="71">
        <f>$G$56</f>
        <v>84.6</v>
      </c>
      <c r="L56" s="67">
        <f t="shared" si="65"/>
        <v>17.596799999999998</v>
      </c>
      <c r="M56" s="27"/>
      <c r="N56" s="30">
        <f t="shared" si="57"/>
        <v>0</v>
      </c>
      <c r="O56" s="68">
        <f t="shared" si="44"/>
        <v>0</v>
      </c>
      <c r="Q56" s="66">
        <f>'Proposed Rates'!F224</f>
        <v>0.20799999999999999</v>
      </c>
      <c r="R56" s="71">
        <f>$G$56</f>
        <v>84.6</v>
      </c>
      <c r="S56" s="67">
        <f t="shared" si="66"/>
        <v>17.596799999999998</v>
      </c>
      <c r="T56" s="27"/>
      <c r="U56" s="30">
        <f t="shared" si="1"/>
        <v>0</v>
      </c>
      <c r="V56" s="68">
        <f t="shared" si="2"/>
        <v>0</v>
      </c>
      <c r="X56" s="66">
        <f>'Proposed Rates'!G224</f>
        <v>0.20799999999999999</v>
      </c>
      <c r="Y56" s="71">
        <f>$G$56</f>
        <v>84.6</v>
      </c>
      <c r="Z56" s="67">
        <f t="shared" si="67"/>
        <v>17.596799999999998</v>
      </c>
      <c r="AA56" s="27"/>
      <c r="AB56" s="30">
        <f t="shared" si="3"/>
        <v>0</v>
      </c>
      <c r="AC56" s="68">
        <f t="shared" si="4"/>
        <v>0</v>
      </c>
      <c r="AE56" s="66">
        <f>'Proposed Rates'!H224</f>
        <v>0.20799999999999999</v>
      </c>
      <c r="AF56" s="71">
        <f>$G$56</f>
        <v>84.6</v>
      </c>
      <c r="AG56" s="67">
        <f t="shared" si="68"/>
        <v>17.596799999999998</v>
      </c>
      <c r="AH56" s="27"/>
      <c r="AI56" s="30">
        <f t="shared" si="5"/>
        <v>0</v>
      </c>
      <c r="AJ56" s="68">
        <f t="shared" si="6"/>
        <v>0</v>
      </c>
      <c r="AL56" s="66">
        <f>'Proposed Rates'!I224</f>
        <v>0.20799999999999999</v>
      </c>
      <c r="AM56" s="71">
        <f>$G$56</f>
        <v>84.6</v>
      </c>
      <c r="AN56" s="67">
        <f t="shared" si="69"/>
        <v>17.596799999999998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470</v>
      </c>
      <c r="H57" s="67">
        <f>G57*F57</f>
        <v>55.93</v>
      </c>
      <c r="I57" s="77"/>
      <c r="J57" s="66">
        <f>'Proposed Rates'!E226</f>
        <v>0.11899999999999999</v>
      </c>
      <c r="K57" s="76">
        <f>$G$57</f>
        <v>470</v>
      </c>
      <c r="L57" s="67">
        <f>K57*J57</f>
        <v>55.93</v>
      </c>
      <c r="M57" s="77"/>
      <c r="N57" s="78">
        <f t="shared" si="57"/>
        <v>0</v>
      </c>
      <c r="O57" s="68">
        <f t="shared" si="44"/>
        <v>0</v>
      </c>
      <c r="Q57" s="66">
        <f>'Proposed Rates'!F226</f>
        <v>0.11899999999999999</v>
      </c>
      <c r="R57" s="76">
        <f>$G$57</f>
        <v>470</v>
      </c>
      <c r="S57" s="67">
        <f>R57*Q57</f>
        <v>55.93</v>
      </c>
      <c r="T57" s="77"/>
      <c r="U57" s="78">
        <f t="shared" si="1"/>
        <v>0</v>
      </c>
      <c r="V57" s="68">
        <f t="shared" si="2"/>
        <v>0</v>
      </c>
      <c r="X57" s="66">
        <f>'Proposed Rates'!G226</f>
        <v>0.11899999999999999</v>
      </c>
      <c r="Y57" s="76">
        <f>$G$57</f>
        <v>470</v>
      </c>
      <c r="Z57" s="67">
        <f>Y57*X57</f>
        <v>55.93</v>
      </c>
      <c r="AA57" s="77"/>
      <c r="AB57" s="78">
        <f t="shared" si="3"/>
        <v>0</v>
      </c>
      <c r="AC57" s="68">
        <f t="shared" si="4"/>
        <v>0</v>
      </c>
      <c r="AE57" s="66">
        <f>'Proposed Rates'!H226</f>
        <v>0.11899999999999999</v>
      </c>
      <c r="AF57" s="76">
        <f>$G$57</f>
        <v>470</v>
      </c>
      <c r="AG57" s="67">
        <f>AF57*AE57</f>
        <v>55.93</v>
      </c>
      <c r="AH57" s="77"/>
      <c r="AI57" s="78">
        <f t="shared" si="5"/>
        <v>0</v>
      </c>
      <c r="AJ57" s="68">
        <f t="shared" si="6"/>
        <v>0</v>
      </c>
      <c r="AL57" s="66">
        <f>'Proposed Rates'!I226</f>
        <v>0.11899999999999999</v>
      </c>
      <c r="AM57" s="76">
        <f>$G$57</f>
        <v>470</v>
      </c>
      <c r="AN57" s="67">
        <f>AM57*AL57</f>
        <v>55.93</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7"/>
        <v>0</v>
      </c>
      <c r="O58" s="68" t="str">
        <f t="shared" si="44"/>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86.998554350000006</v>
      </c>
      <c r="I60" s="94"/>
      <c r="J60" s="95"/>
      <c r="K60" s="95"/>
      <c r="L60" s="93">
        <f>SUM(L51:L56,L50)</f>
        <v>87.037407770000002</v>
      </c>
      <c r="M60" s="96"/>
      <c r="N60" s="97">
        <f t="shared" ref="N60" si="70">L60-H60</f>
        <v>3.8853419999995253E-2</v>
      </c>
      <c r="O60" s="98">
        <f t="shared" ref="O60" si="71">IF((H60)=0,"",(N60/H60))</f>
        <v>4.4659845546037225E-4</v>
      </c>
      <c r="Q60" s="95"/>
      <c r="R60" s="95"/>
      <c r="S60" s="93">
        <f>SUM(S51:S56,S50)</f>
        <v>88.283407769999997</v>
      </c>
      <c r="T60" s="96"/>
      <c r="U60" s="97">
        <f t="shared" si="1"/>
        <v>1.2459999999999951</v>
      </c>
      <c r="V60" s="98">
        <f>IF((L60)=0,"",(U60/L60))</f>
        <v>1.4315683703409484E-2</v>
      </c>
      <c r="X60" s="95"/>
      <c r="Y60" s="95"/>
      <c r="Z60" s="93">
        <f>SUM(Z51:Z56,Z50)</f>
        <v>90.261407770000005</v>
      </c>
      <c r="AA60" s="96"/>
      <c r="AB60" s="97">
        <f t="shared" si="3"/>
        <v>1.9780000000000086</v>
      </c>
      <c r="AC60" s="98">
        <f>IF((S60)=0,"",(AB60/S60))</f>
        <v>2.2405116091046069E-2</v>
      </c>
      <c r="AE60" s="95"/>
      <c r="AF60" s="95"/>
      <c r="AG60" s="93">
        <f>SUM(AG51:AG56,AG50)</f>
        <v>91.209407770000013</v>
      </c>
      <c r="AH60" s="96"/>
      <c r="AI60" s="97">
        <f t="shared" ref="AI60:AI64" si="72">AG60-Z60</f>
        <v>0.9480000000000075</v>
      </c>
      <c r="AJ60" s="98">
        <f>IF((Z60)=0,"",(AI60/Z60))</f>
        <v>1.0502827547468103E-2</v>
      </c>
      <c r="AL60" s="95"/>
      <c r="AM60" s="95"/>
      <c r="AN60" s="93">
        <f>SUM(AN51:AN56,AN50)</f>
        <v>91.956407769999998</v>
      </c>
      <c r="AO60" s="96"/>
      <c r="AP60" s="97">
        <f t="shared" ref="AP60:AP64" si="73">AN60-AG60</f>
        <v>0.74699999999998568</v>
      </c>
      <c r="AQ60" s="98">
        <f>IF((AG60)=0,"",(AP60/AG60))</f>
        <v>8.1899446368917644E-3</v>
      </c>
    </row>
    <row r="61" spans="2:43" x14ac:dyDescent="0.2">
      <c r="B61" s="99" t="s">
        <v>40</v>
      </c>
      <c r="C61" s="21"/>
      <c r="D61" s="21"/>
      <c r="E61" s="21"/>
      <c r="F61" s="100">
        <v>0.13</v>
      </c>
      <c r="G61" s="101"/>
      <c r="H61" s="102">
        <f>H60*F61</f>
        <v>11.309812065500001</v>
      </c>
      <c r="I61" s="103"/>
      <c r="J61" s="104">
        <v>0.13</v>
      </c>
      <c r="K61" s="103"/>
      <c r="L61" s="105">
        <f>L60*J61</f>
        <v>11.3148630101</v>
      </c>
      <c r="M61" s="106"/>
      <c r="N61" s="107">
        <f t="shared" si="57"/>
        <v>5.0509445999988856E-3</v>
      </c>
      <c r="O61" s="108">
        <f t="shared" si="44"/>
        <v>4.4659845546032829E-4</v>
      </c>
      <c r="Q61" s="104">
        <v>0.13</v>
      </c>
      <c r="R61" s="103"/>
      <c r="S61" s="105">
        <f>S60*Q61</f>
        <v>11.4768430101</v>
      </c>
      <c r="T61" s="106"/>
      <c r="U61" s="107">
        <f t="shared" si="1"/>
        <v>0.16197999999999979</v>
      </c>
      <c r="V61" s="108">
        <f t="shared" ref="V61:V70" si="74">IF((L61)=0,"",(U61/L61))</f>
        <v>1.4315683703409523E-2</v>
      </c>
      <c r="X61" s="104">
        <v>0.13</v>
      </c>
      <c r="Y61" s="103"/>
      <c r="Z61" s="105">
        <f>Z60*X61</f>
        <v>11.733983010100001</v>
      </c>
      <c r="AA61" s="106"/>
      <c r="AB61" s="107">
        <f t="shared" si="3"/>
        <v>0.25714000000000148</v>
      </c>
      <c r="AC61" s="108">
        <f t="shared" ref="AC61:AC70" si="75">IF((S61)=0,"",(AB61/S61))</f>
        <v>2.24051160910461E-2</v>
      </c>
      <c r="AE61" s="104">
        <v>0.13</v>
      </c>
      <c r="AF61" s="103"/>
      <c r="AG61" s="105">
        <f>AG60*AE61</f>
        <v>11.857223010100002</v>
      </c>
      <c r="AH61" s="106"/>
      <c r="AI61" s="107">
        <f t="shared" si="72"/>
        <v>0.1232400000000009</v>
      </c>
      <c r="AJ61" s="108">
        <f t="shared" ref="AJ61:AJ70" si="76">IF((Z61)=0,"",(AI61/Z61))</f>
        <v>1.0502827547468096E-2</v>
      </c>
      <c r="AL61" s="104">
        <v>0.13</v>
      </c>
      <c r="AM61" s="103"/>
      <c r="AN61" s="105">
        <f>AN60*AL61</f>
        <v>11.954333010100001</v>
      </c>
      <c r="AO61" s="106"/>
      <c r="AP61" s="107">
        <f t="shared" si="73"/>
        <v>9.7109999999998919E-2</v>
      </c>
      <c r="AQ61" s="108">
        <f t="shared" ref="AQ61:AQ70" si="77">IF((AG61)=0,"",(AP61/AG61))</f>
        <v>8.1899446368918303E-3</v>
      </c>
    </row>
    <row r="62" spans="2:43" x14ac:dyDescent="0.2">
      <c r="B62" s="109" t="s">
        <v>41</v>
      </c>
      <c r="C62" s="21"/>
      <c r="D62" s="21"/>
      <c r="E62" s="21"/>
      <c r="F62" s="110"/>
      <c r="G62" s="101"/>
      <c r="H62" s="102">
        <f>H60+H61</f>
        <v>98.308366415500004</v>
      </c>
      <c r="I62" s="103"/>
      <c r="J62" s="103"/>
      <c r="K62" s="103"/>
      <c r="L62" s="105">
        <f>L60+L61</f>
        <v>98.3522707801</v>
      </c>
      <c r="M62" s="106"/>
      <c r="N62" s="107">
        <f t="shared" si="57"/>
        <v>4.3904364599995915E-2</v>
      </c>
      <c r="O62" s="108">
        <f t="shared" si="44"/>
        <v>4.4659845546038526E-4</v>
      </c>
      <c r="Q62" s="103"/>
      <c r="R62" s="103"/>
      <c r="S62" s="105">
        <f>S60+S61</f>
        <v>99.760250780099994</v>
      </c>
      <c r="T62" s="106"/>
      <c r="U62" s="107">
        <f t="shared" si="1"/>
        <v>1.4079799999999949</v>
      </c>
      <c r="V62" s="108">
        <f t="shared" si="74"/>
        <v>1.431568370340949E-2</v>
      </c>
      <c r="X62" s="103"/>
      <c r="Y62" s="103"/>
      <c r="Z62" s="105">
        <f>Z60+Z61</f>
        <v>101.99539078010001</v>
      </c>
      <c r="AA62" s="106"/>
      <c r="AB62" s="107">
        <f t="shared" si="3"/>
        <v>2.2351400000000154</v>
      </c>
      <c r="AC62" s="108">
        <f t="shared" si="75"/>
        <v>2.2405116091046128E-2</v>
      </c>
      <c r="AE62" s="103"/>
      <c r="AF62" s="103"/>
      <c r="AG62" s="105">
        <f>AG60+AG61</f>
        <v>103.06663078010001</v>
      </c>
      <c r="AH62" s="106"/>
      <c r="AI62" s="107">
        <f t="shared" si="72"/>
        <v>1.0712400000000031</v>
      </c>
      <c r="AJ62" s="108">
        <f t="shared" si="76"/>
        <v>1.0502827547468049E-2</v>
      </c>
      <c r="AL62" s="103"/>
      <c r="AM62" s="103"/>
      <c r="AN62" s="105">
        <f>AN60+AN61</f>
        <v>103.9107407801</v>
      </c>
      <c r="AO62" s="106"/>
      <c r="AP62" s="107">
        <f t="shared" si="73"/>
        <v>0.84410999999998637</v>
      </c>
      <c r="AQ62" s="108">
        <f t="shared" si="77"/>
        <v>8.1899446368917904E-3</v>
      </c>
    </row>
    <row r="63" spans="2:43" ht="15.75" customHeight="1" x14ac:dyDescent="0.2">
      <c r="B63" s="412" t="s">
        <v>127</v>
      </c>
      <c r="C63" s="412"/>
      <c r="D63" s="412"/>
      <c r="E63" s="21"/>
      <c r="F63" s="267">
        <f>'Proposed Rates'!D268</f>
        <v>0.318</v>
      </c>
      <c r="G63" s="101"/>
      <c r="H63" s="111">
        <f>F63*H60</f>
        <v>27.665540283300004</v>
      </c>
      <c r="I63" s="103"/>
      <c r="J63" s="268">
        <f>'Proposed Rates'!E268</f>
        <v>0.318</v>
      </c>
      <c r="K63" s="103"/>
      <c r="L63" s="174">
        <f>J63*L60</f>
        <v>27.67789567086</v>
      </c>
      <c r="M63" s="106"/>
      <c r="N63" s="112">
        <f t="shared" si="57"/>
        <v>1.2355387559995989E-2</v>
      </c>
      <c r="O63" s="113">
        <f t="shared" si="44"/>
        <v>4.4659845546028183E-4</v>
      </c>
      <c r="Q63" s="268">
        <f>'Proposed Rates'!F268</f>
        <v>0.318</v>
      </c>
      <c r="R63" s="103"/>
      <c r="S63" s="174">
        <f>Q63*S60</f>
        <v>28.074123670860001</v>
      </c>
      <c r="T63" s="106"/>
      <c r="U63" s="112">
        <f t="shared" si="1"/>
        <v>0.39622800000000069</v>
      </c>
      <c r="V63" s="113">
        <f t="shared" si="74"/>
        <v>1.4315683703409566E-2</v>
      </c>
      <c r="X63" s="268">
        <f>'Proposed Rates'!G268</f>
        <v>0.318</v>
      </c>
      <c r="Y63" s="103"/>
      <c r="Z63" s="174">
        <f>X63*Z60</f>
        <v>28.703127670860002</v>
      </c>
      <c r="AA63" s="106"/>
      <c r="AB63" s="112">
        <f t="shared" si="3"/>
        <v>0.62900400000000189</v>
      </c>
      <c r="AC63" s="113">
        <f t="shared" si="75"/>
        <v>2.2405116091046038E-2</v>
      </c>
      <c r="AE63" s="268">
        <f>'Proposed Rates'!H268</f>
        <v>0.318</v>
      </c>
      <c r="AF63" s="103"/>
      <c r="AG63" s="174">
        <f>AE63*AG60</f>
        <v>29.004591670860005</v>
      </c>
      <c r="AH63" s="106"/>
      <c r="AI63" s="112">
        <f t="shared" si="72"/>
        <v>0.30146400000000284</v>
      </c>
      <c r="AJ63" s="113">
        <f t="shared" si="76"/>
        <v>1.0502827547468119E-2</v>
      </c>
      <c r="AL63" s="268">
        <f>'Proposed Rates'!I268</f>
        <v>0.318</v>
      </c>
      <c r="AM63" s="103"/>
      <c r="AN63" s="174">
        <f>AL63*AN60</f>
        <v>29.24213767086</v>
      </c>
      <c r="AO63" s="106"/>
      <c r="AP63" s="112">
        <f t="shared" si="73"/>
        <v>0.23754599999999471</v>
      </c>
      <c r="AQ63" s="113">
        <f t="shared" si="77"/>
        <v>8.1899446368917383E-3</v>
      </c>
    </row>
    <row r="64" spans="2:43" ht="13.5" customHeight="1" thickBot="1" x14ac:dyDescent="0.25">
      <c r="B64" s="413" t="s">
        <v>126</v>
      </c>
      <c r="C64" s="413"/>
      <c r="D64" s="413"/>
      <c r="E64" s="114"/>
      <c r="F64" s="115"/>
      <c r="G64" s="116"/>
      <c r="H64" s="117">
        <f>H62-H63</f>
        <v>70.6428261322</v>
      </c>
      <c r="I64" s="118"/>
      <c r="J64" s="118"/>
      <c r="K64" s="118"/>
      <c r="L64" s="119">
        <f>L62-L63</f>
        <v>70.674375109240003</v>
      </c>
      <c r="M64" s="120"/>
      <c r="N64" s="121">
        <f t="shared" si="57"/>
        <v>3.1548977040003479E-2</v>
      </c>
      <c r="O64" s="122">
        <f t="shared" si="44"/>
        <v>4.4659845546047612E-4</v>
      </c>
      <c r="Q64" s="118"/>
      <c r="R64" s="118"/>
      <c r="S64" s="119">
        <f>S62-S63</f>
        <v>71.68612710923999</v>
      </c>
      <c r="T64" s="120"/>
      <c r="U64" s="121">
        <f t="shared" si="1"/>
        <v>1.0117519999999871</v>
      </c>
      <c r="V64" s="122">
        <f t="shared" si="74"/>
        <v>1.4315683703409358E-2</v>
      </c>
      <c r="X64" s="118"/>
      <c r="Y64" s="118"/>
      <c r="Z64" s="119">
        <f>Z62-Z63</f>
        <v>73.292263109240011</v>
      </c>
      <c r="AA64" s="120"/>
      <c r="AB64" s="121">
        <f t="shared" si="3"/>
        <v>1.6061360000000207</v>
      </c>
      <c r="AC64" s="122">
        <f t="shared" si="75"/>
        <v>2.2405116091046264E-2</v>
      </c>
      <c r="AE64" s="118"/>
      <c r="AF64" s="118"/>
      <c r="AG64" s="119">
        <f>AG62-AG63</f>
        <v>74.062039109240004</v>
      </c>
      <c r="AH64" s="120"/>
      <c r="AI64" s="121">
        <f t="shared" si="72"/>
        <v>0.76977599999999313</v>
      </c>
      <c r="AJ64" s="122">
        <f t="shared" si="76"/>
        <v>1.0502827547467924E-2</v>
      </c>
      <c r="AL64" s="118"/>
      <c r="AM64" s="118"/>
      <c r="AN64" s="119">
        <f>AN62-AN63</f>
        <v>74.668603109239996</v>
      </c>
      <c r="AO64" s="120"/>
      <c r="AP64" s="121">
        <f t="shared" si="73"/>
        <v>0.60656399999999167</v>
      </c>
      <c r="AQ64" s="122">
        <f t="shared" si="77"/>
        <v>8.1899446368918095E-3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82.970654350000018</v>
      </c>
      <c r="I66" s="134"/>
      <c r="J66" s="135"/>
      <c r="K66" s="135"/>
      <c r="L66" s="133">
        <f>SUM(L57:L58,L50,L51:L53)</f>
        <v>83.009507769999999</v>
      </c>
      <c r="M66" s="136"/>
      <c r="N66" s="137">
        <f t="shared" ref="N66:N70" si="78">L66-H66</f>
        <v>3.8853419999981043E-2</v>
      </c>
      <c r="O66" s="98">
        <f t="shared" ref="O66:O70" si="79">IF((H66)=0,"",(N66/H66))</f>
        <v>4.6827905967914107E-4</v>
      </c>
      <c r="Q66" s="135"/>
      <c r="R66" s="135"/>
      <c r="S66" s="133">
        <f>SUM(S57:S58,S50,S51:S53)</f>
        <v>84.255507770000008</v>
      </c>
      <c r="T66" s="136"/>
      <c r="U66" s="137">
        <f t="shared" si="1"/>
        <v>1.2460000000000093</v>
      </c>
      <c r="V66" s="98">
        <f t="shared" si="74"/>
        <v>1.5010328737912589E-2</v>
      </c>
      <c r="X66" s="135"/>
      <c r="Y66" s="135"/>
      <c r="Z66" s="133">
        <f>SUM(Z57:Z58,Z50,Z51:Z53)</f>
        <v>86.233507770000003</v>
      </c>
      <c r="AA66" s="136"/>
      <c r="AB66" s="137">
        <f t="shared" si="3"/>
        <v>1.9779999999999944</v>
      </c>
      <c r="AC66" s="98">
        <f t="shared" si="75"/>
        <v>2.3476210070438631E-2</v>
      </c>
      <c r="AE66" s="135"/>
      <c r="AF66" s="135"/>
      <c r="AG66" s="133">
        <f>SUM(AG57:AG58,AG50,AG51:AG53)</f>
        <v>87.18150777000001</v>
      </c>
      <c r="AH66" s="136"/>
      <c r="AI66" s="137">
        <f t="shared" ref="AI66:AI70" si="80">AG66-Z66</f>
        <v>0.9480000000000075</v>
      </c>
      <c r="AJ66" s="98">
        <f t="shared" si="76"/>
        <v>1.0993406443913785E-2</v>
      </c>
      <c r="AL66" s="135"/>
      <c r="AM66" s="135"/>
      <c r="AN66" s="133">
        <f>SUM(AN57:AN58,AN50,AN51:AN53)</f>
        <v>87.92850777000001</v>
      </c>
      <c r="AO66" s="136"/>
      <c r="AP66" s="137">
        <f t="shared" ref="AP66:AP70" si="81">AN66-AG66</f>
        <v>0.74699999999999989</v>
      </c>
      <c r="AQ66" s="98">
        <f t="shared" si="77"/>
        <v>8.5683308204615588E-3</v>
      </c>
    </row>
    <row r="67" spans="1:43" s="79" customFormat="1" x14ac:dyDescent="0.2">
      <c r="B67" s="138" t="s">
        <v>40</v>
      </c>
      <c r="C67" s="73"/>
      <c r="D67" s="73"/>
      <c r="E67" s="73"/>
      <c r="F67" s="139">
        <v>0.13</v>
      </c>
      <c r="G67" s="132"/>
      <c r="H67" s="140">
        <f>H66*F67</f>
        <v>10.786185065500003</v>
      </c>
      <c r="I67" s="141"/>
      <c r="J67" s="142">
        <v>0.13</v>
      </c>
      <c r="K67" s="143"/>
      <c r="L67" s="144">
        <f>L66*J67</f>
        <v>10.7912360101</v>
      </c>
      <c r="M67" s="145"/>
      <c r="N67" s="146">
        <f t="shared" si="78"/>
        <v>5.0509445999971092E-3</v>
      </c>
      <c r="O67" s="108">
        <f t="shared" si="79"/>
        <v>4.682790596791015E-4</v>
      </c>
      <c r="Q67" s="142">
        <v>0.13</v>
      </c>
      <c r="R67" s="143"/>
      <c r="S67" s="144">
        <f>S66*Q67</f>
        <v>10.953216010100002</v>
      </c>
      <c r="T67" s="145"/>
      <c r="U67" s="146">
        <f t="shared" si="1"/>
        <v>0.16198000000000157</v>
      </c>
      <c r="V67" s="108">
        <f t="shared" si="74"/>
        <v>1.5010328737912621E-2</v>
      </c>
      <c r="X67" s="142">
        <v>0.13</v>
      </c>
      <c r="Y67" s="143"/>
      <c r="Z67" s="144">
        <f>Z66*X67</f>
        <v>11.2103560101</v>
      </c>
      <c r="AA67" s="145"/>
      <c r="AB67" s="146">
        <f t="shared" si="3"/>
        <v>0.25713999999999793</v>
      </c>
      <c r="AC67" s="108">
        <f t="shared" si="75"/>
        <v>2.3476210070438503E-2</v>
      </c>
      <c r="AE67" s="142">
        <v>0.13</v>
      </c>
      <c r="AF67" s="143"/>
      <c r="AG67" s="144">
        <f>AG66*AE67</f>
        <v>11.333596010100001</v>
      </c>
      <c r="AH67" s="145"/>
      <c r="AI67" s="146">
        <f t="shared" si="80"/>
        <v>0.1232400000000009</v>
      </c>
      <c r="AJ67" s="108">
        <f t="shared" si="76"/>
        <v>1.099340644391378E-2</v>
      </c>
      <c r="AL67" s="142">
        <v>0.13</v>
      </c>
      <c r="AM67" s="143"/>
      <c r="AN67" s="144">
        <f>AN66*AL67</f>
        <v>11.430706010100002</v>
      </c>
      <c r="AO67" s="145"/>
      <c r="AP67" s="146">
        <f t="shared" si="81"/>
        <v>9.7110000000000696E-2</v>
      </c>
      <c r="AQ67" s="108">
        <f t="shared" si="77"/>
        <v>8.5683308204616213E-3</v>
      </c>
    </row>
    <row r="68" spans="1:43" s="79" customFormat="1" x14ac:dyDescent="0.2">
      <c r="B68" s="147" t="s">
        <v>41</v>
      </c>
      <c r="C68" s="73"/>
      <c r="D68" s="73"/>
      <c r="E68" s="73"/>
      <c r="F68" s="148"/>
      <c r="G68" s="149"/>
      <c r="H68" s="140">
        <f>H66+H67</f>
        <v>93.756839415500025</v>
      </c>
      <c r="I68" s="141"/>
      <c r="J68" s="141"/>
      <c r="K68" s="141"/>
      <c r="L68" s="144">
        <f>L66+L67</f>
        <v>93.800743780099992</v>
      </c>
      <c r="M68" s="145"/>
      <c r="N68" s="146">
        <f t="shared" si="78"/>
        <v>4.3904364599967494E-2</v>
      </c>
      <c r="O68" s="108">
        <f t="shared" si="79"/>
        <v>4.6827905967902278E-4</v>
      </c>
      <c r="Q68" s="141"/>
      <c r="R68" s="141"/>
      <c r="S68" s="144">
        <f>S66+S67</f>
        <v>95.208723780100016</v>
      </c>
      <c r="T68" s="145"/>
      <c r="U68" s="146">
        <f t="shared" si="1"/>
        <v>1.4079800000000233</v>
      </c>
      <c r="V68" s="108">
        <f t="shared" si="74"/>
        <v>1.5010328737912726E-2</v>
      </c>
      <c r="X68" s="141"/>
      <c r="Y68" s="141"/>
      <c r="Z68" s="144">
        <f>Z66+Z67</f>
        <v>97.443863780100003</v>
      </c>
      <c r="AA68" s="145"/>
      <c r="AB68" s="146">
        <f t="shared" si="3"/>
        <v>2.235139999999987</v>
      </c>
      <c r="AC68" s="108">
        <f t="shared" si="75"/>
        <v>2.3476210070438559E-2</v>
      </c>
      <c r="AE68" s="141"/>
      <c r="AF68" s="141"/>
      <c r="AG68" s="144">
        <f>AG66+AG67</f>
        <v>98.515103780100006</v>
      </c>
      <c r="AH68" s="145"/>
      <c r="AI68" s="146">
        <f t="shared" si="80"/>
        <v>1.0712400000000031</v>
      </c>
      <c r="AJ68" s="108">
        <f t="shared" si="76"/>
        <v>1.0993406443913729E-2</v>
      </c>
      <c r="AL68" s="141"/>
      <c r="AM68" s="141"/>
      <c r="AN68" s="144">
        <f>AN66+AN67</f>
        <v>99.359213780100006</v>
      </c>
      <c r="AO68" s="145"/>
      <c r="AP68" s="146">
        <f t="shared" si="81"/>
        <v>0.84411000000000058</v>
      </c>
      <c r="AQ68" s="108">
        <f t="shared" si="77"/>
        <v>8.5683308204615657E-3</v>
      </c>
    </row>
    <row r="69" spans="1:43" s="79" customFormat="1" ht="15.75" customHeight="1" x14ac:dyDescent="0.2">
      <c r="B69" s="412" t="s">
        <v>127</v>
      </c>
      <c r="C69" s="412"/>
      <c r="D69" s="412"/>
      <c r="E69" s="73"/>
      <c r="F69" s="269">
        <f>F63</f>
        <v>0.318</v>
      </c>
      <c r="G69" s="149"/>
      <c r="H69" s="150">
        <f>F69*H66</f>
        <v>26.384668083300006</v>
      </c>
      <c r="I69" s="141"/>
      <c r="J69" s="268">
        <f>J63</f>
        <v>0.318</v>
      </c>
      <c r="K69" s="141"/>
      <c r="L69" s="175">
        <f>J69*L66</f>
        <v>26.397023470859999</v>
      </c>
      <c r="M69" s="145"/>
      <c r="N69" s="151">
        <f t="shared" si="78"/>
        <v>1.2355387559992437E-2</v>
      </c>
      <c r="O69" s="113">
        <f t="shared" si="79"/>
        <v>4.6827905967908285E-4</v>
      </c>
      <c r="Q69" s="268">
        <f>Q63</f>
        <v>0.318</v>
      </c>
      <c r="R69" s="141"/>
      <c r="S69" s="175">
        <f>Q69*S66</f>
        <v>26.793251470860003</v>
      </c>
      <c r="T69" s="145"/>
      <c r="U69" s="151">
        <f t="shared" si="1"/>
        <v>0.39622800000000424</v>
      </c>
      <c r="V69" s="113">
        <f t="shared" si="74"/>
        <v>1.5010328737912637E-2</v>
      </c>
      <c r="X69" s="268">
        <f>X63</f>
        <v>0.318</v>
      </c>
      <c r="Y69" s="141"/>
      <c r="Z69" s="175">
        <f>X69*Z66</f>
        <v>27.422255470860001</v>
      </c>
      <c r="AA69" s="145"/>
      <c r="AB69" s="151">
        <f t="shared" si="3"/>
        <v>0.62900399999999834</v>
      </c>
      <c r="AC69" s="113">
        <f t="shared" si="75"/>
        <v>2.3476210070438635E-2</v>
      </c>
      <c r="AE69" s="268">
        <f>AE63</f>
        <v>0.318</v>
      </c>
      <c r="AF69" s="141"/>
      <c r="AG69" s="175">
        <f>AE69*AG66</f>
        <v>27.723719470860004</v>
      </c>
      <c r="AH69" s="145"/>
      <c r="AI69" s="151">
        <f t="shared" si="80"/>
        <v>0.30146400000000284</v>
      </c>
      <c r="AJ69" s="113">
        <f t="shared" si="76"/>
        <v>1.0993406443913802E-2</v>
      </c>
      <c r="AL69" s="268">
        <f>AL63</f>
        <v>0.318</v>
      </c>
      <c r="AM69" s="141"/>
      <c r="AN69" s="175">
        <f>AL69*AN66</f>
        <v>27.961265470860003</v>
      </c>
      <c r="AO69" s="145"/>
      <c r="AP69" s="151">
        <f t="shared" si="81"/>
        <v>0.23754599999999826</v>
      </c>
      <c r="AQ69" s="113">
        <f t="shared" si="77"/>
        <v>8.5683308204614964E-3</v>
      </c>
    </row>
    <row r="70" spans="1:43" s="79" customFormat="1" ht="13.5" customHeight="1" thickBot="1" x14ac:dyDescent="0.25">
      <c r="B70" s="407" t="s">
        <v>128</v>
      </c>
      <c r="C70" s="407"/>
      <c r="D70" s="407"/>
      <c r="E70" s="152"/>
      <c r="F70" s="153"/>
      <c r="G70" s="154"/>
      <c r="H70" s="155">
        <f>H68-H69</f>
        <v>67.372171332200026</v>
      </c>
      <c r="I70" s="156"/>
      <c r="J70" s="156"/>
      <c r="K70" s="156"/>
      <c r="L70" s="157">
        <f>L68-L69</f>
        <v>67.403720309239986</v>
      </c>
      <c r="M70" s="158"/>
      <c r="N70" s="159">
        <f t="shared" si="78"/>
        <v>3.1548977039960846E-2</v>
      </c>
      <c r="O70" s="160">
        <f t="shared" si="79"/>
        <v>4.6827905967878833E-4</v>
      </c>
      <c r="Q70" s="156"/>
      <c r="R70" s="156"/>
      <c r="S70" s="157">
        <f>S68-S69</f>
        <v>68.415472309240016</v>
      </c>
      <c r="T70" s="158"/>
      <c r="U70" s="159">
        <f t="shared" si="1"/>
        <v>1.0117520000000297</v>
      </c>
      <c r="V70" s="160">
        <f t="shared" si="74"/>
        <v>1.501032873791292E-2</v>
      </c>
      <c r="X70" s="156"/>
      <c r="Y70" s="156"/>
      <c r="Z70" s="157">
        <f>Z68-Z69</f>
        <v>70.021608309240008</v>
      </c>
      <c r="AA70" s="158"/>
      <c r="AB70" s="159">
        <f t="shared" si="3"/>
        <v>1.6061359999999922</v>
      </c>
      <c r="AC70" s="160">
        <f t="shared" si="75"/>
        <v>2.3476210070438579E-2</v>
      </c>
      <c r="AE70" s="156"/>
      <c r="AF70" s="156"/>
      <c r="AG70" s="157">
        <f>AG68-AG69</f>
        <v>70.791384309240001</v>
      </c>
      <c r="AH70" s="158"/>
      <c r="AI70" s="159">
        <f t="shared" si="80"/>
        <v>0.76977599999999313</v>
      </c>
      <c r="AJ70" s="160">
        <f t="shared" si="76"/>
        <v>1.0993406443913599E-2</v>
      </c>
      <c r="AL70" s="156"/>
      <c r="AM70" s="156"/>
      <c r="AN70" s="157">
        <f>AN68-AN69</f>
        <v>71.397948309240007</v>
      </c>
      <c r="AO70" s="158"/>
      <c r="AP70" s="159">
        <f t="shared" si="81"/>
        <v>0.60656400000000588</v>
      </c>
      <c r="AQ70" s="160">
        <f t="shared" si="77"/>
        <v>8.5683308204616438E-3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Rates'!D282</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6"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38"/>
  <sheetViews>
    <sheetView view="pageBreakPreview" zoomScaleNormal="100" zoomScaleSheetLayoutView="100" workbookViewId="0">
      <selection activeCell="D22" sqref="D22:D30"/>
    </sheetView>
  </sheetViews>
  <sheetFormatPr defaultColWidth="9.140625" defaultRowHeight="15" x14ac:dyDescent="0.25"/>
  <cols>
    <col min="1" max="1" width="54" style="346" customWidth="1"/>
    <col min="2" max="2" width="16.42578125" style="346" customWidth="1"/>
    <col min="3" max="3" width="10.28515625" style="346" customWidth="1"/>
    <col min="4" max="4" width="9.285156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397" t="s">
        <v>138</v>
      </c>
      <c r="B1" s="397"/>
      <c r="C1" s="397"/>
      <c r="D1" s="397"/>
    </row>
    <row r="2" spans="1:4" s="300" customFormat="1" ht="18" customHeight="1" x14ac:dyDescent="0.25">
      <c r="A2" s="398" t="s">
        <v>139</v>
      </c>
      <c r="B2" s="398"/>
      <c r="C2" s="398"/>
      <c r="D2" s="398"/>
    </row>
    <row r="3" spans="1:4" s="300" customFormat="1" ht="15.75" customHeight="1" x14ac:dyDescent="0.25">
      <c r="A3" s="399" t="s">
        <v>140</v>
      </c>
      <c r="B3" s="399"/>
      <c r="C3" s="399"/>
      <c r="D3" s="399"/>
    </row>
    <row r="4" spans="1:4" s="300" customFormat="1" ht="11.25" customHeight="1" x14ac:dyDescent="0.25">
      <c r="A4" s="400" t="s">
        <v>141</v>
      </c>
      <c r="B4" s="400"/>
      <c r="C4" s="400"/>
      <c r="D4" s="400"/>
    </row>
    <row r="5" spans="1:4" s="300" customFormat="1" ht="11.25" customHeight="1" x14ac:dyDescent="0.25">
      <c r="A5" s="400" t="s">
        <v>142</v>
      </c>
      <c r="B5" s="400"/>
      <c r="C5" s="400"/>
      <c r="D5" s="400"/>
    </row>
    <row r="6" spans="1:4" s="300" customFormat="1" ht="11.25" customHeight="1" x14ac:dyDescent="0.25">
      <c r="A6" s="401" t="s">
        <v>143</v>
      </c>
      <c r="B6" s="401"/>
      <c r="C6" s="401"/>
      <c r="D6" s="401"/>
    </row>
    <row r="7" spans="1:4" s="300" customFormat="1" ht="18.75" customHeight="1" x14ac:dyDescent="0.25">
      <c r="A7" s="403" t="s">
        <v>144</v>
      </c>
      <c r="B7" s="380"/>
      <c r="C7" s="380"/>
      <c r="D7" s="380"/>
    </row>
    <row r="8" spans="1:4" s="300" customFormat="1" ht="72" customHeight="1" x14ac:dyDescent="0.25">
      <c r="A8" s="379" t="s">
        <v>145</v>
      </c>
      <c r="B8" s="379"/>
      <c r="C8" s="379"/>
      <c r="D8" s="379"/>
    </row>
    <row r="9" spans="1:4" s="300" customFormat="1" ht="6.75" customHeight="1" x14ac:dyDescent="0.25">
      <c r="A9" s="301"/>
      <c r="B9" s="301"/>
      <c r="C9" s="301"/>
      <c r="D9" s="301"/>
    </row>
    <row r="10" spans="1:4" s="300" customFormat="1" ht="11.25" customHeight="1" x14ac:dyDescent="0.25">
      <c r="A10" s="383" t="s">
        <v>146</v>
      </c>
      <c r="B10" s="404"/>
      <c r="C10" s="404"/>
      <c r="D10" s="404"/>
    </row>
    <row r="11" spans="1:4" s="300" customFormat="1" ht="6.75" customHeight="1" x14ac:dyDescent="0.25">
      <c r="A11" s="302"/>
      <c r="B11" s="303"/>
      <c r="C11" s="303"/>
      <c r="D11" s="303"/>
    </row>
    <row r="12" spans="1:4" s="300" customFormat="1" ht="36" customHeight="1" x14ac:dyDescent="0.25">
      <c r="A12" s="379" t="s">
        <v>147</v>
      </c>
      <c r="B12" s="379"/>
      <c r="C12" s="379"/>
      <c r="D12" s="379"/>
    </row>
    <row r="13" spans="1:4" s="300" customFormat="1" ht="6.75" customHeight="1" x14ac:dyDescent="0.25">
      <c r="A13" s="301"/>
      <c r="B13" s="301"/>
      <c r="C13" s="301"/>
      <c r="D13" s="301"/>
    </row>
    <row r="14" spans="1:4" s="300" customFormat="1" ht="48" customHeight="1" x14ac:dyDescent="0.25">
      <c r="A14" s="379" t="s">
        <v>148</v>
      </c>
      <c r="B14" s="379"/>
      <c r="C14" s="379"/>
      <c r="D14" s="379"/>
    </row>
    <row r="15" spans="1:4" s="300" customFormat="1" ht="6.75" customHeight="1" x14ac:dyDescent="0.25">
      <c r="A15" s="301"/>
      <c r="B15" s="301"/>
      <c r="C15" s="301"/>
      <c r="D15" s="301"/>
    </row>
    <row r="16" spans="1:4" s="300" customFormat="1" ht="48" customHeight="1" x14ac:dyDescent="0.25">
      <c r="A16" s="379" t="s">
        <v>149</v>
      </c>
      <c r="B16" s="379"/>
      <c r="C16" s="379"/>
      <c r="D16" s="379"/>
    </row>
    <row r="17" spans="1:4" s="300" customFormat="1" ht="6.75" customHeight="1" x14ac:dyDescent="0.25">
      <c r="A17" s="301"/>
      <c r="B17" s="301"/>
      <c r="C17" s="301"/>
      <c r="D17" s="301"/>
    </row>
    <row r="18" spans="1:4" s="300" customFormat="1" ht="36" customHeight="1" x14ac:dyDescent="0.25">
      <c r="A18" s="379" t="s">
        <v>150</v>
      </c>
      <c r="B18" s="379"/>
      <c r="C18" s="379"/>
      <c r="D18" s="379"/>
    </row>
    <row r="19" spans="1:4" s="300" customFormat="1" ht="6.75" customHeight="1" x14ac:dyDescent="0.25">
      <c r="A19" s="301"/>
      <c r="B19" s="301"/>
      <c r="C19" s="301"/>
      <c r="D19" s="301"/>
    </row>
    <row r="20" spans="1:4" s="300" customFormat="1" ht="15" customHeight="1" x14ac:dyDescent="0.25">
      <c r="A20" s="391" t="s">
        <v>151</v>
      </c>
      <c r="B20" s="402"/>
      <c r="C20" s="402"/>
      <c r="D20" s="402"/>
    </row>
    <row r="21" spans="1:4" s="300" customFormat="1" ht="6.75" customHeight="1" x14ac:dyDescent="0.25">
      <c r="A21" s="304"/>
      <c r="B21" s="305"/>
      <c r="C21" s="305"/>
      <c r="D21" s="305"/>
    </row>
    <row r="22" spans="1:4" s="300" customFormat="1" ht="11.25" customHeight="1" x14ac:dyDescent="0.25">
      <c r="A22" s="376" t="s">
        <v>152</v>
      </c>
      <c r="B22" s="381"/>
      <c r="C22" s="306" t="s">
        <v>153</v>
      </c>
      <c r="D22" s="356">
        <f>'Proposed Rates'!F7</f>
        <v>30.87</v>
      </c>
    </row>
    <row r="23" spans="1:4" s="300" customFormat="1" ht="25.5" customHeight="1" x14ac:dyDescent="0.25">
      <c r="A23" s="377" t="s">
        <v>279</v>
      </c>
      <c r="B23" s="378"/>
      <c r="C23" s="306" t="s">
        <v>153</v>
      </c>
      <c r="D23" s="357">
        <f>'Proposed Rates'!F67</f>
        <v>0.24</v>
      </c>
    </row>
    <row r="24" spans="1:4" s="300" customFormat="1" ht="11.25" customHeight="1" x14ac:dyDescent="0.25">
      <c r="A24" s="376" t="s">
        <v>154</v>
      </c>
      <c r="B24" s="376"/>
      <c r="C24" s="306" t="s">
        <v>153</v>
      </c>
      <c r="D24" s="358">
        <f>'Proposed Rates'!F52</f>
        <v>-0.49</v>
      </c>
    </row>
    <row r="25" spans="1:4" s="300" customFormat="1" ht="11.25" customHeight="1" x14ac:dyDescent="0.25">
      <c r="A25" s="376" t="s">
        <v>155</v>
      </c>
      <c r="B25" s="381"/>
      <c r="C25" s="306" t="s">
        <v>153</v>
      </c>
      <c r="D25" s="356">
        <f>'Proposed Rates'!F247</f>
        <v>0.56999999999999995</v>
      </c>
    </row>
    <row r="26" spans="1:4" s="300" customFormat="1" ht="11.25" customHeight="1" x14ac:dyDescent="0.25">
      <c r="A26" s="377" t="s">
        <v>277</v>
      </c>
      <c r="B26" s="378"/>
      <c r="C26" s="350" t="s">
        <v>91</v>
      </c>
      <c r="D26" s="359">
        <f>'Proposed Rates'!F38</f>
        <v>-5.9999999999999995E-4</v>
      </c>
    </row>
    <row r="27" spans="1:4" s="300" customFormat="1" ht="11.25" customHeight="1" x14ac:dyDescent="0.25">
      <c r="A27" s="376" t="s">
        <v>156</v>
      </c>
      <c r="B27" s="381"/>
      <c r="C27" s="306" t="s">
        <v>91</v>
      </c>
      <c r="D27" s="356">
        <f>'Proposed Rates'!F233</f>
        <v>5.0000000000000002E-5</v>
      </c>
    </row>
    <row r="28" spans="1:4" s="300" customFormat="1" ht="11.25" customHeight="1" x14ac:dyDescent="0.25">
      <c r="A28" s="376" t="s">
        <v>157</v>
      </c>
      <c r="B28" s="381"/>
      <c r="C28" s="306" t="s">
        <v>91</v>
      </c>
      <c r="D28" s="356">
        <f>'Proposed Rates'!F153</f>
        <v>8.0999999999999996E-3</v>
      </c>
    </row>
    <row r="29" spans="1:4" s="300" customFormat="1" ht="10.5" customHeight="1" x14ac:dyDescent="0.25">
      <c r="A29" s="376" t="s">
        <v>158</v>
      </c>
      <c r="B29" s="381"/>
      <c r="C29" s="306" t="s">
        <v>91</v>
      </c>
      <c r="D29" s="360">
        <f>'Proposed Rates'!F167</f>
        <v>5.0000000000000001E-3</v>
      </c>
    </row>
    <row r="30" spans="1:4" s="300" customFormat="1" ht="6.75" customHeight="1" x14ac:dyDescent="0.25">
      <c r="A30" s="308"/>
      <c r="B30" s="309"/>
      <c r="C30" s="306"/>
      <c r="D30" s="356"/>
    </row>
    <row r="31" spans="1:4" s="300" customFormat="1" ht="15" customHeight="1" x14ac:dyDescent="0.25">
      <c r="A31" s="393" t="s">
        <v>159</v>
      </c>
      <c r="B31" s="381"/>
      <c r="C31" s="306"/>
      <c r="D31" s="310"/>
    </row>
    <row r="32" spans="1:4" s="300" customFormat="1" ht="6.75" customHeight="1" x14ac:dyDescent="0.25">
      <c r="A32" s="311"/>
      <c r="B32" s="309"/>
      <c r="C32" s="306"/>
      <c r="D32" s="310"/>
    </row>
    <row r="33" spans="1:4" s="300" customFormat="1" ht="11.25" customHeight="1" x14ac:dyDescent="0.25">
      <c r="A33" s="376" t="s">
        <v>160</v>
      </c>
      <c r="B33" s="376"/>
      <c r="C33" s="312" t="s">
        <v>91</v>
      </c>
      <c r="D33" s="313">
        <v>3.0000000000000001E-3</v>
      </c>
    </row>
    <row r="34" spans="1:4" s="300" customFormat="1" ht="11.25" customHeight="1" x14ac:dyDescent="0.25">
      <c r="A34" s="381" t="s">
        <v>161</v>
      </c>
      <c r="B34" s="381"/>
      <c r="C34" s="312" t="s">
        <v>91</v>
      </c>
      <c r="D34" s="314">
        <v>4.0000000000000002E-4</v>
      </c>
    </row>
    <row r="35" spans="1:4" s="300" customFormat="1" ht="11.25" customHeight="1" x14ac:dyDescent="0.25">
      <c r="A35" s="376" t="s">
        <v>162</v>
      </c>
      <c r="B35" s="376"/>
      <c r="C35" s="312" t="s">
        <v>91</v>
      </c>
      <c r="D35" s="314">
        <v>5.0000000000000001E-4</v>
      </c>
    </row>
    <row r="36" spans="1:4" s="300" customFormat="1" ht="11.25" customHeight="1" x14ac:dyDescent="0.25">
      <c r="A36" s="376" t="s">
        <v>163</v>
      </c>
      <c r="B36" s="376"/>
      <c r="C36" s="306" t="s">
        <v>153</v>
      </c>
      <c r="D36" s="347">
        <f>'Proposed Rates'!F209</f>
        <v>0.25</v>
      </c>
    </row>
    <row r="37" spans="1:4" s="315" customFormat="1" ht="18.75" customHeight="1" x14ac:dyDescent="0.3">
      <c r="A37" s="382" t="s">
        <v>164</v>
      </c>
      <c r="B37" s="382"/>
      <c r="C37" s="382"/>
      <c r="D37" s="382"/>
    </row>
    <row r="38" spans="1:4" s="300" customFormat="1" ht="48" customHeight="1" x14ac:dyDescent="0.25">
      <c r="A38" s="379" t="s">
        <v>165</v>
      </c>
      <c r="B38" s="379"/>
      <c r="C38" s="379"/>
      <c r="D38" s="379"/>
    </row>
    <row r="39" spans="1:4" s="300" customFormat="1" ht="6.75" customHeight="1" x14ac:dyDescent="0.25">
      <c r="A39" s="301"/>
      <c r="B39" s="301"/>
      <c r="C39" s="301"/>
      <c r="D39" s="316"/>
    </row>
    <row r="40" spans="1:4" s="300" customFormat="1" ht="11.25" customHeight="1" x14ac:dyDescent="0.25">
      <c r="A40" s="383" t="s">
        <v>146</v>
      </c>
      <c r="B40" s="383"/>
      <c r="C40" s="383"/>
      <c r="D40" s="383"/>
    </row>
    <row r="41" spans="1:4" s="300" customFormat="1" ht="6.75" customHeight="1" x14ac:dyDescent="0.25">
      <c r="A41" s="302"/>
      <c r="B41" s="303"/>
      <c r="C41" s="303"/>
      <c r="D41" s="303"/>
    </row>
    <row r="42" spans="1:4" s="300" customFormat="1" ht="36" customHeight="1" x14ac:dyDescent="0.25">
      <c r="A42" s="379" t="s">
        <v>147</v>
      </c>
      <c r="B42" s="379"/>
      <c r="C42" s="379"/>
      <c r="D42" s="379"/>
    </row>
    <row r="43" spans="1:4" s="300" customFormat="1" ht="6.75" customHeight="1" x14ac:dyDescent="0.25">
      <c r="A43" s="301"/>
      <c r="B43" s="301"/>
      <c r="C43" s="301"/>
      <c r="D43" s="316"/>
    </row>
    <row r="44" spans="1:4" s="300" customFormat="1" ht="48" customHeight="1" x14ac:dyDescent="0.25">
      <c r="A44" s="379" t="s">
        <v>148</v>
      </c>
      <c r="B44" s="379"/>
      <c r="C44" s="379"/>
      <c r="D44" s="379"/>
    </row>
    <row r="45" spans="1:4" s="300" customFormat="1" ht="6.75" customHeight="1" x14ac:dyDescent="0.25">
      <c r="A45" s="301"/>
      <c r="B45" s="301"/>
      <c r="C45" s="301"/>
      <c r="D45" s="316"/>
    </row>
    <row r="46" spans="1:4" s="300" customFormat="1" ht="48" customHeight="1" x14ac:dyDescent="0.25">
      <c r="A46" s="379" t="s">
        <v>149</v>
      </c>
      <c r="B46" s="379"/>
      <c r="C46" s="379"/>
      <c r="D46" s="379"/>
    </row>
    <row r="47" spans="1:4" s="300" customFormat="1" ht="6.75" customHeight="1" x14ac:dyDescent="0.25">
      <c r="A47" s="301"/>
      <c r="B47" s="301"/>
      <c r="C47" s="301"/>
      <c r="D47" s="316"/>
    </row>
    <row r="48" spans="1:4" s="300" customFormat="1" ht="36" customHeight="1" x14ac:dyDescent="0.25">
      <c r="A48" s="379" t="s">
        <v>166</v>
      </c>
      <c r="B48" s="379"/>
      <c r="C48" s="379"/>
      <c r="D48" s="379"/>
    </row>
    <row r="49" spans="1:4" s="300" customFormat="1" ht="6.75" customHeight="1" x14ac:dyDescent="0.25">
      <c r="A49" s="301"/>
      <c r="B49" s="301"/>
      <c r="C49" s="301"/>
      <c r="D49" s="316"/>
    </row>
    <row r="50" spans="1:4" s="300" customFormat="1" ht="15" customHeight="1" x14ac:dyDescent="0.25">
      <c r="A50" s="391" t="s">
        <v>151</v>
      </c>
      <c r="B50" s="391"/>
      <c r="C50" s="391"/>
      <c r="D50" s="391"/>
    </row>
    <row r="51" spans="1:4" s="300" customFormat="1" ht="6.75" customHeight="1" x14ac:dyDescent="0.25">
      <c r="A51" s="304"/>
      <c r="B51" s="305"/>
      <c r="C51" s="305"/>
      <c r="D51" s="305"/>
    </row>
    <row r="52" spans="1:4" s="300" customFormat="1" ht="11.25" customHeight="1" x14ac:dyDescent="0.25">
      <c r="A52" s="376" t="s">
        <v>152</v>
      </c>
      <c r="B52" s="376"/>
      <c r="C52" s="306" t="s">
        <v>153</v>
      </c>
      <c r="D52" s="356">
        <f>'Proposed Rates'!F8</f>
        <v>21.12</v>
      </c>
    </row>
    <row r="53" spans="1:4" s="300" customFormat="1" ht="11.25" customHeight="1" x14ac:dyDescent="0.25">
      <c r="A53" s="376" t="s">
        <v>155</v>
      </c>
      <c r="B53" s="381"/>
      <c r="C53" s="306" t="s">
        <v>153</v>
      </c>
      <c r="D53" s="356">
        <f>'Proposed Rates'!F247</f>
        <v>0.56999999999999995</v>
      </c>
    </row>
    <row r="54" spans="1:4" s="300" customFormat="1" ht="11.25" customHeight="1" x14ac:dyDescent="0.25">
      <c r="A54" s="377" t="s">
        <v>277</v>
      </c>
      <c r="B54" s="378"/>
      <c r="C54" s="350" t="s">
        <v>91</v>
      </c>
      <c r="D54" s="359">
        <f>'Proposed Rates'!F39</f>
        <v>-5.9999999999999995E-4</v>
      </c>
    </row>
    <row r="55" spans="1:4" s="300" customFormat="1" ht="11.25" customHeight="1" x14ac:dyDescent="0.25">
      <c r="A55" s="377" t="s">
        <v>154</v>
      </c>
      <c r="B55" s="378"/>
      <c r="C55" s="350" t="s">
        <v>91</v>
      </c>
      <c r="D55" s="359">
        <f>'Proposed Rates'!F53</f>
        <v>-6.9999999999999999E-4</v>
      </c>
    </row>
    <row r="56" spans="1:4" s="300" customFormat="1" ht="24.75" customHeight="1" x14ac:dyDescent="0.25">
      <c r="A56" s="377" t="s">
        <v>279</v>
      </c>
      <c r="B56" s="378"/>
      <c r="C56" s="350" t="s">
        <v>91</v>
      </c>
      <c r="D56" s="359">
        <f>'Proposed Rates'!F68</f>
        <v>5.9999999999999995E-4</v>
      </c>
    </row>
    <row r="57" spans="1:4" s="300" customFormat="1" ht="11.25" customHeight="1" x14ac:dyDescent="0.25">
      <c r="A57" s="376" t="s">
        <v>19</v>
      </c>
      <c r="B57" s="376"/>
      <c r="C57" s="306" t="s">
        <v>91</v>
      </c>
      <c r="D57" s="360">
        <f>'Proposed Rates'!F21</f>
        <v>2.7E-2</v>
      </c>
    </row>
    <row r="58" spans="1:4" s="300" customFormat="1" ht="11.25" customHeight="1" x14ac:dyDescent="0.25">
      <c r="A58" s="376" t="s">
        <v>156</v>
      </c>
      <c r="B58" s="376"/>
      <c r="C58" s="306" t="s">
        <v>91</v>
      </c>
      <c r="D58" s="356">
        <f>'Proposed Rates'!F234</f>
        <v>5.0000000000000002E-5</v>
      </c>
    </row>
    <row r="59" spans="1:4" s="300" customFormat="1" ht="12" customHeight="1" x14ac:dyDescent="0.25">
      <c r="A59" s="376" t="s">
        <v>157</v>
      </c>
      <c r="B59" s="376"/>
      <c r="C59" s="306" t="s">
        <v>91</v>
      </c>
      <c r="D59" s="307">
        <f>'Proposed Rates'!F154</f>
        <v>7.6E-3</v>
      </c>
    </row>
    <row r="60" spans="1:4" s="300" customFormat="1" ht="12.75" customHeight="1" x14ac:dyDescent="0.25">
      <c r="A60" s="376" t="s">
        <v>158</v>
      </c>
      <c r="B60" s="376"/>
      <c r="C60" s="306" t="s">
        <v>91</v>
      </c>
      <c r="D60" s="318">
        <f>'Proposed Rates'!F168</f>
        <v>4.7999999999999996E-3</v>
      </c>
    </row>
    <row r="61" spans="1:4" s="300" customFormat="1" ht="6.75" customHeight="1" x14ac:dyDescent="0.25">
      <c r="A61" s="308"/>
      <c r="B61" s="308"/>
      <c r="C61" s="306"/>
      <c r="D61" s="307"/>
    </row>
    <row r="62" spans="1:4" s="300" customFormat="1" ht="15" customHeight="1" x14ac:dyDescent="0.25">
      <c r="A62" s="393" t="s">
        <v>159</v>
      </c>
      <c r="B62" s="381"/>
      <c r="C62" s="306"/>
      <c r="D62" s="310"/>
    </row>
    <row r="63" spans="1:4" s="300" customFormat="1" ht="6.75" customHeight="1" x14ac:dyDescent="0.25">
      <c r="A63" s="311"/>
      <c r="B63" s="309"/>
      <c r="C63" s="306"/>
      <c r="D63" s="310"/>
    </row>
    <row r="64" spans="1:4" s="300" customFormat="1" ht="11.25" customHeight="1" x14ac:dyDescent="0.25">
      <c r="A64" s="376" t="s">
        <v>160</v>
      </c>
      <c r="B64" s="376"/>
      <c r="C64" s="312" t="s">
        <v>91</v>
      </c>
      <c r="D64" s="313">
        <v>3.0000000000000001E-3</v>
      </c>
    </row>
    <row r="65" spans="1:4" s="300" customFormat="1" ht="11.25" customHeight="1" x14ac:dyDescent="0.25">
      <c r="A65" s="381" t="s">
        <v>161</v>
      </c>
      <c r="B65" s="381"/>
      <c r="C65" s="312" t="s">
        <v>91</v>
      </c>
      <c r="D65" s="314">
        <v>4.0000000000000002E-4</v>
      </c>
    </row>
    <row r="66" spans="1:4" s="300" customFormat="1" ht="11.25" customHeight="1" x14ac:dyDescent="0.25">
      <c r="A66" s="376" t="s">
        <v>162</v>
      </c>
      <c r="B66" s="376"/>
      <c r="C66" s="312" t="s">
        <v>91</v>
      </c>
      <c r="D66" s="314">
        <v>5.0000000000000001E-4</v>
      </c>
    </row>
    <row r="67" spans="1:4" s="300" customFormat="1" ht="11.25" customHeight="1" x14ac:dyDescent="0.25">
      <c r="A67" s="376" t="s">
        <v>163</v>
      </c>
      <c r="B67" s="376"/>
      <c r="C67" s="306" t="s">
        <v>153</v>
      </c>
      <c r="D67" s="347">
        <f>'Proposed Rates'!F210</f>
        <v>0.25</v>
      </c>
    </row>
    <row r="68" spans="1:4" s="315" customFormat="1" ht="18.75" customHeight="1" x14ac:dyDescent="0.3">
      <c r="A68" s="382" t="s">
        <v>167</v>
      </c>
      <c r="B68" s="382"/>
      <c r="C68" s="382"/>
      <c r="D68" s="382"/>
    </row>
    <row r="69" spans="1:4" s="300" customFormat="1" ht="48" customHeight="1" x14ac:dyDescent="0.25">
      <c r="A69" s="379" t="s">
        <v>168</v>
      </c>
      <c r="B69" s="379"/>
      <c r="C69" s="379"/>
      <c r="D69" s="379"/>
    </row>
    <row r="70" spans="1:4" s="300" customFormat="1" ht="6.75" customHeight="1" x14ac:dyDescent="0.25">
      <c r="A70" s="301"/>
      <c r="B70" s="301"/>
      <c r="C70" s="301"/>
      <c r="D70" s="316"/>
    </row>
    <row r="71" spans="1:4" s="300" customFormat="1" ht="11.25" customHeight="1" x14ac:dyDescent="0.25">
      <c r="A71" s="383" t="s">
        <v>146</v>
      </c>
      <c r="B71" s="383"/>
      <c r="C71" s="383"/>
      <c r="D71" s="383"/>
    </row>
    <row r="72" spans="1:4" s="300" customFormat="1" ht="6.75" customHeight="1" x14ac:dyDescent="0.25">
      <c r="A72" s="302"/>
      <c r="B72" s="303"/>
      <c r="C72" s="303"/>
      <c r="D72" s="303"/>
    </row>
    <row r="73" spans="1:4" s="300" customFormat="1" ht="36" customHeight="1" x14ac:dyDescent="0.25">
      <c r="A73" s="379" t="s">
        <v>147</v>
      </c>
      <c r="B73" s="379"/>
      <c r="C73" s="379"/>
      <c r="D73" s="379"/>
    </row>
    <row r="74" spans="1:4" s="300" customFormat="1" ht="6.75" customHeight="1" x14ac:dyDescent="0.25">
      <c r="A74" s="301"/>
      <c r="B74" s="301"/>
      <c r="C74" s="301"/>
      <c r="D74" s="316"/>
    </row>
    <row r="75" spans="1:4" s="300" customFormat="1" ht="48" customHeight="1" x14ac:dyDescent="0.25">
      <c r="A75" s="379" t="s">
        <v>148</v>
      </c>
      <c r="B75" s="379"/>
      <c r="C75" s="379"/>
      <c r="D75" s="379"/>
    </row>
    <row r="76" spans="1:4" s="300" customFormat="1" ht="6.75" customHeight="1" x14ac:dyDescent="0.25">
      <c r="A76" s="301"/>
      <c r="B76" s="301"/>
      <c r="C76" s="301"/>
      <c r="D76" s="316"/>
    </row>
    <row r="77" spans="1:4" s="300" customFormat="1" ht="48" customHeight="1" x14ac:dyDescent="0.25">
      <c r="A77" s="379" t="s">
        <v>149</v>
      </c>
      <c r="B77" s="379"/>
      <c r="C77" s="379"/>
      <c r="D77" s="379"/>
    </row>
    <row r="78" spans="1:4" s="300" customFormat="1" ht="6.75" customHeight="1" x14ac:dyDescent="0.25">
      <c r="A78" s="301"/>
      <c r="B78" s="301"/>
      <c r="C78" s="301"/>
      <c r="D78" s="316"/>
    </row>
    <row r="79" spans="1:4" s="300" customFormat="1" ht="96" customHeight="1" x14ac:dyDescent="0.25">
      <c r="A79" s="380" t="s">
        <v>169</v>
      </c>
      <c r="B79" s="380"/>
      <c r="C79" s="380"/>
      <c r="D79" s="380"/>
    </row>
    <row r="80" spans="1:4" s="300" customFormat="1" ht="96" customHeight="1" x14ac:dyDescent="0.25">
      <c r="A80" s="380" t="s">
        <v>170</v>
      </c>
      <c r="B80" s="380"/>
      <c r="C80" s="380"/>
      <c r="D80" s="380"/>
    </row>
    <row r="81" spans="1:4" s="300" customFormat="1" ht="36" customHeight="1" x14ac:dyDescent="0.25">
      <c r="A81" s="379" t="s">
        <v>150</v>
      </c>
      <c r="B81" s="379"/>
      <c r="C81" s="379"/>
      <c r="D81" s="379"/>
    </row>
    <row r="82" spans="1:4" s="300" customFormat="1" ht="24" customHeight="1" x14ac:dyDescent="0.25">
      <c r="A82" s="396" t="s">
        <v>171</v>
      </c>
      <c r="B82" s="396"/>
      <c r="C82" s="396"/>
      <c r="D82" s="396"/>
    </row>
    <row r="83" spans="1:4" s="300" customFormat="1" ht="6.75" customHeight="1" x14ac:dyDescent="0.25">
      <c r="A83" s="317"/>
      <c r="B83" s="317"/>
      <c r="C83" s="317"/>
      <c r="D83" s="317"/>
    </row>
    <row r="84" spans="1:4" s="300" customFormat="1" ht="15" customHeight="1" x14ac:dyDescent="0.25">
      <c r="A84" s="391" t="s">
        <v>151</v>
      </c>
      <c r="B84" s="391"/>
      <c r="C84" s="391"/>
      <c r="D84" s="391"/>
    </row>
    <row r="85" spans="1:4" s="300" customFormat="1" ht="6.75" customHeight="1" x14ac:dyDescent="0.25">
      <c r="A85" s="304"/>
      <c r="B85" s="305"/>
      <c r="C85" s="305"/>
      <c r="D85" s="305"/>
    </row>
    <row r="86" spans="1:4" s="300" customFormat="1" ht="11.25" customHeight="1" x14ac:dyDescent="0.25">
      <c r="A86" s="376" t="s">
        <v>152</v>
      </c>
      <c r="B86" s="376"/>
      <c r="C86" s="306" t="s">
        <v>153</v>
      </c>
      <c r="D86" s="361">
        <f>'Proposed Rates'!F9</f>
        <v>208.2</v>
      </c>
    </row>
    <row r="87" spans="1:4" s="300" customFormat="1" ht="11.25" customHeight="1" x14ac:dyDescent="0.25">
      <c r="A87" s="376" t="s">
        <v>19</v>
      </c>
      <c r="B87" s="376"/>
      <c r="C87" s="306" t="s">
        <v>92</v>
      </c>
      <c r="D87" s="356">
        <f>'Proposed Rates'!F22</f>
        <v>5.6200999999999999</v>
      </c>
    </row>
    <row r="88" spans="1:4" s="300" customFormat="1" ht="11.25" customHeight="1" x14ac:dyDescent="0.25">
      <c r="A88" s="376" t="s">
        <v>156</v>
      </c>
      <c r="B88" s="376"/>
      <c r="C88" s="306" t="s">
        <v>92</v>
      </c>
      <c r="D88" s="356">
        <f>'Proposed Rates'!F235</f>
        <v>1.9910000000000001E-2</v>
      </c>
    </row>
    <row r="89" spans="1:4" s="300" customFormat="1" ht="11.25" customHeight="1" x14ac:dyDescent="0.25">
      <c r="A89" s="377" t="s">
        <v>277</v>
      </c>
      <c r="B89" s="378"/>
      <c r="C89" s="350" t="s">
        <v>92</v>
      </c>
      <c r="D89" s="359">
        <f>'Proposed Rates'!F40</f>
        <v>-0.1802</v>
      </c>
    </row>
    <row r="90" spans="1:4" s="300" customFormat="1" ht="11.25" customHeight="1" x14ac:dyDescent="0.25">
      <c r="A90" s="377" t="s">
        <v>154</v>
      </c>
      <c r="B90" s="378"/>
      <c r="C90" s="350" t="s">
        <v>92</v>
      </c>
      <c r="D90" s="359">
        <f>'Proposed Rates'!F54</f>
        <v>-0.19639999999999999</v>
      </c>
    </row>
    <row r="91" spans="1:4" s="300" customFormat="1" ht="22.5" customHeight="1" x14ac:dyDescent="0.25">
      <c r="A91" s="377" t="s">
        <v>279</v>
      </c>
      <c r="B91" s="378"/>
      <c r="C91" s="350" t="s">
        <v>92</v>
      </c>
      <c r="D91" s="359">
        <f>'Proposed Rates'!F69</f>
        <v>-1.44E-2</v>
      </c>
    </row>
    <row r="92" spans="1:4" s="300" customFormat="1" ht="12" customHeight="1" x14ac:dyDescent="0.25">
      <c r="A92" s="376" t="s">
        <v>157</v>
      </c>
      <c r="B92" s="376"/>
      <c r="C92" s="306" t="s">
        <v>92</v>
      </c>
      <c r="D92" s="356">
        <f>'Proposed Rates'!F155</f>
        <v>3.1059000000000001</v>
      </c>
    </row>
    <row r="93" spans="1:4" s="300" customFormat="1" ht="12" customHeight="1" x14ac:dyDescent="0.25">
      <c r="A93" s="376" t="s">
        <v>158</v>
      </c>
      <c r="B93" s="376"/>
      <c r="C93" s="306" t="s">
        <v>92</v>
      </c>
      <c r="D93" s="307">
        <f>'Proposed Rates'!F169</f>
        <v>1.9643999999999999</v>
      </c>
    </row>
    <row r="94" spans="1:4" s="300" customFormat="1" ht="6.75" customHeight="1" x14ac:dyDescent="0.25">
      <c r="A94" s="308"/>
      <c r="B94" s="308"/>
      <c r="C94" s="306"/>
      <c r="D94" s="307"/>
    </row>
    <row r="95" spans="1:4" s="300" customFormat="1" ht="15" customHeight="1" x14ac:dyDescent="0.25">
      <c r="A95" s="393" t="s">
        <v>159</v>
      </c>
      <c r="B95" s="381"/>
      <c r="C95" s="306"/>
      <c r="D95" s="310"/>
    </row>
    <row r="96" spans="1:4" s="300" customFormat="1" ht="6.75" customHeight="1" x14ac:dyDescent="0.25">
      <c r="A96" s="311"/>
      <c r="B96" s="309"/>
      <c r="C96" s="306"/>
      <c r="D96" s="310"/>
    </row>
    <row r="97" spans="1:4" s="300" customFormat="1" ht="11.25" customHeight="1" x14ac:dyDescent="0.25">
      <c r="A97" s="376" t="s">
        <v>160</v>
      </c>
      <c r="B97" s="376"/>
      <c r="C97" s="312" t="s">
        <v>91</v>
      </c>
      <c r="D97" s="313">
        <v>3.0000000000000001E-3</v>
      </c>
    </row>
    <row r="98" spans="1:4" s="300" customFormat="1" ht="11.25" customHeight="1" x14ac:dyDescent="0.25">
      <c r="A98" s="381" t="s">
        <v>161</v>
      </c>
      <c r="B98" s="381"/>
      <c r="C98" s="312" t="s">
        <v>91</v>
      </c>
      <c r="D98" s="314">
        <v>4.0000000000000002E-4</v>
      </c>
    </row>
    <row r="99" spans="1:4" s="300" customFormat="1" ht="11.25" customHeight="1" x14ac:dyDescent="0.25">
      <c r="A99" s="376" t="s">
        <v>162</v>
      </c>
      <c r="B99" s="376"/>
      <c r="C99" s="312" t="s">
        <v>91</v>
      </c>
      <c r="D99" s="314">
        <v>5.0000000000000001E-4</v>
      </c>
    </row>
    <row r="100" spans="1:4" s="300" customFormat="1" ht="11.25" customHeight="1" x14ac:dyDescent="0.25">
      <c r="A100" s="376" t="s">
        <v>163</v>
      </c>
      <c r="B100" s="376"/>
      <c r="C100" s="306" t="s">
        <v>153</v>
      </c>
      <c r="D100" s="347">
        <f>'Proposed Rates'!F211</f>
        <v>0.25</v>
      </c>
    </row>
    <row r="101" spans="1:4" s="315" customFormat="1" ht="18.75" customHeight="1" x14ac:dyDescent="0.3">
      <c r="A101" s="382" t="s">
        <v>172</v>
      </c>
      <c r="B101" s="382"/>
      <c r="C101" s="382"/>
      <c r="D101" s="382"/>
    </row>
    <row r="102" spans="1:4" s="300" customFormat="1" ht="48" customHeight="1" x14ac:dyDescent="0.25">
      <c r="A102" s="379" t="s">
        <v>173</v>
      </c>
      <c r="B102" s="379"/>
      <c r="C102" s="379"/>
      <c r="D102" s="379"/>
    </row>
    <row r="103" spans="1:4" s="300" customFormat="1" ht="6.75" customHeight="1" x14ac:dyDescent="0.25">
      <c r="A103" s="301"/>
      <c r="B103" s="301"/>
      <c r="C103" s="301"/>
      <c r="D103" s="316"/>
    </row>
    <row r="104" spans="1:4" s="300" customFormat="1" ht="11.25" customHeight="1" x14ac:dyDescent="0.25">
      <c r="A104" s="383" t="s">
        <v>146</v>
      </c>
      <c r="B104" s="383"/>
      <c r="C104" s="383"/>
      <c r="D104" s="383"/>
    </row>
    <row r="105" spans="1:4" s="300" customFormat="1" ht="6.75" customHeight="1" x14ac:dyDescent="0.25">
      <c r="A105" s="302"/>
      <c r="B105" s="303"/>
      <c r="C105" s="303"/>
      <c r="D105" s="303"/>
    </row>
    <row r="106" spans="1:4" s="300" customFormat="1" ht="36" customHeight="1" x14ac:dyDescent="0.25">
      <c r="A106" s="379" t="s">
        <v>147</v>
      </c>
      <c r="B106" s="379"/>
      <c r="C106" s="379"/>
      <c r="D106" s="379"/>
    </row>
    <row r="107" spans="1:4" s="300" customFormat="1" ht="6.75" customHeight="1" x14ac:dyDescent="0.25">
      <c r="A107" s="301"/>
      <c r="B107" s="301"/>
      <c r="C107" s="301"/>
      <c r="D107" s="316"/>
    </row>
    <row r="108" spans="1:4" s="300" customFormat="1" ht="48" customHeight="1" x14ac:dyDescent="0.25">
      <c r="A108" s="379" t="s">
        <v>174</v>
      </c>
      <c r="B108" s="379"/>
      <c r="C108" s="379"/>
      <c r="D108" s="379"/>
    </row>
    <row r="109" spans="1:4" s="300" customFormat="1" ht="6.75" customHeight="1" x14ac:dyDescent="0.25">
      <c r="A109" s="301"/>
      <c r="B109" s="301"/>
      <c r="C109" s="301"/>
      <c r="D109" s="316"/>
    </row>
    <row r="110" spans="1:4" s="300" customFormat="1" ht="48" customHeight="1" x14ac:dyDescent="0.25">
      <c r="A110" s="379" t="s">
        <v>149</v>
      </c>
      <c r="B110" s="379"/>
      <c r="C110" s="379"/>
      <c r="D110" s="379"/>
    </row>
    <row r="111" spans="1:4" s="300" customFormat="1" ht="6.75" customHeight="1" x14ac:dyDescent="0.25">
      <c r="A111" s="301"/>
      <c r="B111" s="301"/>
      <c r="C111" s="301"/>
      <c r="D111" s="316"/>
    </row>
    <row r="112" spans="1:4" s="300" customFormat="1" ht="96" customHeight="1" x14ac:dyDescent="0.25">
      <c r="A112" s="380" t="s">
        <v>169</v>
      </c>
      <c r="B112" s="380"/>
      <c r="C112" s="380"/>
      <c r="D112" s="380"/>
    </row>
    <row r="113" spans="1:4" s="300" customFormat="1" ht="96" customHeight="1" x14ac:dyDescent="0.25">
      <c r="A113" s="380" t="s">
        <v>170</v>
      </c>
      <c r="B113" s="380"/>
      <c r="C113" s="380"/>
      <c r="D113" s="380"/>
    </row>
    <row r="114" spans="1:4" s="300" customFormat="1" ht="36" customHeight="1" x14ac:dyDescent="0.25">
      <c r="A114" s="379" t="s">
        <v>150</v>
      </c>
      <c r="B114" s="379"/>
      <c r="C114" s="379"/>
      <c r="D114" s="379"/>
    </row>
    <row r="115" spans="1:4" s="300" customFormat="1" ht="24" customHeight="1" x14ac:dyDescent="0.25">
      <c r="A115" s="396" t="s">
        <v>171</v>
      </c>
      <c r="B115" s="396"/>
      <c r="C115" s="396"/>
      <c r="D115" s="396"/>
    </row>
    <row r="116" spans="1:4" s="300" customFormat="1" ht="6.75" customHeight="1" x14ac:dyDescent="0.25">
      <c r="A116" s="317"/>
      <c r="B116" s="317"/>
      <c r="C116" s="317"/>
      <c r="D116" s="317"/>
    </row>
    <row r="117" spans="1:4" s="300" customFormat="1" ht="15" customHeight="1" x14ac:dyDescent="0.25">
      <c r="A117" s="391" t="s">
        <v>151</v>
      </c>
      <c r="B117" s="391"/>
      <c r="C117" s="391"/>
      <c r="D117" s="391"/>
    </row>
    <row r="118" spans="1:4" s="300" customFormat="1" ht="6.75" customHeight="1" x14ac:dyDescent="0.25">
      <c r="A118" s="304"/>
      <c r="B118" s="305"/>
      <c r="C118" s="305"/>
      <c r="D118" s="305"/>
    </row>
    <row r="119" spans="1:4" s="300" customFormat="1" ht="11.25" customHeight="1" x14ac:dyDescent="0.25">
      <c r="A119" s="376" t="s">
        <v>152</v>
      </c>
      <c r="B119" s="376"/>
      <c r="C119" s="306" t="s">
        <v>153</v>
      </c>
      <c r="D119" s="361">
        <f>'Proposed Rates'!F10</f>
        <v>4228.3500000000004</v>
      </c>
    </row>
    <row r="120" spans="1:4" s="300" customFormat="1" ht="11.25" customHeight="1" x14ac:dyDescent="0.25">
      <c r="A120" s="376" t="s">
        <v>19</v>
      </c>
      <c r="B120" s="376"/>
      <c r="C120" s="306" t="s">
        <v>92</v>
      </c>
      <c r="D120" s="360">
        <f>'Proposed Rates'!F23</f>
        <v>5.1801000000000004</v>
      </c>
    </row>
    <row r="121" spans="1:4" s="300" customFormat="1" ht="11.25" customHeight="1" x14ac:dyDescent="0.25">
      <c r="A121" s="376" t="s">
        <v>156</v>
      </c>
      <c r="B121" s="376"/>
      <c r="C121" s="306" t="s">
        <v>92</v>
      </c>
      <c r="D121" s="356">
        <f>'Proposed Rates'!F236</f>
        <v>2.128E-2</v>
      </c>
    </row>
    <row r="122" spans="1:4" s="300" customFormat="1" ht="11.25" customHeight="1" x14ac:dyDescent="0.25">
      <c r="A122" s="377" t="s">
        <v>277</v>
      </c>
      <c r="B122" s="378"/>
      <c r="C122" s="350" t="s">
        <v>92</v>
      </c>
      <c r="D122" s="359">
        <f>'Proposed Rates'!F41</f>
        <v>-0.19620000000000001</v>
      </c>
    </row>
    <row r="123" spans="1:4" s="300" customFormat="1" ht="11.25" customHeight="1" x14ac:dyDescent="0.25">
      <c r="A123" s="377" t="s">
        <v>154</v>
      </c>
      <c r="B123" s="378"/>
      <c r="C123" s="350" t="s">
        <v>92</v>
      </c>
      <c r="D123" s="359">
        <f>'Proposed Rates'!F55</f>
        <v>-0.21479999999999999</v>
      </c>
    </row>
    <row r="124" spans="1:4" s="300" customFormat="1" ht="24.75" customHeight="1" x14ac:dyDescent="0.25">
      <c r="A124" s="377" t="s">
        <v>279</v>
      </c>
      <c r="B124" s="378"/>
      <c r="C124" s="350" t="s">
        <v>92</v>
      </c>
      <c r="D124" s="359">
        <f>'Proposed Rates'!F70</f>
        <v>4.7800000000000002E-2</v>
      </c>
    </row>
    <row r="125" spans="1:4" s="300" customFormat="1" ht="12.75" customHeight="1" x14ac:dyDescent="0.25">
      <c r="A125" s="376" t="s">
        <v>157</v>
      </c>
      <c r="B125" s="376"/>
      <c r="C125" s="306" t="s">
        <v>92</v>
      </c>
      <c r="D125" s="307">
        <f>'Proposed Rates'!F156</f>
        <v>3.2248000000000001</v>
      </c>
    </row>
    <row r="126" spans="1:4" s="300" customFormat="1" ht="14.25" customHeight="1" x14ac:dyDescent="0.25">
      <c r="A126" s="376" t="s">
        <v>158</v>
      </c>
      <c r="B126" s="376"/>
      <c r="C126" s="306" t="s">
        <v>92</v>
      </c>
      <c r="D126" s="307">
        <f>'Proposed Rates'!F170</f>
        <v>2.0994999999999999</v>
      </c>
    </row>
    <row r="127" spans="1:4" s="300" customFormat="1" ht="6.75" customHeight="1" x14ac:dyDescent="0.25">
      <c r="A127" s="308"/>
      <c r="B127" s="308"/>
      <c r="C127" s="306"/>
      <c r="D127" s="307"/>
    </row>
    <row r="128" spans="1:4" s="300" customFormat="1" ht="15" customHeight="1" x14ac:dyDescent="0.25">
      <c r="A128" s="393" t="s">
        <v>159</v>
      </c>
      <c r="B128" s="381"/>
      <c r="C128" s="306"/>
      <c r="D128" s="310"/>
    </row>
    <row r="129" spans="1:4" s="300" customFormat="1" ht="6.75" customHeight="1" x14ac:dyDescent="0.25">
      <c r="A129" s="311"/>
      <c r="B129" s="309"/>
      <c r="C129" s="306"/>
      <c r="D129" s="310"/>
    </row>
    <row r="130" spans="1:4" s="300" customFormat="1" ht="11.25" customHeight="1" x14ac:dyDescent="0.25">
      <c r="A130" s="376" t="s">
        <v>160</v>
      </c>
      <c r="B130" s="376"/>
      <c r="C130" s="312" t="s">
        <v>91</v>
      </c>
      <c r="D130" s="313">
        <v>3.0000000000000001E-3</v>
      </c>
    </row>
    <row r="131" spans="1:4" s="300" customFormat="1" ht="11.25" customHeight="1" x14ac:dyDescent="0.25">
      <c r="A131" s="381" t="s">
        <v>161</v>
      </c>
      <c r="B131" s="381"/>
      <c r="C131" s="312" t="s">
        <v>91</v>
      </c>
      <c r="D131" s="314">
        <v>4.0000000000000002E-4</v>
      </c>
    </row>
    <row r="132" spans="1:4" s="300" customFormat="1" ht="11.25" customHeight="1" x14ac:dyDescent="0.25">
      <c r="A132" s="376" t="s">
        <v>162</v>
      </c>
      <c r="B132" s="376"/>
      <c r="C132" s="312" t="s">
        <v>91</v>
      </c>
      <c r="D132" s="314">
        <v>5.0000000000000001E-4</v>
      </c>
    </row>
    <row r="133" spans="1:4" s="300" customFormat="1" ht="11.25" customHeight="1" x14ac:dyDescent="0.25">
      <c r="A133" s="376" t="s">
        <v>163</v>
      </c>
      <c r="B133" s="376"/>
      <c r="C133" s="306" t="s">
        <v>153</v>
      </c>
      <c r="D133" s="347">
        <f>'Proposed Rates'!F212</f>
        <v>0.25</v>
      </c>
    </row>
    <row r="134" spans="1:4" s="315" customFormat="1" ht="18.75" customHeight="1" x14ac:dyDescent="0.3">
      <c r="A134" s="382" t="s">
        <v>175</v>
      </c>
      <c r="B134" s="382"/>
      <c r="C134" s="382"/>
      <c r="D134" s="382"/>
    </row>
    <row r="135" spans="1:4" s="300" customFormat="1" ht="48" customHeight="1" x14ac:dyDescent="0.25">
      <c r="A135" s="379" t="s">
        <v>176</v>
      </c>
      <c r="B135" s="379"/>
      <c r="C135" s="379"/>
      <c r="D135" s="379"/>
    </row>
    <row r="136" spans="1:4" s="300" customFormat="1" ht="6.75" customHeight="1" x14ac:dyDescent="0.25">
      <c r="A136" s="301"/>
      <c r="B136" s="301"/>
      <c r="C136" s="301"/>
      <c r="D136" s="316"/>
    </row>
    <row r="137" spans="1:4" s="300" customFormat="1" ht="11.25" customHeight="1" x14ac:dyDescent="0.25">
      <c r="A137" s="383" t="s">
        <v>146</v>
      </c>
      <c r="B137" s="383"/>
      <c r="C137" s="383"/>
      <c r="D137" s="383"/>
    </row>
    <row r="138" spans="1:4" s="300" customFormat="1" ht="6.75" customHeight="1" x14ac:dyDescent="0.25">
      <c r="A138" s="302"/>
      <c r="B138" s="303"/>
      <c r="C138" s="303"/>
      <c r="D138" s="303"/>
    </row>
    <row r="139" spans="1:4" s="300" customFormat="1" ht="36" customHeight="1" x14ac:dyDescent="0.25">
      <c r="A139" s="379" t="s">
        <v>147</v>
      </c>
      <c r="B139" s="379"/>
      <c r="C139" s="379"/>
      <c r="D139" s="379"/>
    </row>
    <row r="140" spans="1:4" s="300" customFormat="1" ht="6.75" customHeight="1" x14ac:dyDescent="0.25">
      <c r="A140" s="301"/>
      <c r="B140" s="301"/>
      <c r="C140" s="301"/>
      <c r="D140" s="316"/>
    </row>
    <row r="141" spans="1:4" s="300" customFormat="1" ht="48" customHeight="1" x14ac:dyDescent="0.25">
      <c r="A141" s="379" t="s">
        <v>177</v>
      </c>
      <c r="B141" s="379"/>
      <c r="C141" s="379"/>
      <c r="D141" s="379"/>
    </row>
    <row r="142" spans="1:4" s="300" customFormat="1" ht="6.75" customHeight="1" x14ac:dyDescent="0.25">
      <c r="A142" s="301"/>
      <c r="B142" s="301"/>
      <c r="C142" s="301"/>
      <c r="D142" s="316"/>
    </row>
    <row r="143" spans="1:4" s="300" customFormat="1" ht="48" customHeight="1" x14ac:dyDescent="0.25">
      <c r="A143" s="379" t="s">
        <v>149</v>
      </c>
      <c r="B143" s="379"/>
      <c r="C143" s="379"/>
      <c r="D143" s="379"/>
    </row>
    <row r="144" spans="1:4" s="300" customFormat="1" ht="6.75" customHeight="1" x14ac:dyDescent="0.25">
      <c r="A144" s="301"/>
      <c r="B144" s="301"/>
      <c r="C144" s="301"/>
      <c r="D144" s="316"/>
    </row>
    <row r="145" spans="1:4" s="300" customFormat="1" ht="96" customHeight="1" x14ac:dyDescent="0.25">
      <c r="A145" s="380" t="s">
        <v>169</v>
      </c>
      <c r="B145" s="380"/>
      <c r="C145" s="380"/>
      <c r="D145" s="380"/>
    </row>
    <row r="146" spans="1:4" s="300" customFormat="1" ht="96" customHeight="1" x14ac:dyDescent="0.25">
      <c r="A146" s="380" t="s">
        <v>170</v>
      </c>
      <c r="B146" s="380"/>
      <c r="C146" s="380"/>
      <c r="D146" s="380"/>
    </row>
    <row r="147" spans="1:4" s="300" customFormat="1" ht="36" customHeight="1" x14ac:dyDescent="0.25">
      <c r="A147" s="379" t="s">
        <v>150</v>
      </c>
      <c r="B147" s="379"/>
      <c r="C147" s="379"/>
      <c r="D147" s="379"/>
    </row>
    <row r="148" spans="1:4" s="300" customFormat="1" ht="24" customHeight="1" x14ac:dyDescent="0.25">
      <c r="A148" s="396" t="s">
        <v>171</v>
      </c>
      <c r="B148" s="396"/>
      <c r="C148" s="396"/>
      <c r="D148" s="396"/>
    </row>
    <row r="149" spans="1:4" s="300" customFormat="1" ht="6.75" customHeight="1" x14ac:dyDescent="0.25">
      <c r="A149" s="317"/>
      <c r="B149" s="317"/>
      <c r="C149" s="317"/>
      <c r="D149" s="317"/>
    </row>
    <row r="150" spans="1:4" s="300" customFormat="1" ht="15" customHeight="1" x14ac:dyDescent="0.25">
      <c r="A150" s="391" t="s">
        <v>151</v>
      </c>
      <c r="B150" s="391"/>
      <c r="C150" s="391"/>
      <c r="D150" s="391"/>
    </row>
    <row r="151" spans="1:4" s="300" customFormat="1" ht="6.75" customHeight="1" x14ac:dyDescent="0.25">
      <c r="A151" s="304"/>
      <c r="B151" s="305"/>
      <c r="C151" s="305"/>
      <c r="D151" s="305"/>
    </row>
    <row r="152" spans="1:4" s="300" customFormat="1" ht="11.25" customHeight="1" x14ac:dyDescent="0.25">
      <c r="A152" s="376" t="s">
        <v>152</v>
      </c>
      <c r="B152" s="376"/>
      <c r="C152" s="306" t="s">
        <v>153</v>
      </c>
      <c r="D152" s="362">
        <f>'Proposed Rates'!F11</f>
        <v>15287.33</v>
      </c>
    </row>
    <row r="153" spans="1:4" s="300" customFormat="1" ht="11.25" customHeight="1" x14ac:dyDescent="0.25">
      <c r="A153" s="376" t="s">
        <v>19</v>
      </c>
      <c r="B153" s="376"/>
      <c r="C153" s="306" t="s">
        <v>92</v>
      </c>
      <c r="D153" s="356">
        <f>'Proposed Rates'!F24</f>
        <v>5.1055999999999999</v>
      </c>
    </row>
    <row r="154" spans="1:4" s="300" customFormat="1" ht="11.25" customHeight="1" x14ac:dyDescent="0.25">
      <c r="A154" s="376" t="s">
        <v>156</v>
      </c>
      <c r="B154" s="376"/>
      <c r="C154" s="306" t="s">
        <v>92</v>
      </c>
      <c r="D154" s="356">
        <f>'Proposed Rates'!F237</f>
        <v>2.3959999999999999E-2</v>
      </c>
    </row>
    <row r="155" spans="1:4" s="300" customFormat="1" ht="11.25" customHeight="1" x14ac:dyDescent="0.25">
      <c r="A155" s="377" t="s">
        <v>277</v>
      </c>
      <c r="B155" s="378"/>
      <c r="C155" s="350" t="s">
        <v>92</v>
      </c>
      <c r="D155" s="359">
        <f>'Proposed Rates'!F42</f>
        <v>-0.30780000000000002</v>
      </c>
    </row>
    <row r="156" spans="1:4" s="300" customFormat="1" ht="11.25" customHeight="1" x14ac:dyDescent="0.25">
      <c r="A156" s="377" t="s">
        <v>154</v>
      </c>
      <c r="B156" s="378"/>
      <c r="C156" s="350" t="s">
        <v>92</v>
      </c>
      <c r="D156" s="359">
        <f>'Proposed Rates'!F56</f>
        <v>-0.24099999999999999</v>
      </c>
    </row>
    <row r="157" spans="1:4" s="300" customFormat="1" ht="22.5" customHeight="1" x14ac:dyDescent="0.25">
      <c r="A157" s="377" t="s">
        <v>279</v>
      </c>
      <c r="B157" s="378"/>
      <c r="C157" s="350" t="s">
        <v>92</v>
      </c>
      <c r="D157" s="359">
        <f>'Proposed Rates'!F71</f>
        <v>4.1099999999999998E-2</v>
      </c>
    </row>
    <row r="158" spans="1:4" s="300" customFormat="1" ht="11.25" customHeight="1" x14ac:dyDescent="0.25">
      <c r="A158" s="376" t="s">
        <v>157</v>
      </c>
      <c r="B158" s="376"/>
      <c r="C158" s="306" t="s">
        <v>92</v>
      </c>
      <c r="D158" s="307">
        <f>'Proposed Rates'!F157</f>
        <v>3.5749</v>
      </c>
    </row>
    <row r="159" spans="1:4" s="300" customFormat="1" ht="12.75" customHeight="1" x14ac:dyDescent="0.25">
      <c r="A159" s="376" t="s">
        <v>158</v>
      </c>
      <c r="B159" s="376"/>
      <c r="C159" s="306" t="s">
        <v>92</v>
      </c>
      <c r="D159" s="307">
        <f>'Proposed Rates'!F171</f>
        <v>2.3643000000000001</v>
      </c>
    </row>
    <row r="160" spans="1:4" s="300" customFormat="1" ht="6.75" customHeight="1" x14ac:dyDescent="0.25">
      <c r="A160" s="308"/>
      <c r="B160" s="308"/>
      <c r="C160" s="306"/>
      <c r="D160" s="307"/>
    </row>
    <row r="161" spans="1:4" s="300" customFormat="1" ht="15" customHeight="1" x14ac:dyDescent="0.25">
      <c r="A161" s="393" t="s">
        <v>159</v>
      </c>
      <c r="B161" s="381"/>
      <c r="C161" s="306"/>
      <c r="D161" s="310"/>
    </row>
    <row r="162" spans="1:4" s="300" customFormat="1" ht="6.75" customHeight="1" x14ac:dyDescent="0.25">
      <c r="A162" s="311"/>
      <c r="B162" s="309"/>
      <c r="C162" s="306"/>
      <c r="D162" s="310"/>
    </row>
    <row r="163" spans="1:4" s="300" customFormat="1" ht="11.25" customHeight="1" x14ac:dyDescent="0.25">
      <c r="A163" s="376" t="s">
        <v>160</v>
      </c>
      <c r="B163" s="376"/>
      <c r="C163" s="312" t="s">
        <v>91</v>
      </c>
      <c r="D163" s="313">
        <v>3.0000000000000001E-3</v>
      </c>
    </row>
    <row r="164" spans="1:4" s="300" customFormat="1" ht="11.25" customHeight="1" x14ac:dyDescent="0.25">
      <c r="A164" s="381" t="s">
        <v>161</v>
      </c>
      <c r="B164" s="381"/>
      <c r="C164" s="312" t="s">
        <v>91</v>
      </c>
      <c r="D164" s="314">
        <v>4.0000000000000002E-4</v>
      </c>
    </row>
    <row r="165" spans="1:4" s="300" customFormat="1" ht="11.25" customHeight="1" x14ac:dyDescent="0.25">
      <c r="A165" s="376" t="s">
        <v>162</v>
      </c>
      <c r="B165" s="376"/>
      <c r="C165" s="312" t="s">
        <v>91</v>
      </c>
      <c r="D165" s="314">
        <v>5.0000000000000001E-4</v>
      </c>
    </row>
    <row r="166" spans="1:4" s="300" customFormat="1" ht="11.25" customHeight="1" x14ac:dyDescent="0.25">
      <c r="A166" s="376" t="s">
        <v>163</v>
      </c>
      <c r="B166" s="376"/>
      <c r="C166" s="306" t="s">
        <v>153</v>
      </c>
      <c r="D166" s="347">
        <f>'Proposed Rates'!F213</f>
        <v>0.25</v>
      </c>
    </row>
    <row r="167" spans="1:4" s="315" customFormat="1" ht="18.75" customHeight="1" x14ac:dyDescent="0.3">
      <c r="A167" s="382" t="s">
        <v>178</v>
      </c>
      <c r="B167" s="382"/>
      <c r="C167" s="382"/>
      <c r="D167" s="382"/>
    </row>
    <row r="168" spans="1:4" s="300" customFormat="1" ht="84" customHeight="1" x14ac:dyDescent="0.25">
      <c r="A168" s="379" t="s">
        <v>179</v>
      </c>
      <c r="B168" s="379"/>
      <c r="C168" s="379"/>
      <c r="D168" s="379"/>
    </row>
    <row r="169" spans="1:4" s="300" customFormat="1" ht="6.75" customHeight="1" x14ac:dyDescent="0.25">
      <c r="A169" s="301"/>
      <c r="B169" s="301"/>
      <c r="C169" s="301"/>
      <c r="D169" s="316"/>
    </row>
    <row r="170" spans="1:4" s="300" customFormat="1" ht="11.25" customHeight="1" x14ac:dyDescent="0.25">
      <c r="A170" s="383" t="s">
        <v>146</v>
      </c>
      <c r="B170" s="383"/>
      <c r="C170" s="383"/>
      <c r="D170" s="383"/>
    </row>
    <row r="171" spans="1:4" s="300" customFormat="1" ht="6.75" customHeight="1" x14ac:dyDescent="0.25">
      <c r="A171" s="302"/>
      <c r="B171" s="303"/>
      <c r="C171" s="303"/>
      <c r="D171" s="303"/>
    </row>
    <row r="172" spans="1:4" s="300" customFormat="1" ht="36" customHeight="1" x14ac:dyDescent="0.25">
      <c r="A172" s="379" t="s">
        <v>147</v>
      </c>
      <c r="B172" s="379"/>
      <c r="C172" s="379"/>
      <c r="D172" s="379"/>
    </row>
    <row r="173" spans="1:4" s="300" customFormat="1" ht="6.75" customHeight="1" x14ac:dyDescent="0.25">
      <c r="A173" s="301"/>
      <c r="B173" s="301"/>
      <c r="C173" s="301"/>
      <c r="D173" s="316"/>
    </row>
    <row r="174" spans="1:4" s="300" customFormat="1" ht="48" customHeight="1" x14ac:dyDescent="0.25">
      <c r="A174" s="379" t="s">
        <v>148</v>
      </c>
      <c r="B174" s="379"/>
      <c r="C174" s="379"/>
      <c r="D174" s="379"/>
    </row>
    <row r="175" spans="1:4" s="300" customFormat="1" ht="6.75" customHeight="1" x14ac:dyDescent="0.25">
      <c r="A175" s="301"/>
      <c r="B175" s="301"/>
      <c r="C175" s="301"/>
      <c r="D175" s="316"/>
    </row>
    <row r="176" spans="1:4" s="300" customFormat="1" ht="48" customHeight="1" x14ac:dyDescent="0.25">
      <c r="A176" s="379" t="s">
        <v>149</v>
      </c>
      <c r="B176" s="379"/>
      <c r="C176" s="379"/>
      <c r="D176" s="379"/>
    </row>
    <row r="177" spans="1:4" s="300" customFormat="1" ht="6.75" customHeight="1" x14ac:dyDescent="0.25">
      <c r="A177" s="301"/>
      <c r="B177" s="301"/>
      <c r="C177" s="301"/>
      <c r="D177" s="316"/>
    </row>
    <row r="178" spans="1:4" s="300" customFormat="1" ht="36" customHeight="1" x14ac:dyDescent="0.25">
      <c r="A178" s="379" t="s">
        <v>150</v>
      </c>
      <c r="B178" s="379"/>
      <c r="C178" s="379"/>
      <c r="D178" s="379"/>
    </row>
    <row r="179" spans="1:4" s="300" customFormat="1" ht="6.75" customHeight="1" x14ac:dyDescent="0.25">
      <c r="A179" s="301"/>
      <c r="B179" s="301"/>
      <c r="C179" s="301"/>
      <c r="D179" s="316"/>
    </row>
    <row r="180" spans="1:4" s="300" customFormat="1" ht="15" customHeight="1" x14ac:dyDescent="0.25">
      <c r="A180" s="391" t="s">
        <v>151</v>
      </c>
      <c r="B180" s="391"/>
      <c r="C180" s="391"/>
      <c r="D180" s="391"/>
    </row>
    <row r="181" spans="1:4" s="300" customFormat="1" ht="6.75" customHeight="1" x14ac:dyDescent="0.25">
      <c r="A181" s="304"/>
      <c r="B181" s="305"/>
      <c r="C181" s="305"/>
      <c r="D181" s="305"/>
    </row>
    <row r="182" spans="1:4" s="300" customFormat="1" ht="11.25" customHeight="1" x14ac:dyDescent="0.25">
      <c r="A182" s="376" t="s">
        <v>180</v>
      </c>
      <c r="B182" s="376"/>
      <c r="C182" s="306" t="s">
        <v>153</v>
      </c>
      <c r="D182" s="356">
        <f>'Proposed Rates'!F14</f>
        <v>5.84</v>
      </c>
    </row>
    <row r="183" spans="1:4" s="300" customFormat="1" ht="11.25" customHeight="1" x14ac:dyDescent="0.25">
      <c r="A183" s="376" t="s">
        <v>19</v>
      </c>
      <c r="B183" s="376"/>
      <c r="C183" s="306" t="s">
        <v>91</v>
      </c>
      <c r="D183" s="356">
        <f>'Proposed Rates'!F27</f>
        <v>2.7699999999999999E-2</v>
      </c>
    </row>
    <row r="184" spans="1:4" s="300" customFormat="1" ht="11.25" customHeight="1" x14ac:dyDescent="0.25">
      <c r="A184" s="376" t="s">
        <v>156</v>
      </c>
      <c r="B184" s="376"/>
      <c r="C184" s="306" t="s">
        <v>91</v>
      </c>
      <c r="D184" s="356">
        <f>'Proposed Rates'!F240</f>
        <v>5.0000000000000002E-5</v>
      </c>
    </row>
    <row r="185" spans="1:4" s="300" customFormat="1" ht="11.25" customHeight="1" x14ac:dyDescent="0.25">
      <c r="A185" s="377" t="s">
        <v>277</v>
      </c>
      <c r="B185" s="378"/>
      <c r="C185" s="350" t="s">
        <v>91</v>
      </c>
      <c r="D185" s="359">
        <f>'Proposed Rates'!F45</f>
        <v>-5.9999999999999995E-4</v>
      </c>
    </row>
    <row r="186" spans="1:4" s="300" customFormat="1" ht="11.25" customHeight="1" x14ac:dyDescent="0.25">
      <c r="A186" s="377" t="s">
        <v>154</v>
      </c>
      <c r="B186" s="378"/>
      <c r="C186" s="350" t="s">
        <v>91</v>
      </c>
      <c r="D186" s="359">
        <f>'Proposed Rates'!F59</f>
        <v>-8.0000000000000004E-4</v>
      </c>
    </row>
    <row r="187" spans="1:4" s="300" customFormat="1" ht="23.25" customHeight="1" x14ac:dyDescent="0.25">
      <c r="A187" s="377" t="s">
        <v>279</v>
      </c>
      <c r="B187" s="378"/>
      <c r="C187" s="350" t="s">
        <v>91</v>
      </c>
      <c r="D187" s="359">
        <f>'Proposed Rates'!F74</f>
        <v>-2.0000000000000001E-4</v>
      </c>
    </row>
    <row r="188" spans="1:4" s="300" customFormat="1" ht="13.5" customHeight="1" x14ac:dyDescent="0.25">
      <c r="A188" s="376" t="s">
        <v>157</v>
      </c>
      <c r="B188" s="376"/>
      <c r="C188" s="306" t="s">
        <v>91</v>
      </c>
      <c r="D188" s="360">
        <f>'Proposed Rates'!F160</f>
        <v>7.6E-3</v>
      </c>
    </row>
    <row r="189" spans="1:4" s="300" customFormat="1" ht="13.5" customHeight="1" x14ac:dyDescent="0.25">
      <c r="A189" s="376" t="s">
        <v>158</v>
      </c>
      <c r="B189" s="376"/>
      <c r="C189" s="306" t="s">
        <v>91</v>
      </c>
      <c r="D189" s="318">
        <f>'Proposed Rates'!F174</f>
        <v>4.7999999999999996E-3</v>
      </c>
    </row>
    <row r="190" spans="1:4" s="300" customFormat="1" ht="6.75" customHeight="1" x14ac:dyDescent="0.25">
      <c r="A190" s="308"/>
      <c r="B190" s="308"/>
      <c r="C190" s="306"/>
      <c r="D190" s="307"/>
    </row>
    <row r="191" spans="1:4" s="300" customFormat="1" ht="15" customHeight="1" x14ac:dyDescent="0.25">
      <c r="A191" s="393" t="s">
        <v>159</v>
      </c>
      <c r="B191" s="381"/>
      <c r="C191" s="306"/>
      <c r="D191" s="310"/>
    </row>
    <row r="192" spans="1:4" s="300" customFormat="1" ht="6.75" customHeight="1" x14ac:dyDescent="0.25">
      <c r="A192" s="311"/>
      <c r="B192" s="309"/>
      <c r="C192" s="306"/>
      <c r="D192" s="310"/>
    </row>
    <row r="193" spans="1:4" s="300" customFormat="1" ht="11.25" customHeight="1" x14ac:dyDescent="0.25">
      <c r="A193" s="376" t="s">
        <v>160</v>
      </c>
      <c r="B193" s="376"/>
      <c r="C193" s="312" t="s">
        <v>91</v>
      </c>
      <c r="D193" s="313">
        <v>3.0000000000000001E-3</v>
      </c>
    </row>
    <row r="194" spans="1:4" s="300" customFormat="1" ht="11.25" customHeight="1" x14ac:dyDescent="0.25">
      <c r="A194" s="381" t="s">
        <v>161</v>
      </c>
      <c r="B194" s="381"/>
      <c r="C194" s="312" t="s">
        <v>91</v>
      </c>
      <c r="D194" s="314">
        <v>4.0000000000000002E-4</v>
      </c>
    </row>
    <row r="195" spans="1:4" s="300" customFormat="1" ht="11.25" customHeight="1" x14ac:dyDescent="0.25">
      <c r="A195" s="376" t="s">
        <v>162</v>
      </c>
      <c r="B195" s="376"/>
      <c r="C195" s="312" t="s">
        <v>91</v>
      </c>
      <c r="D195" s="314">
        <v>5.0000000000000001E-4</v>
      </c>
    </row>
    <row r="196" spans="1:4" s="300" customFormat="1" ht="11.25" customHeight="1" x14ac:dyDescent="0.25">
      <c r="A196" s="376" t="s">
        <v>163</v>
      </c>
      <c r="B196" s="376"/>
      <c r="C196" s="306" t="s">
        <v>153</v>
      </c>
      <c r="D196" s="347">
        <f>'Proposed Rates'!F216</f>
        <v>0.25</v>
      </c>
    </row>
    <row r="197" spans="1:4" s="315" customFormat="1" ht="18.75" customHeight="1" x14ac:dyDescent="0.3">
      <c r="A197" s="382" t="s">
        <v>181</v>
      </c>
      <c r="B197" s="382"/>
      <c r="C197" s="382"/>
      <c r="D197" s="382"/>
    </row>
    <row r="198" spans="1:4" s="300" customFormat="1" ht="36" customHeight="1" x14ac:dyDescent="0.25">
      <c r="A198" s="379" t="s">
        <v>182</v>
      </c>
      <c r="B198" s="379"/>
      <c r="C198" s="379"/>
      <c r="D198" s="379"/>
    </row>
    <row r="199" spans="1:4" s="300" customFormat="1" ht="6.75" customHeight="1" x14ac:dyDescent="0.25">
      <c r="A199" s="301"/>
      <c r="B199" s="301"/>
      <c r="C199" s="301"/>
      <c r="D199" s="316"/>
    </row>
    <row r="200" spans="1:4" s="300" customFormat="1" ht="11.25" customHeight="1" x14ac:dyDescent="0.25">
      <c r="A200" s="383" t="s">
        <v>146</v>
      </c>
      <c r="B200" s="383"/>
      <c r="C200" s="383"/>
      <c r="D200" s="383"/>
    </row>
    <row r="201" spans="1:4" s="300" customFormat="1" ht="6.75" customHeight="1" x14ac:dyDescent="0.25">
      <c r="A201" s="302"/>
      <c r="B201" s="303"/>
      <c r="C201" s="303"/>
      <c r="D201" s="303"/>
    </row>
    <row r="202" spans="1:4" s="300" customFormat="1" ht="36" customHeight="1" x14ac:dyDescent="0.25">
      <c r="A202" s="379" t="s">
        <v>147</v>
      </c>
      <c r="B202" s="379"/>
      <c r="C202" s="379"/>
      <c r="D202" s="379"/>
    </row>
    <row r="203" spans="1:4" s="300" customFormat="1" ht="6.75" customHeight="1" x14ac:dyDescent="0.25">
      <c r="A203" s="301"/>
      <c r="B203" s="301"/>
      <c r="C203" s="301"/>
      <c r="D203" s="316"/>
    </row>
    <row r="204" spans="1:4" s="300" customFormat="1" ht="48" customHeight="1" x14ac:dyDescent="0.25">
      <c r="A204" s="379" t="s">
        <v>148</v>
      </c>
      <c r="B204" s="379"/>
      <c r="C204" s="379"/>
      <c r="D204" s="379"/>
    </row>
    <row r="205" spans="1:4" s="300" customFormat="1" ht="6.75" customHeight="1" x14ac:dyDescent="0.25">
      <c r="A205" s="301"/>
      <c r="B205" s="301"/>
      <c r="C205" s="301"/>
      <c r="D205" s="316"/>
    </row>
    <row r="206" spans="1:4" s="300" customFormat="1" ht="24" customHeight="1" x14ac:dyDescent="0.25">
      <c r="A206" s="379" t="s">
        <v>183</v>
      </c>
      <c r="B206" s="379"/>
      <c r="C206" s="379"/>
      <c r="D206" s="379"/>
    </row>
    <row r="207" spans="1:4" s="300" customFormat="1" ht="6.75" customHeight="1" x14ac:dyDescent="0.25">
      <c r="A207" s="301"/>
      <c r="B207" s="301"/>
      <c r="C207" s="301"/>
      <c r="D207" s="316"/>
    </row>
    <row r="208" spans="1:4" s="300" customFormat="1" ht="36" customHeight="1" x14ac:dyDescent="0.25">
      <c r="A208" s="379" t="s">
        <v>184</v>
      </c>
      <c r="B208" s="379"/>
      <c r="C208" s="379"/>
      <c r="D208" s="379"/>
    </row>
    <row r="209" spans="1:4" s="300" customFormat="1" ht="6.75" customHeight="1" x14ac:dyDescent="0.25">
      <c r="A209" s="301"/>
      <c r="B209" s="301"/>
      <c r="C209" s="301"/>
      <c r="D209" s="316"/>
    </row>
    <row r="210" spans="1:4" s="300" customFormat="1" ht="15" customHeight="1" x14ac:dyDescent="0.25">
      <c r="A210" s="395" t="s">
        <v>185</v>
      </c>
      <c r="B210" s="395"/>
      <c r="C210" s="395"/>
      <c r="D210" s="395"/>
    </row>
    <row r="211" spans="1:4" s="300" customFormat="1" ht="6.75" customHeight="1" x14ac:dyDescent="0.25">
      <c r="A211" s="319"/>
      <c r="B211" s="305"/>
      <c r="C211" s="305"/>
      <c r="D211" s="305"/>
    </row>
    <row r="212" spans="1:4" s="300" customFormat="1" ht="11.25" customHeight="1" x14ac:dyDescent="0.25">
      <c r="A212" s="376" t="s">
        <v>152</v>
      </c>
      <c r="B212" s="376"/>
      <c r="C212" s="306" t="s">
        <v>153</v>
      </c>
      <c r="D212" s="356">
        <f>'Proposed Rates'!F15</f>
        <v>163.11000000000001</v>
      </c>
    </row>
    <row r="213" spans="1:4" s="300" customFormat="1" ht="11.25" customHeight="1" x14ac:dyDescent="0.25">
      <c r="A213" s="376" t="s">
        <v>186</v>
      </c>
      <c r="B213" s="376"/>
      <c r="C213" s="306" t="s">
        <v>92</v>
      </c>
      <c r="D213" s="366">
        <f>'Proposed Rates'!F28</f>
        <v>2.177</v>
      </c>
    </row>
    <row r="214" spans="1:4" s="300" customFormat="1" ht="11.25" customHeight="1" x14ac:dyDescent="0.25">
      <c r="A214" s="376" t="s">
        <v>187</v>
      </c>
      <c r="B214" s="376"/>
      <c r="C214" s="306" t="s">
        <v>92</v>
      </c>
      <c r="D214" s="356">
        <f>'Proposed Rates'!F29</f>
        <v>1.9967999999999999</v>
      </c>
    </row>
    <row r="215" spans="1:4" s="300" customFormat="1" ht="11.25" customHeight="1" x14ac:dyDescent="0.25">
      <c r="A215" s="376" t="s">
        <v>188</v>
      </c>
      <c r="B215" s="376"/>
      <c r="C215" s="306" t="s">
        <v>92</v>
      </c>
      <c r="D215" s="356">
        <f>'Proposed Rates'!F30</f>
        <v>2.2159</v>
      </c>
    </row>
    <row r="216" spans="1:4" s="315" customFormat="1" ht="18.75" customHeight="1" x14ac:dyDescent="0.3">
      <c r="A216" s="382" t="s">
        <v>189</v>
      </c>
      <c r="B216" s="382"/>
      <c r="C216" s="382"/>
      <c r="D216" s="382"/>
    </row>
    <row r="217" spans="1:4" s="300" customFormat="1" ht="36" customHeight="1" x14ac:dyDescent="0.25">
      <c r="A217" s="379" t="s">
        <v>190</v>
      </c>
      <c r="B217" s="379"/>
      <c r="C217" s="379"/>
      <c r="D217" s="379"/>
    </row>
    <row r="218" spans="1:4" s="300" customFormat="1" ht="6.75" customHeight="1" x14ac:dyDescent="0.25">
      <c r="A218" s="301"/>
      <c r="B218" s="301"/>
      <c r="C218" s="301"/>
      <c r="D218" s="316"/>
    </row>
    <row r="219" spans="1:4" s="300" customFormat="1" ht="11.25" customHeight="1" x14ac:dyDescent="0.25">
      <c r="A219" s="383" t="s">
        <v>146</v>
      </c>
      <c r="B219" s="383"/>
      <c r="C219" s="383"/>
      <c r="D219" s="383"/>
    </row>
    <row r="220" spans="1:4" s="300" customFormat="1" ht="6.75" customHeight="1" x14ac:dyDescent="0.25">
      <c r="A220" s="302"/>
      <c r="B220" s="303"/>
      <c r="C220" s="303"/>
      <c r="D220" s="303"/>
    </row>
    <row r="221" spans="1:4" s="300" customFormat="1" ht="36" customHeight="1" x14ac:dyDescent="0.25">
      <c r="A221" s="379" t="s">
        <v>147</v>
      </c>
      <c r="B221" s="379"/>
      <c r="C221" s="379"/>
      <c r="D221" s="379"/>
    </row>
    <row r="222" spans="1:4" s="300" customFormat="1" ht="6.75" customHeight="1" x14ac:dyDescent="0.25">
      <c r="A222" s="301"/>
      <c r="B222" s="301"/>
      <c r="C222" s="301"/>
      <c r="D222" s="316"/>
    </row>
    <row r="223" spans="1:4" s="300" customFormat="1" ht="48" customHeight="1" x14ac:dyDescent="0.25">
      <c r="A223" s="379" t="s">
        <v>148</v>
      </c>
      <c r="B223" s="379"/>
      <c r="C223" s="379"/>
      <c r="D223" s="379"/>
    </row>
    <row r="224" spans="1:4" s="300" customFormat="1" ht="6.75" customHeight="1" x14ac:dyDescent="0.25">
      <c r="A224" s="301"/>
      <c r="B224" s="301"/>
      <c r="C224" s="301"/>
      <c r="D224" s="316"/>
    </row>
    <row r="225" spans="1:4" s="300" customFormat="1" ht="48" customHeight="1" x14ac:dyDescent="0.25">
      <c r="A225" s="379" t="s">
        <v>149</v>
      </c>
      <c r="B225" s="379"/>
      <c r="C225" s="379"/>
      <c r="D225" s="379"/>
    </row>
    <row r="226" spans="1:4" s="300" customFormat="1" ht="6.75" customHeight="1" x14ac:dyDescent="0.25">
      <c r="A226" s="301"/>
      <c r="B226" s="301"/>
      <c r="C226" s="301"/>
      <c r="D226" s="316"/>
    </row>
    <row r="227" spans="1:4" s="300" customFormat="1" ht="36" customHeight="1" x14ac:dyDescent="0.25">
      <c r="A227" s="379" t="s">
        <v>150</v>
      </c>
      <c r="B227" s="379"/>
      <c r="C227" s="379"/>
      <c r="D227" s="379"/>
    </row>
    <row r="228" spans="1:4" s="300" customFormat="1" ht="6.75" customHeight="1" x14ac:dyDescent="0.25">
      <c r="A228" s="301"/>
      <c r="B228" s="301"/>
      <c r="C228" s="301"/>
      <c r="D228" s="316"/>
    </row>
    <row r="229" spans="1:4" s="300" customFormat="1" ht="15" customHeight="1" x14ac:dyDescent="0.25">
      <c r="A229" s="391" t="s">
        <v>151</v>
      </c>
      <c r="B229" s="391"/>
      <c r="C229" s="391"/>
      <c r="D229" s="391"/>
    </row>
    <row r="230" spans="1:4" s="300" customFormat="1" ht="6.75" customHeight="1" x14ac:dyDescent="0.25">
      <c r="A230" s="304"/>
      <c r="B230" s="305"/>
      <c r="C230" s="305"/>
      <c r="D230" s="305"/>
    </row>
    <row r="231" spans="1:4" s="300" customFormat="1" ht="11.25" customHeight="1" x14ac:dyDescent="0.25">
      <c r="A231" s="376" t="s">
        <v>180</v>
      </c>
      <c r="B231" s="376"/>
      <c r="C231" s="306" t="s">
        <v>153</v>
      </c>
      <c r="D231" s="367">
        <f>'Proposed Rates'!F13</f>
        <v>4.6399999999999997</v>
      </c>
    </row>
    <row r="232" spans="1:4" s="300" customFormat="1" ht="11.25" customHeight="1" x14ac:dyDescent="0.25">
      <c r="A232" s="376" t="s">
        <v>19</v>
      </c>
      <c r="B232" s="376"/>
      <c r="C232" s="306" t="s">
        <v>92</v>
      </c>
      <c r="D232" s="356">
        <f>'Proposed Rates'!F27</f>
        <v>2.7699999999999999E-2</v>
      </c>
    </row>
    <row r="233" spans="1:4" s="300" customFormat="1" ht="11.25" customHeight="1" x14ac:dyDescent="0.25">
      <c r="A233" s="376" t="s">
        <v>156</v>
      </c>
      <c r="B233" s="376"/>
      <c r="C233" s="306" t="s">
        <v>92</v>
      </c>
      <c r="D233" s="356">
        <f>'Proposed Rates'!F240</f>
        <v>5.0000000000000002E-5</v>
      </c>
    </row>
    <row r="234" spans="1:4" s="300" customFormat="1" ht="11.25" customHeight="1" x14ac:dyDescent="0.25">
      <c r="A234" s="377" t="s">
        <v>277</v>
      </c>
      <c r="B234" s="378"/>
      <c r="C234" s="350" t="s">
        <v>92</v>
      </c>
      <c r="D234" s="359">
        <f>'Proposed Rates'!F44</f>
        <v>-0.20069999999999999</v>
      </c>
    </row>
    <row r="235" spans="1:4" s="300" customFormat="1" ht="11.25" customHeight="1" x14ac:dyDescent="0.25">
      <c r="A235" s="377" t="s">
        <v>154</v>
      </c>
      <c r="B235" s="378"/>
      <c r="C235" s="350" t="s">
        <v>92</v>
      </c>
      <c r="D235" s="359">
        <f>'Proposed Rates'!F58</f>
        <v>-0.51390000000000002</v>
      </c>
    </row>
    <row r="236" spans="1:4" s="300" customFormat="1" ht="11.25" customHeight="1" x14ac:dyDescent="0.25">
      <c r="A236" s="376" t="s">
        <v>157</v>
      </c>
      <c r="B236" s="376"/>
      <c r="C236" s="306" t="s">
        <v>92</v>
      </c>
      <c r="D236" s="360">
        <f>'Proposed Rates'!F159</f>
        <v>2.2927</v>
      </c>
    </row>
    <row r="237" spans="1:4" s="300" customFormat="1" ht="12" customHeight="1" x14ac:dyDescent="0.25">
      <c r="A237" s="376" t="s">
        <v>158</v>
      </c>
      <c r="B237" s="376"/>
      <c r="C237" s="306" t="s">
        <v>92</v>
      </c>
      <c r="D237" s="318">
        <f>'Proposed Rates'!F173</f>
        <v>1.4594</v>
      </c>
    </row>
    <row r="238" spans="1:4" s="300" customFormat="1" ht="6.75" customHeight="1" x14ac:dyDescent="0.25">
      <c r="A238" s="308"/>
      <c r="B238" s="308"/>
      <c r="C238" s="306"/>
      <c r="D238" s="307"/>
    </row>
    <row r="239" spans="1:4" s="300" customFormat="1" ht="15" customHeight="1" x14ac:dyDescent="0.25">
      <c r="A239" s="393" t="s">
        <v>159</v>
      </c>
      <c r="B239" s="381"/>
      <c r="C239" s="306"/>
      <c r="D239" s="310"/>
    </row>
    <row r="240" spans="1:4" s="300" customFormat="1" ht="6.75" customHeight="1" x14ac:dyDescent="0.25">
      <c r="A240" s="311"/>
      <c r="B240" s="309"/>
      <c r="C240" s="306"/>
      <c r="D240" s="310"/>
    </row>
    <row r="241" spans="1:4" s="300" customFormat="1" ht="11.25" customHeight="1" x14ac:dyDescent="0.25">
      <c r="A241" s="376" t="s">
        <v>160</v>
      </c>
      <c r="B241" s="376"/>
      <c r="C241" s="312" t="s">
        <v>91</v>
      </c>
      <c r="D241" s="313">
        <v>3.0000000000000001E-3</v>
      </c>
    </row>
    <row r="242" spans="1:4" s="300" customFormat="1" ht="11.25" customHeight="1" x14ac:dyDescent="0.25">
      <c r="A242" s="381" t="s">
        <v>161</v>
      </c>
      <c r="B242" s="381"/>
      <c r="C242" s="312" t="s">
        <v>91</v>
      </c>
      <c r="D242" s="314">
        <v>4.0000000000000002E-4</v>
      </c>
    </row>
    <row r="243" spans="1:4" s="300" customFormat="1" ht="11.25" customHeight="1" x14ac:dyDescent="0.25">
      <c r="A243" s="376" t="s">
        <v>162</v>
      </c>
      <c r="B243" s="376"/>
      <c r="C243" s="312" t="s">
        <v>91</v>
      </c>
      <c r="D243" s="314">
        <v>5.0000000000000001E-4</v>
      </c>
    </row>
    <row r="244" spans="1:4" s="300" customFormat="1" ht="11.25" customHeight="1" x14ac:dyDescent="0.25">
      <c r="A244" s="376" t="s">
        <v>163</v>
      </c>
      <c r="B244" s="376"/>
      <c r="C244" s="306" t="s">
        <v>153</v>
      </c>
      <c r="D244" s="347">
        <f>'Proposed Rates'!F216</f>
        <v>0.25</v>
      </c>
    </row>
    <row r="245" spans="1:4" s="315" customFormat="1" ht="18.75" customHeight="1" x14ac:dyDescent="0.3">
      <c r="A245" s="382" t="s">
        <v>191</v>
      </c>
      <c r="B245" s="382"/>
      <c r="C245" s="382"/>
      <c r="D245" s="382"/>
    </row>
    <row r="246" spans="1:4" s="300" customFormat="1" ht="60" customHeight="1" x14ac:dyDescent="0.25">
      <c r="A246" s="379" t="s">
        <v>192</v>
      </c>
      <c r="B246" s="379"/>
      <c r="C246" s="379"/>
      <c r="D246" s="379"/>
    </row>
    <row r="247" spans="1:4" s="300" customFormat="1" ht="6.75" customHeight="1" x14ac:dyDescent="0.25">
      <c r="A247" s="301"/>
      <c r="B247" s="301"/>
      <c r="C247" s="301"/>
      <c r="D247" s="316"/>
    </row>
    <row r="248" spans="1:4" s="300" customFormat="1" ht="11.25" customHeight="1" x14ac:dyDescent="0.25">
      <c r="A248" s="383" t="s">
        <v>146</v>
      </c>
      <c r="B248" s="383"/>
      <c r="C248" s="383"/>
      <c r="D248" s="383"/>
    </row>
    <row r="249" spans="1:4" s="300" customFormat="1" ht="6.75" customHeight="1" x14ac:dyDescent="0.25">
      <c r="A249" s="302"/>
      <c r="B249" s="303"/>
      <c r="C249" s="303"/>
      <c r="D249" s="303"/>
    </row>
    <row r="250" spans="1:4" s="300" customFormat="1" ht="36" customHeight="1" x14ac:dyDescent="0.25">
      <c r="A250" s="379" t="s">
        <v>147</v>
      </c>
      <c r="B250" s="379"/>
      <c r="C250" s="379"/>
      <c r="D250" s="379"/>
    </row>
    <row r="251" spans="1:4" s="300" customFormat="1" ht="6.75" customHeight="1" x14ac:dyDescent="0.25">
      <c r="A251" s="301"/>
      <c r="B251" s="301"/>
      <c r="C251" s="301"/>
      <c r="D251" s="316"/>
    </row>
    <row r="252" spans="1:4" s="300" customFormat="1" ht="48" customHeight="1" x14ac:dyDescent="0.25">
      <c r="A252" s="379" t="s">
        <v>148</v>
      </c>
      <c r="B252" s="379"/>
      <c r="C252" s="379"/>
      <c r="D252" s="379"/>
    </row>
    <row r="253" spans="1:4" s="300" customFormat="1" ht="6.75" customHeight="1" x14ac:dyDescent="0.25">
      <c r="A253" s="301"/>
      <c r="B253" s="301"/>
      <c r="C253" s="301"/>
      <c r="D253" s="316"/>
    </row>
    <row r="254" spans="1:4" s="300" customFormat="1" ht="48" customHeight="1" x14ac:dyDescent="0.25">
      <c r="A254" s="379" t="s">
        <v>149</v>
      </c>
      <c r="B254" s="379"/>
      <c r="C254" s="379"/>
      <c r="D254" s="379"/>
    </row>
    <row r="255" spans="1:4" s="300" customFormat="1" ht="6.75" customHeight="1" x14ac:dyDescent="0.25">
      <c r="A255" s="301"/>
      <c r="B255" s="301"/>
      <c r="C255" s="301"/>
      <c r="D255" s="316"/>
    </row>
    <row r="256" spans="1:4" s="300" customFormat="1" ht="36" customHeight="1" x14ac:dyDescent="0.25">
      <c r="A256" s="379" t="s">
        <v>193</v>
      </c>
      <c r="B256" s="379"/>
      <c r="C256" s="379"/>
      <c r="D256" s="379"/>
    </row>
    <row r="257" spans="1:4" s="300" customFormat="1" ht="6.75" customHeight="1" x14ac:dyDescent="0.25">
      <c r="A257" s="301"/>
      <c r="B257" s="301"/>
      <c r="C257" s="301"/>
      <c r="D257" s="316"/>
    </row>
    <row r="258" spans="1:4" s="300" customFormat="1" ht="15" customHeight="1" x14ac:dyDescent="0.25">
      <c r="A258" s="391" t="s">
        <v>151</v>
      </c>
      <c r="B258" s="391"/>
      <c r="C258" s="391"/>
      <c r="D258" s="391"/>
    </row>
    <row r="259" spans="1:4" s="300" customFormat="1" ht="6.75" customHeight="1" x14ac:dyDescent="0.25">
      <c r="A259" s="304"/>
      <c r="B259" s="305"/>
      <c r="C259" s="305"/>
      <c r="D259" s="305"/>
    </row>
    <row r="260" spans="1:4" s="300" customFormat="1" ht="11.25" customHeight="1" x14ac:dyDescent="0.25">
      <c r="A260" s="376" t="s">
        <v>180</v>
      </c>
      <c r="B260" s="376"/>
      <c r="C260" s="306" t="s">
        <v>153</v>
      </c>
      <c r="D260" s="356">
        <f>'Proposed Rates'!F12</f>
        <v>1.04</v>
      </c>
    </row>
    <row r="261" spans="1:4" s="300" customFormat="1" ht="11.25" customHeight="1" x14ac:dyDescent="0.25">
      <c r="A261" s="376" t="s">
        <v>19</v>
      </c>
      <c r="B261" s="376"/>
      <c r="C261" s="306" t="s">
        <v>92</v>
      </c>
      <c r="D261" s="356">
        <f>'Proposed Rates'!F25</f>
        <v>6.7251000000000003</v>
      </c>
    </row>
    <row r="262" spans="1:4" s="300" customFormat="1" ht="11.25" customHeight="1" x14ac:dyDescent="0.25">
      <c r="A262" s="376" t="s">
        <v>156</v>
      </c>
      <c r="B262" s="376"/>
      <c r="C262" s="306" t="s">
        <v>92</v>
      </c>
      <c r="D262" s="364">
        <f>'Proposed Rates'!F238</f>
        <v>1.5100000000000001E-2</v>
      </c>
    </row>
    <row r="263" spans="1:4" s="300" customFormat="1" ht="11.25" customHeight="1" x14ac:dyDescent="0.25">
      <c r="A263" s="377" t="s">
        <v>277</v>
      </c>
      <c r="B263" s="378"/>
      <c r="C263" s="350" t="s">
        <v>92</v>
      </c>
      <c r="D263" s="359">
        <f>'Proposed Rates'!F43</f>
        <v>-0.2041</v>
      </c>
    </row>
    <row r="264" spans="1:4" s="300" customFormat="1" ht="11.25" customHeight="1" x14ac:dyDescent="0.25">
      <c r="A264" s="377" t="s">
        <v>154</v>
      </c>
      <c r="B264" s="378"/>
      <c r="C264" s="350" t="s">
        <v>92</v>
      </c>
      <c r="D264" s="359">
        <f>'Proposed Rates'!F57</f>
        <v>-0.30220000000000002</v>
      </c>
    </row>
    <row r="265" spans="1:4" s="300" customFormat="1" ht="23.25" customHeight="1" x14ac:dyDescent="0.25">
      <c r="A265" s="377" t="s">
        <v>279</v>
      </c>
      <c r="B265" s="378"/>
      <c r="C265" s="350" t="s">
        <v>92</v>
      </c>
      <c r="D265" s="359">
        <f>'Proposed Rates'!F72</f>
        <v>-3.8300000000000001E-2</v>
      </c>
    </row>
    <row r="266" spans="1:4" s="300" customFormat="1" x14ac:dyDescent="0.25">
      <c r="A266" s="376" t="s">
        <v>157</v>
      </c>
      <c r="B266" s="376"/>
      <c r="C266" s="306" t="s">
        <v>92</v>
      </c>
      <c r="D266" s="356">
        <f>'Proposed Rates'!F158</f>
        <v>2.3043999999999998</v>
      </c>
    </row>
    <row r="267" spans="1:4" s="300" customFormat="1" ht="12.75" customHeight="1" x14ac:dyDescent="0.25">
      <c r="A267" s="376" t="s">
        <v>158</v>
      </c>
      <c r="B267" s="376"/>
      <c r="C267" s="306" t="s">
        <v>92</v>
      </c>
      <c r="D267" s="307">
        <f>'Proposed Rates'!F172</f>
        <v>1.4898</v>
      </c>
    </row>
    <row r="268" spans="1:4" s="300" customFormat="1" ht="6.75" customHeight="1" x14ac:dyDescent="0.25">
      <c r="A268" s="308"/>
      <c r="B268" s="308"/>
      <c r="C268" s="306"/>
      <c r="D268" s="307"/>
    </row>
    <row r="269" spans="1:4" s="300" customFormat="1" ht="15" customHeight="1" x14ac:dyDescent="0.25">
      <c r="A269" s="393" t="s">
        <v>159</v>
      </c>
      <c r="B269" s="381"/>
      <c r="C269" s="306"/>
      <c r="D269" s="310"/>
    </row>
    <row r="270" spans="1:4" s="300" customFormat="1" ht="6.75" customHeight="1" x14ac:dyDescent="0.25">
      <c r="A270" s="311"/>
      <c r="B270" s="309"/>
      <c r="C270" s="306"/>
      <c r="D270" s="310"/>
    </row>
    <row r="271" spans="1:4" s="300" customFormat="1" ht="11.25" customHeight="1" x14ac:dyDescent="0.25">
      <c r="A271" s="376" t="s">
        <v>160</v>
      </c>
      <c r="B271" s="376"/>
      <c r="C271" s="312" t="s">
        <v>91</v>
      </c>
      <c r="D271" s="313">
        <v>3.0000000000000001E-3</v>
      </c>
    </row>
    <row r="272" spans="1:4" s="300" customFormat="1" ht="11.25" customHeight="1" x14ac:dyDescent="0.25">
      <c r="A272" s="381" t="s">
        <v>161</v>
      </c>
      <c r="B272" s="381"/>
      <c r="C272" s="312" t="s">
        <v>91</v>
      </c>
      <c r="D272" s="314">
        <v>4.0000000000000002E-4</v>
      </c>
    </row>
    <row r="273" spans="1:4" s="300" customFormat="1" ht="11.25" customHeight="1" x14ac:dyDescent="0.25">
      <c r="A273" s="376" t="s">
        <v>162</v>
      </c>
      <c r="B273" s="376"/>
      <c r="C273" s="312" t="s">
        <v>91</v>
      </c>
      <c r="D273" s="314">
        <v>5.0000000000000001E-4</v>
      </c>
    </row>
    <row r="274" spans="1:4" s="300" customFormat="1" ht="11.25" customHeight="1" x14ac:dyDescent="0.25">
      <c r="A274" s="376" t="s">
        <v>163</v>
      </c>
      <c r="B274" s="376"/>
      <c r="C274" s="306" t="s">
        <v>153</v>
      </c>
      <c r="D274" s="347">
        <f>'Proposed Rates'!F214</f>
        <v>0.25</v>
      </c>
    </row>
    <row r="275" spans="1:4" s="315" customFormat="1" ht="18.75" customHeight="1" x14ac:dyDescent="0.3">
      <c r="A275" s="382" t="s">
        <v>194</v>
      </c>
      <c r="B275" s="382"/>
      <c r="C275" s="382"/>
      <c r="D275" s="382"/>
    </row>
    <row r="276" spans="1:4" s="300" customFormat="1" ht="36" customHeight="1" x14ac:dyDescent="0.25">
      <c r="A276" s="379" t="s">
        <v>195</v>
      </c>
      <c r="B276" s="379"/>
      <c r="C276" s="379"/>
      <c r="D276" s="392"/>
    </row>
    <row r="277" spans="1:4" s="300" customFormat="1" ht="6.75" customHeight="1" x14ac:dyDescent="0.25">
      <c r="A277" s="301"/>
      <c r="B277" s="301"/>
      <c r="C277" s="301"/>
      <c r="D277" s="316"/>
    </row>
    <row r="278" spans="1:4" s="300" customFormat="1" ht="11.25" customHeight="1" x14ac:dyDescent="0.25">
      <c r="A278" s="383" t="s">
        <v>146</v>
      </c>
      <c r="B278" s="383"/>
      <c r="C278" s="383"/>
      <c r="D278" s="383"/>
    </row>
    <row r="279" spans="1:4" s="300" customFormat="1" ht="6.75" customHeight="1" x14ac:dyDescent="0.25">
      <c r="A279" s="302"/>
      <c r="B279" s="303"/>
      <c r="C279" s="303"/>
      <c r="D279" s="303"/>
    </row>
    <row r="280" spans="1:4" s="300" customFormat="1" ht="36" customHeight="1" x14ac:dyDescent="0.25">
      <c r="A280" s="379" t="s">
        <v>147</v>
      </c>
      <c r="B280" s="379"/>
      <c r="C280" s="379"/>
      <c r="D280" s="379"/>
    </row>
    <row r="281" spans="1:4" s="300" customFormat="1" ht="6.75" customHeight="1" x14ac:dyDescent="0.25">
      <c r="A281" s="301"/>
      <c r="B281" s="301"/>
      <c r="C281" s="301"/>
      <c r="D281" s="316"/>
    </row>
    <row r="282" spans="1:4" s="300" customFormat="1" ht="48" customHeight="1" x14ac:dyDescent="0.25">
      <c r="A282" s="379" t="s">
        <v>148</v>
      </c>
      <c r="B282" s="379"/>
      <c r="C282" s="379"/>
      <c r="D282" s="379"/>
    </row>
    <row r="283" spans="1:4" s="300" customFormat="1" ht="6.75" customHeight="1" x14ac:dyDescent="0.25">
      <c r="A283" s="301"/>
      <c r="B283" s="301"/>
      <c r="C283" s="301"/>
      <c r="D283" s="316"/>
    </row>
    <row r="284" spans="1:4" s="300" customFormat="1" ht="24" customHeight="1" x14ac:dyDescent="0.25">
      <c r="A284" s="379" t="s">
        <v>196</v>
      </c>
      <c r="B284" s="379"/>
      <c r="C284" s="379"/>
      <c r="D284" s="379"/>
    </row>
    <row r="285" spans="1:4" s="300" customFormat="1" ht="6.75" customHeight="1" x14ac:dyDescent="0.25">
      <c r="A285" s="301"/>
      <c r="B285" s="301"/>
      <c r="C285" s="301"/>
      <c r="D285" s="316"/>
    </row>
    <row r="286" spans="1:4" s="300" customFormat="1" ht="36" customHeight="1" x14ac:dyDescent="0.25">
      <c r="A286" s="379" t="s">
        <v>193</v>
      </c>
      <c r="B286" s="379"/>
      <c r="C286" s="379"/>
      <c r="D286" s="379"/>
    </row>
    <row r="287" spans="1:4" s="300" customFormat="1" ht="6.75" customHeight="1" x14ac:dyDescent="0.25">
      <c r="A287" s="301"/>
      <c r="B287" s="301"/>
      <c r="C287" s="301"/>
      <c r="D287" s="316"/>
    </row>
    <row r="288" spans="1:4" s="300" customFormat="1" ht="15" customHeight="1" x14ac:dyDescent="0.25">
      <c r="A288" s="391" t="s">
        <v>151</v>
      </c>
      <c r="B288" s="391"/>
      <c r="C288" s="391"/>
      <c r="D288" s="391"/>
    </row>
    <row r="289" spans="1:4" s="300" customFormat="1" ht="6.75" customHeight="1" x14ac:dyDescent="0.25">
      <c r="A289" s="304"/>
      <c r="B289" s="305"/>
      <c r="C289" s="305"/>
      <c r="D289" s="305"/>
    </row>
    <row r="290" spans="1:4" s="300" customFormat="1" ht="11.25" customHeight="1" x14ac:dyDescent="0.25">
      <c r="A290" s="376" t="s">
        <v>152</v>
      </c>
      <c r="B290" s="376"/>
      <c r="C290" s="306" t="s">
        <v>153</v>
      </c>
      <c r="D290" s="320">
        <f>'Proposed Rates'!F352</f>
        <v>15</v>
      </c>
    </row>
    <row r="291" spans="1:4" s="315" customFormat="1" ht="18.75" customHeight="1" x14ac:dyDescent="0.3">
      <c r="A291" s="382" t="s">
        <v>197</v>
      </c>
      <c r="B291" s="382"/>
      <c r="C291" s="382"/>
      <c r="D291" s="382"/>
    </row>
    <row r="292" spans="1:4" s="300" customFormat="1" ht="36" customHeight="1" x14ac:dyDescent="0.25">
      <c r="A292" s="379" t="s">
        <v>198</v>
      </c>
      <c r="B292" s="379"/>
      <c r="C292" s="379"/>
      <c r="D292" s="379"/>
    </row>
    <row r="293" spans="1:4" s="300" customFormat="1" ht="6.75" customHeight="1" x14ac:dyDescent="0.25">
      <c r="A293" s="301"/>
      <c r="B293" s="301"/>
      <c r="C293" s="301"/>
      <c r="D293" s="316"/>
    </row>
    <row r="294" spans="1:4" s="300" customFormat="1" ht="11.25" customHeight="1" x14ac:dyDescent="0.25">
      <c r="A294" s="383" t="s">
        <v>146</v>
      </c>
      <c r="B294" s="383"/>
      <c r="C294" s="383"/>
      <c r="D294" s="383"/>
    </row>
    <row r="295" spans="1:4" s="300" customFormat="1" ht="6.75" customHeight="1" x14ac:dyDescent="0.25">
      <c r="A295" s="302"/>
      <c r="B295" s="303"/>
      <c r="C295" s="303"/>
      <c r="D295" s="303"/>
    </row>
    <row r="296" spans="1:4" s="300" customFormat="1" ht="36" customHeight="1" x14ac:dyDescent="0.25">
      <c r="A296" s="379" t="s">
        <v>147</v>
      </c>
      <c r="B296" s="379"/>
      <c r="C296" s="379"/>
      <c r="D296" s="379"/>
    </row>
    <row r="297" spans="1:4" s="300" customFormat="1" ht="6.75" customHeight="1" x14ac:dyDescent="0.25">
      <c r="A297" s="301"/>
      <c r="B297" s="301"/>
      <c r="C297" s="301"/>
      <c r="D297" s="316"/>
    </row>
    <row r="298" spans="1:4" s="300" customFormat="1" ht="48" customHeight="1" x14ac:dyDescent="0.25">
      <c r="A298" s="379" t="s">
        <v>148</v>
      </c>
      <c r="B298" s="379"/>
      <c r="C298" s="379"/>
      <c r="D298" s="379"/>
    </row>
    <row r="299" spans="1:4" s="300" customFormat="1" ht="6.75" customHeight="1" x14ac:dyDescent="0.25">
      <c r="A299" s="301"/>
      <c r="B299" s="301"/>
      <c r="C299" s="301"/>
      <c r="D299" s="316"/>
    </row>
    <row r="300" spans="1:4" s="300" customFormat="1" ht="24" customHeight="1" x14ac:dyDescent="0.25">
      <c r="A300" s="379" t="s">
        <v>196</v>
      </c>
      <c r="B300" s="379"/>
      <c r="C300" s="379"/>
      <c r="D300" s="379"/>
    </row>
    <row r="301" spans="1:4" s="300" customFormat="1" ht="6.75" customHeight="1" x14ac:dyDescent="0.25">
      <c r="A301" s="301"/>
      <c r="B301" s="301"/>
      <c r="C301" s="301"/>
      <c r="D301" s="316"/>
    </row>
    <row r="302" spans="1:4" s="300" customFormat="1" ht="36" customHeight="1" x14ac:dyDescent="0.25">
      <c r="A302" s="379" t="s">
        <v>193</v>
      </c>
      <c r="B302" s="379"/>
      <c r="C302" s="379"/>
      <c r="D302" s="379"/>
    </row>
    <row r="303" spans="1:4" s="300" customFormat="1" ht="6.75" customHeight="1" x14ac:dyDescent="0.25">
      <c r="A303" s="301"/>
      <c r="B303" s="301"/>
      <c r="C303" s="301"/>
      <c r="D303" s="316"/>
    </row>
    <row r="304" spans="1:4" s="300" customFormat="1" ht="15" customHeight="1" x14ac:dyDescent="0.25">
      <c r="A304" s="391" t="s">
        <v>151</v>
      </c>
      <c r="B304" s="391"/>
      <c r="C304" s="391"/>
      <c r="D304" s="391"/>
    </row>
    <row r="305" spans="1:4" s="300" customFormat="1" ht="6.75" customHeight="1" x14ac:dyDescent="0.25">
      <c r="A305" s="304"/>
      <c r="B305" s="305"/>
      <c r="C305" s="305"/>
      <c r="D305" s="305"/>
    </row>
    <row r="306" spans="1:4" s="300" customFormat="1" ht="11.25" customHeight="1" x14ac:dyDescent="0.25">
      <c r="A306" s="376" t="s">
        <v>152</v>
      </c>
      <c r="B306" s="376"/>
      <c r="C306" s="306" t="s">
        <v>153</v>
      </c>
      <c r="D306" s="320">
        <f>'Proposed Rates'!F353</f>
        <v>15</v>
      </c>
    </row>
    <row r="307" spans="1:4" s="315" customFormat="1" ht="18.75" customHeight="1" x14ac:dyDescent="0.3">
      <c r="A307" s="382" t="s">
        <v>199</v>
      </c>
      <c r="B307" s="382"/>
      <c r="C307" s="382"/>
      <c r="D307" s="382"/>
    </row>
    <row r="308" spans="1:4" s="300" customFormat="1" ht="36" customHeight="1" x14ac:dyDescent="0.25">
      <c r="A308" s="379" t="s">
        <v>200</v>
      </c>
      <c r="B308" s="379"/>
      <c r="C308" s="379"/>
      <c r="D308" s="379"/>
    </row>
    <row r="309" spans="1:4" s="300" customFormat="1" ht="6.75" customHeight="1" x14ac:dyDescent="0.25">
      <c r="A309" s="301"/>
      <c r="B309" s="301"/>
      <c r="C309" s="301"/>
      <c r="D309" s="316"/>
    </row>
    <row r="310" spans="1:4" s="300" customFormat="1" ht="11.25" customHeight="1" x14ac:dyDescent="0.25">
      <c r="A310" s="383" t="s">
        <v>146</v>
      </c>
      <c r="B310" s="383"/>
      <c r="C310" s="383"/>
      <c r="D310" s="383"/>
    </row>
    <row r="311" spans="1:4" s="300" customFormat="1" ht="6.75" customHeight="1" x14ac:dyDescent="0.25">
      <c r="A311" s="302"/>
      <c r="B311" s="303"/>
      <c r="C311" s="303"/>
      <c r="D311" s="303"/>
    </row>
    <row r="312" spans="1:4" s="300" customFormat="1" ht="36" customHeight="1" x14ac:dyDescent="0.25">
      <c r="A312" s="379" t="s">
        <v>147</v>
      </c>
      <c r="B312" s="379"/>
      <c r="C312" s="379"/>
      <c r="D312" s="379"/>
    </row>
    <row r="313" spans="1:4" s="300" customFormat="1" ht="6.75" customHeight="1" x14ac:dyDescent="0.25">
      <c r="A313" s="301"/>
      <c r="B313" s="301"/>
      <c r="C313" s="301"/>
      <c r="D313" s="316"/>
    </row>
    <row r="314" spans="1:4" s="300" customFormat="1" ht="48" customHeight="1" x14ac:dyDescent="0.25">
      <c r="A314" s="379" t="s">
        <v>148</v>
      </c>
      <c r="B314" s="379"/>
      <c r="C314" s="379"/>
      <c r="D314" s="379"/>
    </row>
    <row r="315" spans="1:4" s="300" customFormat="1" ht="6.75" customHeight="1" x14ac:dyDescent="0.25">
      <c r="A315" s="301"/>
      <c r="B315" s="301"/>
      <c r="C315" s="301"/>
      <c r="D315" s="316"/>
    </row>
    <row r="316" spans="1:4" s="300" customFormat="1" ht="24" customHeight="1" x14ac:dyDescent="0.25">
      <c r="A316" s="379" t="s">
        <v>196</v>
      </c>
      <c r="B316" s="379"/>
      <c r="C316" s="379"/>
      <c r="D316" s="379"/>
    </row>
    <row r="317" spans="1:4" s="300" customFormat="1" ht="6.75" customHeight="1" x14ac:dyDescent="0.25">
      <c r="A317" s="301"/>
      <c r="B317" s="301"/>
      <c r="C317" s="301"/>
      <c r="D317" s="316"/>
    </row>
    <row r="318" spans="1:4" s="300" customFormat="1" ht="36" customHeight="1" x14ac:dyDescent="0.25">
      <c r="A318" s="379" t="s">
        <v>193</v>
      </c>
      <c r="B318" s="379"/>
      <c r="C318" s="379"/>
      <c r="D318" s="379"/>
    </row>
    <row r="319" spans="1:4" s="300" customFormat="1" ht="6.75" customHeight="1" x14ac:dyDescent="0.25">
      <c r="A319" s="301"/>
      <c r="B319" s="301"/>
      <c r="C319" s="301"/>
      <c r="D319" s="316"/>
    </row>
    <row r="320" spans="1:4" s="300" customFormat="1" ht="15" customHeight="1" x14ac:dyDescent="0.25">
      <c r="A320" s="391" t="s">
        <v>151</v>
      </c>
      <c r="B320" s="391"/>
      <c r="C320" s="391"/>
      <c r="D320" s="391"/>
    </row>
    <row r="321" spans="1:4" s="300" customFormat="1" ht="6.75" customHeight="1" x14ac:dyDescent="0.25">
      <c r="A321" s="304"/>
      <c r="B321" s="305"/>
      <c r="C321" s="305"/>
      <c r="D321" s="305"/>
    </row>
    <row r="322" spans="1:4" s="300" customFormat="1" ht="11.25" customHeight="1" x14ac:dyDescent="0.25">
      <c r="A322" s="376" t="s">
        <v>152</v>
      </c>
      <c r="B322" s="376"/>
      <c r="C322" s="306" t="s">
        <v>153</v>
      </c>
      <c r="D322" s="320">
        <f>'Proposed Rates'!F354</f>
        <v>78</v>
      </c>
    </row>
    <row r="323" spans="1:4" s="315" customFormat="1" ht="18.75" customHeight="1" x14ac:dyDescent="0.3">
      <c r="A323" s="382" t="s">
        <v>201</v>
      </c>
      <c r="B323" s="382"/>
      <c r="C323" s="382"/>
      <c r="D323" s="382"/>
    </row>
    <row r="324" spans="1:4" s="300" customFormat="1" ht="36" customHeight="1" x14ac:dyDescent="0.25">
      <c r="A324" s="379" t="s">
        <v>202</v>
      </c>
      <c r="B324" s="379"/>
      <c r="C324" s="379"/>
      <c r="D324" s="379"/>
    </row>
    <row r="325" spans="1:4" s="300" customFormat="1" ht="6.75" customHeight="1" x14ac:dyDescent="0.25">
      <c r="A325" s="301"/>
      <c r="B325" s="301"/>
      <c r="C325" s="301"/>
      <c r="D325" s="316"/>
    </row>
    <row r="326" spans="1:4" s="300" customFormat="1" ht="11.25" customHeight="1" x14ac:dyDescent="0.25">
      <c r="A326" s="383" t="s">
        <v>146</v>
      </c>
      <c r="B326" s="383"/>
      <c r="C326" s="383"/>
      <c r="D326" s="383"/>
    </row>
    <row r="327" spans="1:4" s="300" customFormat="1" ht="6.75" customHeight="1" x14ac:dyDescent="0.25">
      <c r="A327" s="302"/>
      <c r="B327" s="303"/>
      <c r="C327" s="303"/>
      <c r="D327" s="303"/>
    </row>
    <row r="328" spans="1:4" s="300" customFormat="1" ht="36" customHeight="1" x14ac:dyDescent="0.25">
      <c r="A328" s="379" t="s">
        <v>147</v>
      </c>
      <c r="B328" s="379"/>
      <c r="C328" s="379"/>
      <c r="D328" s="379"/>
    </row>
    <row r="329" spans="1:4" s="300" customFormat="1" ht="6.75" customHeight="1" x14ac:dyDescent="0.25">
      <c r="A329" s="301"/>
      <c r="B329" s="301"/>
      <c r="C329" s="301"/>
      <c r="D329" s="316"/>
    </row>
    <row r="330" spans="1:4" s="300" customFormat="1" ht="48" customHeight="1" x14ac:dyDescent="0.25">
      <c r="A330" s="379" t="s">
        <v>148</v>
      </c>
      <c r="B330" s="379"/>
      <c r="C330" s="379"/>
      <c r="D330" s="379"/>
    </row>
    <row r="331" spans="1:4" s="300" customFormat="1" ht="6.75" customHeight="1" x14ac:dyDescent="0.25">
      <c r="A331" s="301"/>
      <c r="B331" s="301"/>
      <c r="C331" s="301"/>
      <c r="D331" s="316"/>
    </row>
    <row r="332" spans="1:4" s="300" customFormat="1" ht="24" customHeight="1" x14ac:dyDescent="0.25">
      <c r="A332" s="379" t="s">
        <v>196</v>
      </c>
      <c r="B332" s="379"/>
      <c r="C332" s="379"/>
      <c r="D332" s="379"/>
    </row>
    <row r="333" spans="1:4" s="300" customFormat="1" ht="6.75" customHeight="1" x14ac:dyDescent="0.25">
      <c r="A333" s="301"/>
      <c r="B333" s="301"/>
      <c r="C333" s="301"/>
      <c r="D333" s="316"/>
    </row>
    <row r="334" spans="1:4" s="300" customFormat="1" ht="36" customHeight="1" x14ac:dyDescent="0.25">
      <c r="A334" s="379" t="s">
        <v>193</v>
      </c>
      <c r="B334" s="379"/>
      <c r="C334" s="379"/>
      <c r="D334" s="379"/>
    </row>
    <row r="335" spans="1:4" s="300" customFormat="1" ht="6.75" customHeight="1" x14ac:dyDescent="0.25">
      <c r="A335" s="301"/>
      <c r="B335" s="301"/>
      <c r="C335" s="301"/>
      <c r="D335" s="316"/>
    </row>
    <row r="336" spans="1:4" s="300" customFormat="1" ht="15" customHeight="1" x14ac:dyDescent="0.25">
      <c r="A336" s="391" t="s">
        <v>151</v>
      </c>
      <c r="B336" s="391"/>
      <c r="C336" s="391"/>
      <c r="D336" s="391"/>
    </row>
    <row r="337" spans="1:4" s="300" customFormat="1" ht="6.75" customHeight="1" x14ac:dyDescent="0.25">
      <c r="A337" s="304"/>
      <c r="B337" s="305"/>
      <c r="C337" s="305"/>
      <c r="D337" s="305"/>
    </row>
    <row r="338" spans="1:4" s="300" customFormat="1" ht="11.25" customHeight="1" x14ac:dyDescent="0.25">
      <c r="A338" s="376" t="s">
        <v>152</v>
      </c>
      <c r="B338" s="376"/>
      <c r="C338" s="306" t="s">
        <v>153</v>
      </c>
      <c r="D338" s="320">
        <f>'Proposed Rates'!F355</f>
        <v>322</v>
      </c>
    </row>
    <row r="339" spans="1:4" s="300" customFormat="1" ht="6.75" customHeight="1" x14ac:dyDescent="0.25">
      <c r="A339" s="321"/>
      <c r="B339" s="308"/>
      <c r="C339" s="306"/>
      <c r="D339" s="320"/>
    </row>
    <row r="340" spans="1:4" s="300" customFormat="1" ht="18" customHeight="1" x14ac:dyDescent="0.25">
      <c r="A340" s="322" t="s">
        <v>203</v>
      </c>
      <c r="B340" s="323"/>
      <c r="C340" s="323"/>
      <c r="D340" s="324"/>
    </row>
    <row r="341" spans="1:4" s="300" customFormat="1" ht="11.25" customHeight="1" x14ac:dyDescent="0.25">
      <c r="A341" s="381" t="s">
        <v>204</v>
      </c>
      <c r="B341" s="381"/>
      <c r="C341" s="325" t="s">
        <v>92</v>
      </c>
      <c r="D341" s="326">
        <f>'Proposed Rates'!F356</f>
        <v>-0.45</v>
      </c>
    </row>
    <row r="342" spans="1:4" s="300" customFormat="1" ht="11.25" customHeight="1" x14ac:dyDescent="0.25">
      <c r="A342" s="376" t="s">
        <v>205</v>
      </c>
      <c r="B342" s="376"/>
      <c r="C342" s="325" t="s">
        <v>206</v>
      </c>
      <c r="D342" s="326">
        <f>'Proposed Rates'!F357</f>
        <v>-1</v>
      </c>
    </row>
    <row r="343" spans="1:4" s="300" customFormat="1" ht="18" customHeight="1" x14ac:dyDescent="0.25">
      <c r="A343" s="322" t="s">
        <v>207</v>
      </c>
      <c r="B343" s="323"/>
      <c r="C343" s="323"/>
      <c r="D343" s="327"/>
    </row>
    <row r="344" spans="1:4" s="300" customFormat="1" ht="6.75" customHeight="1" x14ac:dyDescent="0.25">
      <c r="A344" s="322"/>
      <c r="B344" s="323"/>
      <c r="C344" s="323"/>
      <c r="D344" s="327"/>
    </row>
    <row r="345" spans="1:4" s="300" customFormat="1" ht="11.25" customHeight="1" x14ac:dyDescent="0.25">
      <c r="A345" s="390" t="s">
        <v>146</v>
      </c>
      <c r="B345" s="390"/>
      <c r="C345" s="390"/>
      <c r="D345" s="390"/>
    </row>
    <row r="346" spans="1:4" s="300" customFormat="1" ht="6.75" customHeight="1" x14ac:dyDescent="0.25">
      <c r="A346" s="328"/>
      <c r="B346" s="329"/>
      <c r="C346" s="329"/>
      <c r="D346" s="329"/>
    </row>
    <row r="347" spans="1:4" s="300" customFormat="1" ht="36" customHeight="1" x14ac:dyDescent="0.25">
      <c r="A347" s="388" t="s">
        <v>147</v>
      </c>
      <c r="B347" s="388"/>
      <c r="C347" s="388"/>
      <c r="D347" s="388"/>
    </row>
    <row r="348" spans="1:4" s="300" customFormat="1" ht="6.75" customHeight="1" x14ac:dyDescent="0.25">
      <c r="A348" s="330"/>
      <c r="B348" s="330"/>
      <c r="C348" s="330"/>
      <c r="D348" s="331"/>
    </row>
    <row r="349" spans="1:4" s="300" customFormat="1" ht="48" customHeight="1" x14ac:dyDescent="0.25">
      <c r="A349" s="388" t="s">
        <v>208</v>
      </c>
      <c r="B349" s="388"/>
      <c r="C349" s="388"/>
      <c r="D349" s="388"/>
    </row>
    <row r="350" spans="1:4" s="300" customFormat="1" ht="6.75" customHeight="1" x14ac:dyDescent="0.25">
      <c r="A350" s="330"/>
      <c r="B350" s="330"/>
      <c r="C350" s="330"/>
      <c r="D350" s="331"/>
    </row>
    <row r="351" spans="1:4" s="300" customFormat="1" ht="36" customHeight="1" x14ac:dyDescent="0.25">
      <c r="A351" s="388" t="s">
        <v>150</v>
      </c>
      <c r="B351" s="388"/>
      <c r="C351" s="388"/>
      <c r="D351" s="388"/>
    </row>
    <row r="352" spans="1:4" s="300" customFormat="1" ht="6.75" customHeight="1" x14ac:dyDescent="0.25">
      <c r="A352" s="330"/>
      <c r="B352" s="330"/>
      <c r="C352" s="330"/>
      <c r="D352" s="331"/>
    </row>
    <row r="353" spans="1:4" s="300" customFormat="1" ht="15" customHeight="1" x14ac:dyDescent="0.25">
      <c r="A353" s="332" t="s">
        <v>209</v>
      </c>
      <c r="B353" s="323"/>
      <c r="C353" s="323"/>
      <c r="D353" s="327"/>
    </row>
    <row r="354" spans="1:4" s="300" customFormat="1" ht="11.25" customHeight="1" x14ac:dyDescent="0.25">
      <c r="A354" s="389" t="s">
        <v>210</v>
      </c>
      <c r="B354" s="389"/>
      <c r="C354" s="306" t="s">
        <v>153</v>
      </c>
      <c r="D354" s="320">
        <f>'Proposed Rates'!F296</f>
        <v>16</v>
      </c>
    </row>
    <row r="355" spans="1:4" s="300" customFormat="1" ht="11.25" customHeight="1" x14ac:dyDescent="0.25">
      <c r="A355" s="333" t="s">
        <v>211</v>
      </c>
      <c r="B355" s="333"/>
      <c r="C355" s="306" t="s">
        <v>153</v>
      </c>
      <c r="D355" s="320">
        <f>'Proposed Rates'!F297</f>
        <v>26</v>
      </c>
    </row>
    <row r="356" spans="1:4" s="300" customFormat="1" ht="11.25" customHeight="1" x14ac:dyDescent="0.25">
      <c r="A356" s="389" t="s">
        <v>212</v>
      </c>
      <c r="B356" s="389"/>
      <c r="C356" s="306" t="s">
        <v>153</v>
      </c>
      <c r="D356" s="320">
        <f>'Proposed Rates'!F298</f>
        <v>6</v>
      </c>
    </row>
    <row r="357" spans="1:4" s="300" customFormat="1" ht="11.25" customHeight="1" x14ac:dyDescent="0.25">
      <c r="A357" s="389" t="s">
        <v>213</v>
      </c>
      <c r="B357" s="389"/>
      <c r="C357" s="306" t="s">
        <v>153</v>
      </c>
      <c r="D357" s="320">
        <f>'Proposed Rates'!F299</f>
        <v>124</v>
      </c>
    </row>
    <row r="358" spans="1:4" s="300" customFormat="1" ht="11.25" customHeight="1" x14ac:dyDescent="0.25">
      <c r="A358" s="389" t="s">
        <v>214</v>
      </c>
      <c r="B358" s="389"/>
      <c r="C358" s="306" t="s">
        <v>153</v>
      </c>
      <c r="D358" s="320">
        <f>'Proposed Rates'!F300</f>
        <v>16</v>
      </c>
    </row>
    <row r="359" spans="1:4" s="300" customFormat="1" ht="11.25" customHeight="1" x14ac:dyDescent="0.25">
      <c r="A359" s="389" t="s">
        <v>215</v>
      </c>
      <c r="B359" s="389"/>
      <c r="C359" s="306" t="s">
        <v>153</v>
      </c>
      <c r="D359" s="320">
        <f>'Proposed Rates'!F301</f>
        <v>26</v>
      </c>
    </row>
    <row r="360" spans="1:4" s="300" customFormat="1" ht="11.25" customHeight="1" x14ac:dyDescent="0.25">
      <c r="A360" s="389" t="s">
        <v>216</v>
      </c>
      <c r="B360" s="389"/>
      <c r="C360" s="306" t="s">
        <v>153</v>
      </c>
      <c r="D360" s="320">
        <f>'Proposed Rates'!F302</f>
        <v>26</v>
      </c>
    </row>
    <row r="361" spans="1:4" s="300" customFormat="1" ht="11.25" customHeight="1" x14ac:dyDescent="0.25">
      <c r="A361" s="389" t="s">
        <v>219</v>
      </c>
      <c r="B361" s="389"/>
      <c r="C361" s="306" t="s">
        <v>153</v>
      </c>
      <c r="D361" s="320">
        <f>'Proposed Rates'!F305</f>
        <v>319</v>
      </c>
    </row>
    <row r="362" spans="1:4" s="300" customFormat="1" ht="11.25" customHeight="1" x14ac:dyDescent="0.25">
      <c r="A362" s="389" t="s">
        <v>220</v>
      </c>
      <c r="B362" s="389"/>
      <c r="C362" s="306" t="s">
        <v>153</v>
      </c>
      <c r="D362" s="320">
        <f>'Proposed Rates'!F306</f>
        <v>240</v>
      </c>
    </row>
    <row r="363" spans="1:4" s="300" customFormat="1" ht="6.75" customHeight="1" x14ac:dyDescent="0.25">
      <c r="A363" s="333"/>
      <c r="B363" s="333"/>
      <c r="C363" s="306"/>
      <c r="D363" s="320"/>
    </row>
    <row r="364" spans="1:4" s="300" customFormat="1" ht="15" customHeight="1" x14ac:dyDescent="0.25">
      <c r="A364" s="332" t="s">
        <v>221</v>
      </c>
      <c r="B364" s="323"/>
      <c r="C364" s="334"/>
      <c r="D364" s="335"/>
    </row>
    <row r="365" spans="1:4" s="300" customFormat="1" ht="22.5" customHeight="1" x14ac:dyDescent="0.25">
      <c r="A365" s="389" t="s">
        <v>222</v>
      </c>
      <c r="B365" s="389"/>
      <c r="C365" s="306" t="s">
        <v>206</v>
      </c>
      <c r="D365" s="320">
        <f>'Proposed Rates'!F310</f>
        <v>1.5</v>
      </c>
    </row>
    <row r="366" spans="1:4" s="300" customFormat="1" ht="11.25" customHeight="1" x14ac:dyDescent="0.25">
      <c r="A366" s="389" t="s">
        <v>223</v>
      </c>
      <c r="B366" s="389"/>
      <c r="C366" s="306" t="s">
        <v>153</v>
      </c>
      <c r="D366" s="320">
        <f>'Proposed Rates'!F311</f>
        <v>68</v>
      </c>
    </row>
    <row r="367" spans="1:4" s="300" customFormat="1" ht="11.25" customHeight="1" x14ac:dyDescent="0.25">
      <c r="A367" s="389" t="s">
        <v>224</v>
      </c>
      <c r="B367" s="389"/>
      <c r="C367" s="306" t="s">
        <v>153</v>
      </c>
      <c r="D367" s="320">
        <f>'Proposed Rates'!F312</f>
        <v>102</v>
      </c>
    </row>
    <row r="368" spans="1:4" s="300" customFormat="1" ht="11.25" customHeight="1" x14ac:dyDescent="0.25">
      <c r="A368" s="389" t="s">
        <v>225</v>
      </c>
      <c r="B368" s="389"/>
      <c r="C368" s="306" t="s">
        <v>153</v>
      </c>
      <c r="D368" s="320">
        <f>'Proposed Rates'!F313</f>
        <v>254</v>
      </c>
    </row>
    <row r="369" spans="1:4" s="300" customFormat="1" ht="11.25" customHeight="1" x14ac:dyDescent="0.25">
      <c r="A369" s="389" t="s">
        <v>226</v>
      </c>
      <c r="B369" s="389"/>
      <c r="C369" s="306" t="s">
        <v>153</v>
      </c>
      <c r="D369" s="320">
        <f>'Proposed Rates'!F314</f>
        <v>428</v>
      </c>
    </row>
    <row r="370" spans="1:4" s="300" customFormat="1" ht="6.75" customHeight="1" x14ac:dyDescent="0.25">
      <c r="A370" s="333"/>
      <c r="B370" s="333"/>
      <c r="C370" s="306"/>
      <c r="D370" s="320">
        <f>'Proposed Rates'!F315</f>
        <v>0</v>
      </c>
    </row>
    <row r="371" spans="1:4" s="300" customFormat="1" ht="15" customHeight="1" x14ac:dyDescent="0.25">
      <c r="A371" s="336" t="s">
        <v>227</v>
      </c>
      <c r="B371" s="323"/>
      <c r="C371" s="334"/>
      <c r="D371" s="320">
        <f>'Proposed Rates'!F316</f>
        <v>0</v>
      </c>
    </row>
    <row r="372" spans="1:4" s="300" customFormat="1" ht="11.25" customHeight="1" x14ac:dyDescent="0.25">
      <c r="A372" s="389" t="s">
        <v>228</v>
      </c>
      <c r="B372" s="389"/>
      <c r="C372" s="306" t="s">
        <v>153</v>
      </c>
      <c r="D372" s="320">
        <f>'Proposed Rates'!F317</f>
        <v>893</v>
      </c>
    </row>
    <row r="373" spans="1:4" s="300" customFormat="1" ht="11.25" customHeight="1" x14ac:dyDescent="0.25">
      <c r="A373" s="389" t="s">
        <v>229</v>
      </c>
      <c r="B373" s="389"/>
      <c r="C373" s="306" t="s">
        <v>153</v>
      </c>
      <c r="D373" s="320">
        <f>'Proposed Rates'!F318</f>
        <v>1295</v>
      </c>
    </row>
    <row r="374" spans="1:4" s="300" customFormat="1" ht="11.25" customHeight="1" x14ac:dyDescent="0.25">
      <c r="A374" s="389" t="s">
        <v>230</v>
      </c>
      <c r="B374" s="389"/>
      <c r="C374" s="306" t="s">
        <v>153</v>
      </c>
      <c r="D374" s="320">
        <f>'Proposed Rates'!F319</f>
        <v>3184</v>
      </c>
    </row>
    <row r="375" spans="1:4" s="300" customFormat="1" ht="22.5" customHeight="1" x14ac:dyDescent="0.25">
      <c r="A375" s="389" t="s">
        <v>231</v>
      </c>
      <c r="B375" s="389"/>
      <c r="C375" s="306" t="s">
        <v>153</v>
      </c>
      <c r="D375" s="320">
        <f>'Proposed Rates'!F320</f>
        <v>46.53</v>
      </c>
    </row>
    <row r="376" spans="1:4" s="300" customFormat="1" ht="11.25" customHeight="1" x14ac:dyDescent="0.25">
      <c r="A376" s="389" t="s">
        <v>232</v>
      </c>
      <c r="B376" s="389"/>
      <c r="C376" s="306"/>
      <c r="D376" s="320" t="str">
        <f>'Proposed Rates'!F321</f>
        <v>Per Attached Table</v>
      </c>
    </row>
    <row r="377" spans="1:4" s="300" customFormat="1" ht="11.25" customHeight="1" x14ac:dyDescent="0.25">
      <c r="A377" s="389" t="s">
        <v>234</v>
      </c>
      <c r="B377" s="389"/>
      <c r="C377" s="306" t="s">
        <v>153</v>
      </c>
      <c r="D377" s="320">
        <f>'Proposed Rates'!F322</f>
        <v>146</v>
      </c>
    </row>
    <row r="378" spans="1:4" s="300" customFormat="1" ht="11.25" customHeight="1" x14ac:dyDescent="0.25">
      <c r="A378" s="389"/>
      <c r="B378" s="389"/>
      <c r="C378" s="306"/>
      <c r="D378" s="320"/>
    </row>
    <row r="379" spans="1:4" s="300" customFormat="1" ht="18" customHeight="1" x14ac:dyDescent="0.25">
      <c r="A379" s="322" t="s">
        <v>235</v>
      </c>
      <c r="B379" s="323"/>
      <c r="C379" s="323"/>
      <c r="D379" s="327"/>
    </row>
    <row r="380" spans="1:4" s="300" customFormat="1" ht="6.75" customHeight="1" x14ac:dyDescent="0.25">
      <c r="A380" s="322"/>
      <c r="B380" s="323"/>
      <c r="C380" s="323"/>
      <c r="D380" s="327"/>
    </row>
    <row r="381" spans="1:4" s="300" customFormat="1" ht="36" customHeight="1" x14ac:dyDescent="0.25">
      <c r="A381" s="388" t="s">
        <v>236</v>
      </c>
      <c r="B381" s="388"/>
      <c r="C381" s="388"/>
      <c r="D381" s="388"/>
    </row>
    <row r="382" spans="1:4" s="300" customFormat="1" ht="6.75" customHeight="1" x14ac:dyDescent="0.25">
      <c r="A382" s="330"/>
      <c r="B382" s="330"/>
      <c r="C382" s="330"/>
      <c r="D382" s="331"/>
    </row>
    <row r="383" spans="1:4" s="300" customFormat="1" ht="48" customHeight="1" x14ac:dyDescent="0.25">
      <c r="A383" s="388" t="s">
        <v>148</v>
      </c>
      <c r="B383" s="388"/>
      <c r="C383" s="388"/>
      <c r="D383" s="388"/>
    </row>
    <row r="384" spans="1:4" s="300" customFormat="1" ht="6.75" customHeight="1" x14ac:dyDescent="0.25">
      <c r="A384" s="330"/>
      <c r="B384" s="330"/>
      <c r="C384" s="330"/>
      <c r="D384" s="331"/>
    </row>
    <row r="385" spans="1:4" s="300" customFormat="1" ht="24" customHeight="1" x14ac:dyDescent="0.25">
      <c r="A385" s="388" t="s">
        <v>183</v>
      </c>
      <c r="B385" s="388"/>
      <c r="C385" s="388"/>
      <c r="D385" s="388"/>
    </row>
    <row r="386" spans="1:4" s="300" customFormat="1" ht="6.75" customHeight="1" x14ac:dyDescent="0.25">
      <c r="A386" s="330"/>
      <c r="B386" s="330"/>
      <c r="C386" s="330"/>
      <c r="D386" s="331"/>
    </row>
    <row r="387" spans="1:4" s="300" customFormat="1" ht="36" customHeight="1" x14ac:dyDescent="0.25">
      <c r="A387" s="388" t="s">
        <v>150</v>
      </c>
      <c r="B387" s="388"/>
      <c r="C387" s="388"/>
      <c r="D387" s="388"/>
    </row>
    <row r="388" spans="1:4" s="300" customFormat="1" ht="6.75" customHeight="1" x14ac:dyDescent="0.25">
      <c r="A388" s="330"/>
      <c r="B388" s="330"/>
      <c r="C388" s="330"/>
      <c r="D388" s="331"/>
    </row>
    <row r="389" spans="1:4" s="300" customFormat="1" ht="24" customHeight="1" x14ac:dyDescent="0.25">
      <c r="A389" s="388" t="s">
        <v>237</v>
      </c>
      <c r="B389" s="388"/>
      <c r="C389" s="388"/>
      <c r="D389" s="388"/>
    </row>
    <row r="390" spans="1:4" s="300" customFormat="1" ht="22.5" customHeight="1" x14ac:dyDescent="0.25">
      <c r="A390" s="376" t="s">
        <v>238</v>
      </c>
      <c r="B390" s="376"/>
      <c r="C390" s="337" t="s">
        <v>153</v>
      </c>
      <c r="D390" s="338">
        <f>'Proposed Rates'!F326</f>
        <v>106.65</v>
      </c>
    </row>
    <row r="391" spans="1:4" s="300" customFormat="1" ht="11.25" customHeight="1" x14ac:dyDescent="0.25">
      <c r="A391" s="376" t="s">
        <v>239</v>
      </c>
      <c r="B391" s="376"/>
      <c r="C391" s="337" t="s">
        <v>153</v>
      </c>
      <c r="D391" s="338">
        <f>'Proposed Rates'!F327</f>
        <v>42.66</v>
      </c>
    </row>
    <row r="392" spans="1:4" s="300" customFormat="1" ht="11.25" customHeight="1" x14ac:dyDescent="0.25">
      <c r="A392" s="376" t="s">
        <v>240</v>
      </c>
      <c r="B392" s="376"/>
      <c r="C392" s="337" t="s">
        <v>241</v>
      </c>
      <c r="D392" s="338">
        <f>'Proposed Rates'!F328</f>
        <v>1.07</v>
      </c>
    </row>
    <row r="393" spans="1:4" s="300" customFormat="1" ht="11.25" customHeight="1" x14ac:dyDescent="0.25">
      <c r="A393" s="376" t="s">
        <v>242</v>
      </c>
      <c r="B393" s="376"/>
      <c r="C393" s="337" t="s">
        <v>241</v>
      </c>
      <c r="D393" s="338">
        <f>'Proposed Rates'!F329</f>
        <v>0.64</v>
      </c>
    </row>
    <row r="394" spans="1:4" s="300" customFormat="1" ht="11.25" customHeight="1" x14ac:dyDescent="0.25">
      <c r="A394" s="376" t="s">
        <v>243</v>
      </c>
      <c r="B394" s="376"/>
      <c r="C394" s="337" t="s">
        <v>241</v>
      </c>
      <c r="D394" s="338">
        <f>'Proposed Rates'!F330</f>
        <v>-0.64</v>
      </c>
    </row>
    <row r="395" spans="1:4" s="300" customFormat="1" ht="11.25" customHeight="1" x14ac:dyDescent="0.25">
      <c r="A395" s="376" t="s">
        <v>244</v>
      </c>
      <c r="B395" s="376"/>
      <c r="C395" s="339"/>
      <c r="D395" s="338"/>
    </row>
    <row r="396" spans="1:4" s="300" customFormat="1" ht="11.25" customHeight="1" x14ac:dyDescent="0.25">
      <c r="A396" s="386" t="s">
        <v>245</v>
      </c>
      <c r="B396" s="386"/>
      <c r="C396" s="337" t="s">
        <v>153</v>
      </c>
      <c r="D396" s="338">
        <f>'Proposed Rates'!F332</f>
        <v>0.53</v>
      </c>
    </row>
    <row r="397" spans="1:4" s="300" customFormat="1" ht="11.25" customHeight="1" x14ac:dyDescent="0.25">
      <c r="A397" s="386" t="s">
        <v>246</v>
      </c>
      <c r="B397" s="386"/>
      <c r="C397" s="337" t="s">
        <v>153</v>
      </c>
      <c r="D397" s="338">
        <f>'Proposed Rates'!F333</f>
        <v>1.07</v>
      </c>
    </row>
    <row r="398" spans="1:4" s="300" customFormat="1" ht="11.25" customHeight="1" x14ac:dyDescent="0.25">
      <c r="A398" s="376" t="s">
        <v>247</v>
      </c>
      <c r="B398" s="376"/>
      <c r="C398" s="340"/>
      <c r="D398" s="338"/>
    </row>
    <row r="399" spans="1:4" s="300" customFormat="1" ht="11.25" customHeight="1" x14ac:dyDescent="0.25">
      <c r="A399" s="376" t="s">
        <v>248</v>
      </c>
      <c r="B399" s="376"/>
      <c r="C399" s="340"/>
      <c r="D399" s="338"/>
    </row>
    <row r="400" spans="1:4" s="300" customFormat="1" ht="11.25" customHeight="1" x14ac:dyDescent="0.25">
      <c r="A400" s="376" t="s">
        <v>249</v>
      </c>
      <c r="B400" s="376"/>
      <c r="C400" s="340"/>
      <c r="D400" s="338"/>
    </row>
    <row r="401" spans="1:4" s="300" customFormat="1" ht="11.25" customHeight="1" x14ac:dyDescent="0.25">
      <c r="A401" s="386" t="s">
        <v>250</v>
      </c>
      <c r="B401" s="386"/>
      <c r="C401" s="337" t="s">
        <v>153</v>
      </c>
      <c r="D401" s="338" t="str">
        <f>'Proposed Rates'!F337</f>
        <v>no charge</v>
      </c>
    </row>
    <row r="402" spans="1:4" s="300" customFormat="1" ht="11.25" customHeight="1" x14ac:dyDescent="0.25">
      <c r="A402" s="386" t="s">
        <v>252</v>
      </c>
      <c r="B402" s="386"/>
      <c r="C402" s="337" t="s">
        <v>153</v>
      </c>
      <c r="D402" s="338">
        <f>'Proposed Rates'!F338</f>
        <v>4.26</v>
      </c>
    </row>
    <row r="403" spans="1:4" s="300" customFormat="1" ht="22.5" customHeight="1" x14ac:dyDescent="0.25">
      <c r="A403" s="376" t="s">
        <v>253</v>
      </c>
      <c r="B403" s="376"/>
      <c r="C403" s="340"/>
      <c r="D403" s="338"/>
    </row>
    <row r="404" spans="1:4" s="300" customFormat="1" ht="11.25" customHeight="1" x14ac:dyDescent="0.25">
      <c r="A404" s="387" t="s">
        <v>254</v>
      </c>
      <c r="B404" s="387"/>
      <c r="C404" s="337" t="s">
        <v>153</v>
      </c>
      <c r="D404" s="338">
        <f>'Proposed Rates'!F340</f>
        <v>2.04</v>
      </c>
    </row>
    <row r="405" spans="1:4" s="300" customFormat="1" ht="6.75" customHeight="1" x14ac:dyDescent="0.25">
      <c r="A405" s="342"/>
      <c r="B405" s="342"/>
      <c r="C405" s="337"/>
      <c r="D405" s="341"/>
    </row>
    <row r="406" spans="1:4" s="300" customFormat="1" ht="15" customHeight="1" x14ac:dyDescent="0.3">
      <c r="A406" s="343" t="s">
        <v>255</v>
      </c>
      <c r="B406" s="343"/>
      <c r="C406" s="344"/>
      <c r="D406" s="345"/>
    </row>
    <row r="407" spans="1:4" s="300" customFormat="1" ht="6.75" customHeight="1" x14ac:dyDescent="0.3">
      <c r="A407" s="343"/>
      <c r="B407" s="343"/>
      <c r="C407" s="344"/>
      <c r="D407" s="345"/>
    </row>
    <row r="408" spans="1:4" s="300" customFormat="1" ht="22.5" customHeight="1" x14ac:dyDescent="0.25">
      <c r="A408" s="384" t="s">
        <v>256</v>
      </c>
      <c r="B408" s="384"/>
      <c r="C408" s="384"/>
      <c r="D408" s="384"/>
    </row>
    <row r="409" spans="1:4" s="300" customFormat="1" ht="11.25" customHeight="1" x14ac:dyDescent="0.25">
      <c r="A409" s="385" t="s">
        <v>257</v>
      </c>
      <c r="B409" s="385"/>
      <c r="C409" s="385"/>
      <c r="D409" s="356">
        <f>'Proposed Rates'!F288</f>
        <v>1.0338000000000001</v>
      </c>
    </row>
    <row r="410" spans="1:4" s="300" customFormat="1" ht="11.25" customHeight="1" x14ac:dyDescent="0.25">
      <c r="A410" s="385" t="s">
        <v>258</v>
      </c>
      <c r="B410" s="385"/>
      <c r="C410" s="385"/>
      <c r="D410" s="356">
        <f>'Proposed Rates'!F289</f>
        <v>1.0152000000000001</v>
      </c>
    </row>
    <row r="411" spans="1:4" s="300" customFormat="1" ht="11.25" customHeight="1" x14ac:dyDescent="0.25">
      <c r="A411" s="385" t="s">
        <v>259</v>
      </c>
      <c r="B411" s="385"/>
      <c r="C411" s="385"/>
      <c r="D411" s="356">
        <f>'Proposed Rates'!F290</f>
        <v>1.0234000000000001</v>
      </c>
    </row>
    <row r="412" spans="1:4" s="300" customFormat="1" ht="11.25" customHeight="1" x14ac:dyDescent="0.25">
      <c r="A412" s="385" t="s">
        <v>260</v>
      </c>
      <c r="B412" s="385"/>
      <c r="C412" s="385"/>
      <c r="D412" s="356">
        <f>'Proposed Rates'!F291</f>
        <v>1.0051000000000001</v>
      </c>
    </row>
    <row r="413" spans="1:4" ht="127.5" customHeight="1" x14ac:dyDescent="0.25"/>
    <row r="414" spans="1:4" ht="127.5" customHeight="1" x14ac:dyDescent="0.25"/>
    <row r="415" spans="1:4" ht="127.5" customHeight="1" x14ac:dyDescent="0.25"/>
    <row r="416" spans="1:4"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sheetData>
  <mergeCells count="282">
    <mergeCell ref="A1:D1"/>
    <mergeCell ref="A2:D2"/>
    <mergeCell ref="A3:D3"/>
    <mergeCell ref="A4:D4"/>
    <mergeCell ref="A5:D5"/>
    <mergeCell ref="A6:D6"/>
    <mergeCell ref="A18:D18"/>
    <mergeCell ref="A20:D20"/>
    <mergeCell ref="A22:B22"/>
    <mergeCell ref="A23:B23"/>
    <mergeCell ref="A25:B25"/>
    <mergeCell ref="A27:B27"/>
    <mergeCell ref="A7:D7"/>
    <mergeCell ref="A8:D8"/>
    <mergeCell ref="A10:D10"/>
    <mergeCell ref="A12:D12"/>
    <mergeCell ref="A14:D14"/>
    <mergeCell ref="A16:D16"/>
    <mergeCell ref="A24:B24"/>
    <mergeCell ref="A26:B26"/>
    <mergeCell ref="A36:B36"/>
    <mergeCell ref="A37:D37"/>
    <mergeCell ref="A38:D38"/>
    <mergeCell ref="A40:D40"/>
    <mergeCell ref="A42:D42"/>
    <mergeCell ref="A44:D44"/>
    <mergeCell ref="A28:B28"/>
    <mergeCell ref="A29:B29"/>
    <mergeCell ref="A31:B31"/>
    <mergeCell ref="A33:B33"/>
    <mergeCell ref="A34:B34"/>
    <mergeCell ref="A35:B35"/>
    <mergeCell ref="A57:B57"/>
    <mergeCell ref="A58:B58"/>
    <mergeCell ref="A59:B59"/>
    <mergeCell ref="A60:B60"/>
    <mergeCell ref="A62:B62"/>
    <mergeCell ref="A64:B64"/>
    <mergeCell ref="A46:D46"/>
    <mergeCell ref="A48:D48"/>
    <mergeCell ref="A50:D50"/>
    <mergeCell ref="A52:B52"/>
    <mergeCell ref="A53:B53"/>
    <mergeCell ref="A54:B54"/>
    <mergeCell ref="A55:B55"/>
    <mergeCell ref="A56:B56"/>
    <mergeCell ref="A73:D73"/>
    <mergeCell ref="A75:D75"/>
    <mergeCell ref="A77:D77"/>
    <mergeCell ref="A79:D79"/>
    <mergeCell ref="A80:D80"/>
    <mergeCell ref="A81:D81"/>
    <mergeCell ref="A65:B65"/>
    <mergeCell ref="A66:B66"/>
    <mergeCell ref="A67:B67"/>
    <mergeCell ref="A68:D68"/>
    <mergeCell ref="A69:D69"/>
    <mergeCell ref="A71:D71"/>
    <mergeCell ref="A92:B92"/>
    <mergeCell ref="A93:B93"/>
    <mergeCell ref="A95:B95"/>
    <mergeCell ref="A97:B97"/>
    <mergeCell ref="A98:B98"/>
    <mergeCell ref="A99:B99"/>
    <mergeCell ref="A82:D82"/>
    <mergeCell ref="A84:D84"/>
    <mergeCell ref="A86:B86"/>
    <mergeCell ref="A87:B87"/>
    <mergeCell ref="A88:B88"/>
    <mergeCell ref="A89:B89"/>
    <mergeCell ref="A90:B90"/>
    <mergeCell ref="A91:B91"/>
    <mergeCell ref="A110:D110"/>
    <mergeCell ref="A112:D112"/>
    <mergeCell ref="A113:D113"/>
    <mergeCell ref="A114:D114"/>
    <mergeCell ref="A115:D115"/>
    <mergeCell ref="A117:D117"/>
    <mergeCell ref="A100:B100"/>
    <mergeCell ref="A101:D101"/>
    <mergeCell ref="A102:D102"/>
    <mergeCell ref="A104:D104"/>
    <mergeCell ref="A106:D106"/>
    <mergeCell ref="A108:D108"/>
    <mergeCell ref="A128:B128"/>
    <mergeCell ref="A130:B130"/>
    <mergeCell ref="A131:B131"/>
    <mergeCell ref="A132:B132"/>
    <mergeCell ref="A133:B133"/>
    <mergeCell ref="A134:D134"/>
    <mergeCell ref="A119:B119"/>
    <mergeCell ref="A120:B120"/>
    <mergeCell ref="A121:B121"/>
    <mergeCell ref="A125:B125"/>
    <mergeCell ref="A126:B126"/>
    <mergeCell ref="A122:B122"/>
    <mergeCell ref="A123:B123"/>
    <mergeCell ref="A124:B124"/>
    <mergeCell ref="A146:D146"/>
    <mergeCell ref="A147:D147"/>
    <mergeCell ref="A148:D148"/>
    <mergeCell ref="A150:D150"/>
    <mergeCell ref="A152:B152"/>
    <mergeCell ref="A135:D135"/>
    <mergeCell ref="A137:D137"/>
    <mergeCell ref="A139:D139"/>
    <mergeCell ref="A141:D141"/>
    <mergeCell ref="A143:D143"/>
    <mergeCell ref="A145:D145"/>
    <mergeCell ref="A164:B164"/>
    <mergeCell ref="A165:B165"/>
    <mergeCell ref="A166:B166"/>
    <mergeCell ref="A167:D167"/>
    <mergeCell ref="A168:D168"/>
    <mergeCell ref="A170:D170"/>
    <mergeCell ref="A153:B153"/>
    <mergeCell ref="A154:B154"/>
    <mergeCell ref="A158:B158"/>
    <mergeCell ref="A159:B159"/>
    <mergeCell ref="A161:B161"/>
    <mergeCell ref="A163:B163"/>
    <mergeCell ref="A155:B155"/>
    <mergeCell ref="A156:B156"/>
    <mergeCell ref="A157:B157"/>
    <mergeCell ref="A183:B183"/>
    <mergeCell ref="A184:B184"/>
    <mergeCell ref="A188:B188"/>
    <mergeCell ref="A189:B189"/>
    <mergeCell ref="A191:B191"/>
    <mergeCell ref="A172:D172"/>
    <mergeCell ref="A174:D174"/>
    <mergeCell ref="A176:D176"/>
    <mergeCell ref="A178:D178"/>
    <mergeCell ref="A180:D180"/>
    <mergeCell ref="A182:B182"/>
    <mergeCell ref="A185:B185"/>
    <mergeCell ref="A186:B186"/>
    <mergeCell ref="A187:B187"/>
    <mergeCell ref="A200:D200"/>
    <mergeCell ref="A202:D202"/>
    <mergeCell ref="A204:D204"/>
    <mergeCell ref="A206:D206"/>
    <mergeCell ref="A208:D208"/>
    <mergeCell ref="A210:D210"/>
    <mergeCell ref="A193:B193"/>
    <mergeCell ref="A194:B194"/>
    <mergeCell ref="A195:B195"/>
    <mergeCell ref="A196:B196"/>
    <mergeCell ref="A197:D197"/>
    <mergeCell ref="A198:D198"/>
    <mergeCell ref="A219:D219"/>
    <mergeCell ref="A221:D221"/>
    <mergeCell ref="A223:D223"/>
    <mergeCell ref="A225:D225"/>
    <mergeCell ref="A227:D227"/>
    <mergeCell ref="A229:D229"/>
    <mergeCell ref="A212:B212"/>
    <mergeCell ref="A213:B213"/>
    <mergeCell ref="A214:B214"/>
    <mergeCell ref="A215:B215"/>
    <mergeCell ref="A216:D216"/>
    <mergeCell ref="A217:D217"/>
    <mergeCell ref="A239:B239"/>
    <mergeCell ref="A241:B241"/>
    <mergeCell ref="A242:B242"/>
    <mergeCell ref="A243:B243"/>
    <mergeCell ref="A244:B244"/>
    <mergeCell ref="A245:D245"/>
    <mergeCell ref="A231:B231"/>
    <mergeCell ref="A232:B232"/>
    <mergeCell ref="A233:B233"/>
    <mergeCell ref="A236:B236"/>
    <mergeCell ref="A237:B237"/>
    <mergeCell ref="A234:B234"/>
    <mergeCell ref="A235:B235"/>
    <mergeCell ref="A258:D258"/>
    <mergeCell ref="A260:B260"/>
    <mergeCell ref="A261:B261"/>
    <mergeCell ref="A262:B262"/>
    <mergeCell ref="A266:B266"/>
    <mergeCell ref="A246:D246"/>
    <mergeCell ref="A248:D248"/>
    <mergeCell ref="A250:D250"/>
    <mergeCell ref="A252:D252"/>
    <mergeCell ref="A254:D254"/>
    <mergeCell ref="A256:D256"/>
    <mergeCell ref="A263:B263"/>
    <mergeCell ref="A264:B264"/>
    <mergeCell ref="A265:B265"/>
    <mergeCell ref="A275:D275"/>
    <mergeCell ref="A276:D276"/>
    <mergeCell ref="A278:D278"/>
    <mergeCell ref="A280:D280"/>
    <mergeCell ref="A282:D282"/>
    <mergeCell ref="A284:D284"/>
    <mergeCell ref="A267:B267"/>
    <mergeCell ref="A269:B269"/>
    <mergeCell ref="A271:B271"/>
    <mergeCell ref="A272:B272"/>
    <mergeCell ref="A273:B273"/>
    <mergeCell ref="A274:B274"/>
    <mergeCell ref="A296:D296"/>
    <mergeCell ref="A298:D298"/>
    <mergeCell ref="A300:D300"/>
    <mergeCell ref="A302:D302"/>
    <mergeCell ref="A304:D304"/>
    <mergeCell ref="A306:B306"/>
    <mergeCell ref="A286:D286"/>
    <mergeCell ref="A288:D288"/>
    <mergeCell ref="A290:B290"/>
    <mergeCell ref="A291:D291"/>
    <mergeCell ref="A292:D292"/>
    <mergeCell ref="A294:D294"/>
    <mergeCell ref="A318:D318"/>
    <mergeCell ref="A320:D320"/>
    <mergeCell ref="A322:B322"/>
    <mergeCell ref="A323:D323"/>
    <mergeCell ref="A324:D324"/>
    <mergeCell ref="A326:D326"/>
    <mergeCell ref="A307:D307"/>
    <mergeCell ref="A308:D308"/>
    <mergeCell ref="A310:D310"/>
    <mergeCell ref="A312:D312"/>
    <mergeCell ref="A314:D314"/>
    <mergeCell ref="A316:D316"/>
    <mergeCell ref="A341:B341"/>
    <mergeCell ref="A342:B342"/>
    <mergeCell ref="A345:D345"/>
    <mergeCell ref="A347:D347"/>
    <mergeCell ref="A349:D349"/>
    <mergeCell ref="A351:D351"/>
    <mergeCell ref="A328:D328"/>
    <mergeCell ref="A330:D330"/>
    <mergeCell ref="A332:D332"/>
    <mergeCell ref="A334:D334"/>
    <mergeCell ref="A336:D336"/>
    <mergeCell ref="A338:B338"/>
    <mergeCell ref="A361:B361"/>
    <mergeCell ref="A362:B362"/>
    <mergeCell ref="A365:B365"/>
    <mergeCell ref="A366:B366"/>
    <mergeCell ref="A354:B354"/>
    <mergeCell ref="A356:B356"/>
    <mergeCell ref="A357:B357"/>
    <mergeCell ref="A358:B358"/>
    <mergeCell ref="A359:B359"/>
    <mergeCell ref="A360:B360"/>
    <mergeCell ref="A375:B375"/>
    <mergeCell ref="A376:B376"/>
    <mergeCell ref="A377:B377"/>
    <mergeCell ref="A378:B378"/>
    <mergeCell ref="A381:D381"/>
    <mergeCell ref="A383:D383"/>
    <mergeCell ref="A367:B367"/>
    <mergeCell ref="A368:B368"/>
    <mergeCell ref="A369:B369"/>
    <mergeCell ref="A372:B372"/>
    <mergeCell ref="A373:B373"/>
    <mergeCell ref="A374:B374"/>
    <mergeCell ref="A393:B393"/>
    <mergeCell ref="A394:B394"/>
    <mergeCell ref="A395:B395"/>
    <mergeCell ref="A396:B396"/>
    <mergeCell ref="A397:B397"/>
    <mergeCell ref="A398:B398"/>
    <mergeCell ref="A385:D385"/>
    <mergeCell ref="A387:D387"/>
    <mergeCell ref="A389:D389"/>
    <mergeCell ref="A390:B390"/>
    <mergeCell ref="A391:B391"/>
    <mergeCell ref="A392:B392"/>
    <mergeCell ref="A408:D408"/>
    <mergeCell ref="A409:C409"/>
    <mergeCell ref="A410:C410"/>
    <mergeCell ref="A411:C411"/>
    <mergeCell ref="A412:C412"/>
    <mergeCell ref="A399:B399"/>
    <mergeCell ref="A400:B400"/>
    <mergeCell ref="A401:B401"/>
    <mergeCell ref="A402:B402"/>
    <mergeCell ref="A403:B403"/>
    <mergeCell ref="A404:B404"/>
  </mergeCells>
  <pageMargins left="0.7" right="0.7" top="0.75" bottom="0.75" header="0.3" footer="0.3"/>
  <pageSetup fitToHeight="0" orientation="portrait" r:id="rId1"/>
  <rowBreaks count="16" manualBreakCount="16">
    <brk id="36" max="16383" man="1"/>
    <brk id="67" max="16383" man="1"/>
    <brk id="94" max="3" man="1"/>
    <brk id="100" max="16383" man="1"/>
    <brk id="133" max="16383" man="1"/>
    <brk id="160" max="3" man="1"/>
    <brk id="166" max="16383" man="1"/>
    <brk id="196" max="16383" man="1"/>
    <brk id="215" max="16383" man="1"/>
    <brk id="244" max="16383" man="1"/>
    <brk id="274" max="16383" man="1"/>
    <brk id="290" max="16383" man="1"/>
    <brk id="306" max="16383" man="1"/>
    <brk id="322" max="16383" man="1"/>
    <brk id="342" max="3" man="1"/>
    <brk id="378" max="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28" zoomScale="85" zoomScaleNormal="85" zoomScaleSheetLayoutView="100" workbookViewId="0">
      <selection activeCell="O43" sqref="O4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64</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94</v>
      </c>
      <c r="G18" s="12" t="s">
        <v>7</v>
      </c>
    </row>
    <row r="19" spans="2:43" x14ac:dyDescent="0.2">
      <c r="B19" s="11"/>
      <c r="F19" s="180">
        <v>0.4</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176">
        <f>+'Proposed Rates'!D13</f>
        <v>3.17</v>
      </c>
      <c r="G23" s="25">
        <v>1</v>
      </c>
      <c r="H23" s="26">
        <f>G23*F23</f>
        <v>3.17</v>
      </c>
      <c r="I23" s="27"/>
      <c r="J23" s="177">
        <f>+'Proposed Rates'!E13</f>
        <v>3.92</v>
      </c>
      <c r="K23" s="29">
        <v>1</v>
      </c>
      <c r="L23" s="26">
        <f>K23*J23</f>
        <v>3.92</v>
      </c>
      <c r="M23" s="27"/>
      <c r="N23" s="30">
        <f>L23-H23</f>
        <v>0.75</v>
      </c>
      <c r="O23" s="31">
        <f>IF((H23)=0,"",(N23/H23))</f>
        <v>0.23659305993690852</v>
      </c>
      <c r="Q23" s="177">
        <f>+'Proposed Rates'!F13</f>
        <v>4.6399999999999997</v>
      </c>
      <c r="R23" s="29">
        <v>1</v>
      </c>
      <c r="S23" s="26">
        <f>R23*Q23</f>
        <v>4.6399999999999997</v>
      </c>
      <c r="T23" s="27"/>
      <c r="U23" s="30">
        <f>S23-L23</f>
        <v>0.71999999999999975</v>
      </c>
      <c r="V23" s="31">
        <f>IF((L23)=0,"",(U23/L23))</f>
        <v>0.18367346938775503</v>
      </c>
      <c r="X23" s="177">
        <f>+'Proposed Rates'!G13</f>
        <v>5.35</v>
      </c>
      <c r="Y23" s="29">
        <v>1</v>
      </c>
      <c r="Z23" s="26">
        <f>Y23*X23</f>
        <v>5.35</v>
      </c>
      <c r="AA23" s="27"/>
      <c r="AB23" s="30">
        <f>Z23-S23</f>
        <v>0.71</v>
      </c>
      <c r="AC23" s="31">
        <f>IF((S23)=0,"",(AB23/S23))</f>
        <v>0.15301724137931036</v>
      </c>
      <c r="AE23" s="177">
        <f>+'Proposed Rates'!H13</f>
        <v>6</v>
      </c>
      <c r="AF23" s="29">
        <v>1</v>
      </c>
      <c r="AG23" s="26">
        <f>AF23*AE23</f>
        <v>6</v>
      </c>
      <c r="AH23" s="27"/>
      <c r="AI23" s="30">
        <f>AG23-Z23</f>
        <v>0.65000000000000036</v>
      </c>
      <c r="AJ23" s="31">
        <f>IF((Z23)=0,"",(AI23/Z23))</f>
        <v>0.12149532710280381</v>
      </c>
      <c r="AL23" s="177">
        <f>+'Proposed Rates'!I13</f>
        <v>6.61</v>
      </c>
      <c r="AM23" s="29">
        <v>1</v>
      </c>
      <c r="AN23" s="26">
        <f>AM23*AL23</f>
        <v>6.61</v>
      </c>
      <c r="AO23" s="27"/>
      <c r="AP23" s="30">
        <f>AN23-AG23</f>
        <v>0.61000000000000032</v>
      </c>
      <c r="AQ23" s="31">
        <f>IF((AG23)=0,"",(AP23/AG23))</f>
        <v>0.10166666666666672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Rates'!D87</f>
        <v>0</v>
      </c>
      <c r="G25" s="25">
        <f>$F$19</f>
        <v>0.4</v>
      </c>
      <c r="H25" s="26">
        <f t="shared" si="0"/>
        <v>0</v>
      </c>
      <c r="I25" s="27"/>
      <c r="J25" s="28">
        <f>'Proposed Rates'!E87</f>
        <v>0</v>
      </c>
      <c r="K25" s="29">
        <f>$F$19</f>
        <v>0.4</v>
      </c>
      <c r="L25" s="26">
        <f t="shared" ref="L25:L27" si="9">K25*J25</f>
        <v>0</v>
      </c>
      <c r="M25" s="27"/>
      <c r="N25" s="30">
        <f t="shared" ref="N25:N27" si="10">L25-H25</f>
        <v>0</v>
      </c>
      <c r="O25" s="31" t="str">
        <f t="shared" ref="O25:O27" si="11">IF((H25)=0,"",(N25/H25))</f>
        <v/>
      </c>
      <c r="Q25" s="28">
        <f>'Proposed Rates'!F87</f>
        <v>0</v>
      </c>
      <c r="R25" s="29">
        <f>$F$19</f>
        <v>0.4</v>
      </c>
      <c r="S25" s="26">
        <f t="shared" ref="S25:S27" si="12">R25*Q25</f>
        <v>0</v>
      </c>
      <c r="T25" s="27"/>
      <c r="U25" s="30">
        <f t="shared" si="1"/>
        <v>0</v>
      </c>
      <c r="V25" s="31" t="str">
        <f t="shared" si="2"/>
        <v/>
      </c>
      <c r="X25" s="28">
        <f>'Proposed Rates'!G87</f>
        <v>0</v>
      </c>
      <c r="Y25" s="29">
        <f>$F$19</f>
        <v>0.4</v>
      </c>
      <c r="Z25" s="26">
        <f t="shared" ref="Z25:Z27" si="13">Y25*X25</f>
        <v>0</v>
      </c>
      <c r="AA25" s="27"/>
      <c r="AB25" s="30">
        <f t="shared" si="3"/>
        <v>0</v>
      </c>
      <c r="AC25" s="31" t="str">
        <f t="shared" si="4"/>
        <v/>
      </c>
      <c r="AE25" s="28">
        <f>'Proposed Rates'!H87</f>
        <v>0</v>
      </c>
      <c r="AF25" s="29">
        <f>$F$19</f>
        <v>0.4</v>
      </c>
      <c r="AG25" s="26">
        <f t="shared" ref="AG25:AG27" si="14">AF25*AE25</f>
        <v>0</v>
      </c>
      <c r="AH25" s="27"/>
      <c r="AI25" s="30">
        <f t="shared" si="5"/>
        <v>0</v>
      </c>
      <c r="AJ25" s="31" t="str">
        <f t="shared" si="6"/>
        <v/>
      </c>
      <c r="AL25" s="28">
        <f>'Proposed Rates'!I87</f>
        <v>0</v>
      </c>
      <c r="AM25" s="29">
        <f>$F$19</f>
        <v>0.4</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Rates'!D101</f>
        <v>0</v>
      </c>
      <c r="G26" s="25">
        <f t="shared" ref="G26:G27" si="16">$F$19</f>
        <v>0.4</v>
      </c>
      <c r="H26" s="26">
        <f t="shared" si="0"/>
        <v>0</v>
      </c>
      <c r="I26" s="27"/>
      <c r="J26" s="28">
        <f>'Proposed Rates'!E101</f>
        <v>0</v>
      </c>
      <c r="K26" s="29">
        <f t="shared" ref="K26:K27" si="17">$F$19</f>
        <v>0.4</v>
      </c>
      <c r="L26" s="26">
        <f t="shared" si="9"/>
        <v>0</v>
      </c>
      <c r="M26" s="27"/>
      <c r="N26" s="30">
        <f t="shared" si="10"/>
        <v>0</v>
      </c>
      <c r="O26" s="31" t="str">
        <f t="shared" si="11"/>
        <v/>
      </c>
      <c r="Q26" s="28">
        <f>'Proposed Rates'!F101</f>
        <v>0</v>
      </c>
      <c r="R26" s="29">
        <f t="shared" ref="R26:R27" si="18">$F$19</f>
        <v>0.4</v>
      </c>
      <c r="S26" s="26">
        <f t="shared" si="12"/>
        <v>0</v>
      </c>
      <c r="T26" s="27"/>
      <c r="U26" s="30">
        <f t="shared" si="1"/>
        <v>0</v>
      </c>
      <c r="V26" s="31" t="str">
        <f t="shared" si="2"/>
        <v/>
      </c>
      <c r="X26" s="28">
        <f>'Proposed Rates'!G101</f>
        <v>0</v>
      </c>
      <c r="Y26" s="29">
        <f t="shared" ref="Y26:Y27" si="19">$F$19</f>
        <v>0.4</v>
      </c>
      <c r="Z26" s="26">
        <f t="shared" si="13"/>
        <v>0</v>
      </c>
      <c r="AA26" s="27"/>
      <c r="AB26" s="30">
        <f t="shared" si="3"/>
        <v>0</v>
      </c>
      <c r="AC26" s="31" t="str">
        <f t="shared" si="4"/>
        <v/>
      </c>
      <c r="AE26" s="28">
        <f>'Proposed Rates'!H101</f>
        <v>0</v>
      </c>
      <c r="AF26" s="29">
        <f t="shared" ref="AF26:AF27" si="20">$F$19</f>
        <v>0.4</v>
      </c>
      <c r="AG26" s="26">
        <f t="shared" si="14"/>
        <v>0</v>
      </c>
      <c r="AH26" s="27"/>
      <c r="AI26" s="30">
        <f t="shared" si="5"/>
        <v>0</v>
      </c>
      <c r="AJ26" s="31" t="str">
        <f t="shared" si="6"/>
        <v/>
      </c>
      <c r="AL26" s="28">
        <f>'Proposed Rates'!I101</f>
        <v>0</v>
      </c>
      <c r="AM26" s="29">
        <f t="shared" ref="AM26:AM27" si="21">$F$19</f>
        <v>0.4</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Rates'!D115</f>
        <v>0</v>
      </c>
      <c r="G27" s="25">
        <f t="shared" si="16"/>
        <v>0.4</v>
      </c>
      <c r="H27" s="26">
        <f t="shared" si="0"/>
        <v>0</v>
      </c>
      <c r="I27" s="27"/>
      <c r="J27" s="28">
        <f>'Proposed Rates'!E115</f>
        <v>0</v>
      </c>
      <c r="K27" s="29">
        <f t="shared" si="17"/>
        <v>0.4</v>
      </c>
      <c r="L27" s="26">
        <f t="shared" si="9"/>
        <v>0</v>
      </c>
      <c r="M27" s="27"/>
      <c r="N27" s="30">
        <f t="shared" si="10"/>
        <v>0</v>
      </c>
      <c r="O27" s="31" t="str">
        <f t="shared" si="11"/>
        <v/>
      </c>
      <c r="Q27" s="28">
        <f>'Proposed Rates'!F115</f>
        <v>0</v>
      </c>
      <c r="R27" s="29">
        <f t="shared" si="18"/>
        <v>0.4</v>
      </c>
      <c r="S27" s="26">
        <f t="shared" si="12"/>
        <v>0</v>
      </c>
      <c r="T27" s="27"/>
      <c r="U27" s="30">
        <f t="shared" si="1"/>
        <v>0</v>
      </c>
      <c r="V27" s="31" t="str">
        <f t="shared" si="2"/>
        <v/>
      </c>
      <c r="X27" s="28">
        <f>'Proposed Rates'!G115</f>
        <v>0</v>
      </c>
      <c r="Y27" s="29">
        <f t="shared" si="19"/>
        <v>0.4</v>
      </c>
      <c r="Z27" s="26">
        <f t="shared" si="13"/>
        <v>0</v>
      </c>
      <c r="AA27" s="27"/>
      <c r="AB27" s="30">
        <f t="shared" si="3"/>
        <v>0</v>
      </c>
      <c r="AC27" s="31" t="str">
        <f t="shared" si="4"/>
        <v/>
      </c>
      <c r="AE27" s="28">
        <f>'Proposed Rates'!H115</f>
        <v>0</v>
      </c>
      <c r="AF27" s="29">
        <f t="shared" si="20"/>
        <v>0.4</v>
      </c>
      <c r="AG27" s="26">
        <f t="shared" si="14"/>
        <v>0</v>
      </c>
      <c r="AH27" s="27"/>
      <c r="AI27" s="30">
        <f t="shared" si="5"/>
        <v>0</v>
      </c>
      <c r="AJ27" s="31" t="str">
        <f t="shared" si="6"/>
        <v/>
      </c>
      <c r="AL27" s="28">
        <f>'Proposed Rates'!I115</f>
        <v>0</v>
      </c>
      <c r="AM27" s="29">
        <f t="shared" si="21"/>
        <v>0.4</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Rates'!D26</f>
        <v>14.850199999999999</v>
      </c>
      <c r="G29" s="45">
        <f>+$F$19</f>
        <v>0.4</v>
      </c>
      <c r="H29" s="26">
        <f t="shared" si="0"/>
        <v>5.94008</v>
      </c>
      <c r="I29" s="27"/>
      <c r="J29" s="28">
        <f>+'Proposed Rates'!E26</f>
        <v>18.361999999999998</v>
      </c>
      <c r="K29" s="45">
        <f>+$F$19</f>
        <v>0.4</v>
      </c>
      <c r="L29" s="26">
        <f t="shared" si="22"/>
        <v>7.3447999999999993</v>
      </c>
      <c r="M29" s="27"/>
      <c r="N29" s="30">
        <f t="shared" si="23"/>
        <v>1.4047199999999993</v>
      </c>
      <c r="O29" s="31">
        <f t="shared" si="24"/>
        <v>0.23648166354661879</v>
      </c>
      <c r="Q29" s="28">
        <f>+'Proposed Rates'!F26</f>
        <v>21.729399999999998</v>
      </c>
      <c r="R29" s="45">
        <f>+$F$19</f>
        <v>0.4</v>
      </c>
      <c r="S29" s="26">
        <f t="shared" si="25"/>
        <v>8.6917600000000004</v>
      </c>
      <c r="T29" s="27"/>
      <c r="U29" s="30">
        <f t="shared" si="1"/>
        <v>1.346960000000001</v>
      </c>
      <c r="V29" s="31">
        <f t="shared" si="2"/>
        <v>0.18338960897505735</v>
      </c>
      <c r="X29" s="28">
        <f>+'Proposed Rates'!G26</f>
        <v>25.076000000000001</v>
      </c>
      <c r="Y29" s="45">
        <f>+$F$19</f>
        <v>0.4</v>
      </c>
      <c r="Z29" s="26">
        <f t="shared" si="26"/>
        <v>10.0304</v>
      </c>
      <c r="AA29" s="27"/>
      <c r="AB29" s="30">
        <f t="shared" si="3"/>
        <v>1.3386399999999998</v>
      </c>
      <c r="AC29" s="31">
        <f t="shared" si="4"/>
        <v>0.15401253601111856</v>
      </c>
      <c r="AE29" s="28">
        <f>+'Proposed Rates'!H26</f>
        <v>28.169499999999999</v>
      </c>
      <c r="AF29" s="45">
        <f>+$F$19</f>
        <v>0.4</v>
      </c>
      <c r="AG29" s="26">
        <f t="shared" si="27"/>
        <v>11.267800000000001</v>
      </c>
      <c r="AH29" s="27"/>
      <c r="AI29" s="30">
        <f t="shared" si="5"/>
        <v>1.2374000000000009</v>
      </c>
      <c r="AJ29" s="31">
        <f t="shared" si="6"/>
        <v>0.12336497048971137</v>
      </c>
      <c r="AL29" s="28">
        <f>+'Proposed Rates'!I26</f>
        <v>30.9907</v>
      </c>
      <c r="AM29" s="45">
        <f>+$F$19</f>
        <v>0.4</v>
      </c>
      <c r="AN29" s="26">
        <f t="shared" si="28"/>
        <v>12.396280000000001</v>
      </c>
      <c r="AO29" s="27"/>
      <c r="AP29" s="30">
        <f t="shared" si="7"/>
        <v>1.1284799999999997</v>
      </c>
      <c r="AQ29" s="31">
        <f t="shared" si="8"/>
        <v>0.1001508723974511</v>
      </c>
    </row>
    <row r="30" spans="2:43" x14ac:dyDescent="0.2">
      <c r="B30" s="21" t="s">
        <v>21</v>
      </c>
      <c r="C30" s="21"/>
      <c r="D30" s="22"/>
      <c r="E30" s="23"/>
      <c r="F30" s="24"/>
      <c r="G30" s="25">
        <f t="shared" ref="G30" si="29">$F$18</f>
        <v>94</v>
      </c>
      <c r="H30" s="26">
        <f t="shared" si="0"/>
        <v>0</v>
      </c>
      <c r="I30" s="27"/>
      <c r="J30" s="28"/>
      <c r="K30" s="25">
        <f t="shared" ref="K30:K38" si="30">$F$18</f>
        <v>94</v>
      </c>
      <c r="L30" s="26">
        <f t="shared" si="22"/>
        <v>0</v>
      </c>
      <c r="M30" s="27"/>
      <c r="N30" s="30">
        <f t="shared" si="23"/>
        <v>0</v>
      </c>
      <c r="O30" s="31" t="str">
        <f t="shared" si="24"/>
        <v/>
      </c>
      <c r="Q30" s="28"/>
      <c r="R30" s="25">
        <f t="shared" ref="R30:R38" si="31">$F$18</f>
        <v>94</v>
      </c>
      <c r="S30" s="26">
        <f t="shared" si="25"/>
        <v>0</v>
      </c>
      <c r="T30" s="27"/>
      <c r="U30" s="30">
        <f t="shared" si="1"/>
        <v>0</v>
      </c>
      <c r="V30" s="31" t="str">
        <f t="shared" si="2"/>
        <v/>
      </c>
      <c r="X30" s="28"/>
      <c r="Y30" s="25">
        <f t="shared" ref="Y30:Y38" si="32">$F$18</f>
        <v>94</v>
      </c>
      <c r="Z30" s="26">
        <f t="shared" si="26"/>
        <v>0</v>
      </c>
      <c r="AA30" s="27"/>
      <c r="AB30" s="30">
        <f t="shared" si="3"/>
        <v>0</v>
      </c>
      <c r="AC30" s="31" t="str">
        <f t="shared" si="4"/>
        <v/>
      </c>
      <c r="AE30" s="28"/>
      <c r="AF30" s="25">
        <f t="shared" ref="AF30:AF38" si="33">$F$18</f>
        <v>94</v>
      </c>
      <c r="AG30" s="26">
        <f t="shared" si="27"/>
        <v>0</v>
      </c>
      <c r="AH30" s="27"/>
      <c r="AI30" s="30">
        <f t="shared" si="5"/>
        <v>0</v>
      </c>
      <c r="AJ30" s="31" t="str">
        <f t="shared" si="6"/>
        <v/>
      </c>
      <c r="AL30" s="28"/>
      <c r="AM30" s="25">
        <f t="shared" ref="AM30:AM38" si="34">$F$18</f>
        <v>94</v>
      </c>
      <c r="AN30" s="26">
        <f t="shared" si="28"/>
        <v>0</v>
      </c>
      <c r="AO30" s="27"/>
      <c r="AP30" s="30">
        <f t="shared" si="7"/>
        <v>0</v>
      </c>
      <c r="AQ30" s="31" t="str">
        <f t="shared" si="8"/>
        <v/>
      </c>
    </row>
    <row r="31" spans="2:43" x14ac:dyDescent="0.2">
      <c r="B31" s="21" t="s">
        <v>136</v>
      </c>
      <c r="C31" s="21"/>
      <c r="D31" s="22" t="s">
        <v>59</v>
      </c>
      <c r="E31" s="23"/>
      <c r="F31" s="24"/>
      <c r="G31" s="45">
        <f>+$F$19</f>
        <v>0.4</v>
      </c>
      <c r="H31" s="26">
        <f t="shared" si="0"/>
        <v>0</v>
      </c>
      <c r="I31" s="27"/>
      <c r="J31" s="28">
        <f>'Proposed Rates'!E73</f>
        <v>0</v>
      </c>
      <c r="K31" s="45">
        <f>+$F$19</f>
        <v>0.4</v>
      </c>
      <c r="L31" s="26">
        <f t="shared" si="22"/>
        <v>0</v>
      </c>
      <c r="M31" s="27"/>
      <c r="N31" s="30">
        <f t="shared" si="23"/>
        <v>0</v>
      </c>
      <c r="O31" s="31" t="str">
        <f t="shared" si="24"/>
        <v/>
      </c>
      <c r="Q31" s="28">
        <f>'Proposed Rates'!F73</f>
        <v>0</v>
      </c>
      <c r="R31" s="45">
        <f>+$F$19</f>
        <v>0.4</v>
      </c>
      <c r="S31" s="26">
        <f t="shared" si="25"/>
        <v>0</v>
      </c>
      <c r="T31" s="27"/>
      <c r="U31" s="30">
        <f t="shared" si="1"/>
        <v>0</v>
      </c>
      <c r="V31" s="31" t="str">
        <f t="shared" si="2"/>
        <v/>
      </c>
      <c r="X31" s="28"/>
      <c r="Y31" s="45">
        <f>+$F$19</f>
        <v>0.4</v>
      </c>
      <c r="Z31" s="26">
        <f t="shared" si="26"/>
        <v>0</v>
      </c>
      <c r="AA31" s="27"/>
      <c r="AB31" s="30">
        <f t="shared" si="3"/>
        <v>0</v>
      </c>
      <c r="AC31" s="31" t="str">
        <f t="shared" si="4"/>
        <v/>
      </c>
      <c r="AE31" s="28"/>
      <c r="AF31" s="45">
        <f>+$F$19</f>
        <v>0.4</v>
      </c>
      <c r="AG31" s="26">
        <f t="shared" si="27"/>
        <v>0</v>
      </c>
      <c r="AH31" s="27"/>
      <c r="AI31" s="30">
        <f t="shared" si="5"/>
        <v>0</v>
      </c>
      <c r="AJ31" s="31" t="str">
        <f t="shared" si="6"/>
        <v/>
      </c>
      <c r="AL31" s="28"/>
      <c r="AM31" s="45">
        <f>+$F$19</f>
        <v>0.4</v>
      </c>
      <c r="AN31" s="26">
        <f t="shared" si="28"/>
        <v>0</v>
      </c>
      <c r="AO31" s="27"/>
      <c r="AP31" s="30">
        <f t="shared" si="7"/>
        <v>0</v>
      </c>
      <c r="AQ31" s="31" t="str">
        <f t="shared" si="8"/>
        <v/>
      </c>
    </row>
    <row r="32" spans="2:43" x14ac:dyDescent="0.2">
      <c r="B32" s="33"/>
      <c r="C32" s="21"/>
      <c r="D32" s="22"/>
      <c r="E32" s="23"/>
      <c r="F32" s="24"/>
      <c r="G32" s="25">
        <f t="shared" ref="G32:G38" si="35">$F$18</f>
        <v>94</v>
      </c>
      <c r="H32" s="26">
        <f t="shared" si="0"/>
        <v>0</v>
      </c>
      <c r="I32" s="27"/>
      <c r="J32" s="28"/>
      <c r="K32" s="25">
        <f t="shared" si="30"/>
        <v>94</v>
      </c>
      <c r="L32" s="26">
        <f t="shared" si="22"/>
        <v>0</v>
      </c>
      <c r="M32" s="27"/>
      <c r="N32" s="30">
        <f t="shared" si="23"/>
        <v>0</v>
      </c>
      <c r="O32" s="31" t="str">
        <f t="shared" si="24"/>
        <v/>
      </c>
      <c r="Q32" s="28"/>
      <c r="R32" s="25">
        <f t="shared" si="31"/>
        <v>94</v>
      </c>
      <c r="S32" s="26">
        <f t="shared" si="25"/>
        <v>0</v>
      </c>
      <c r="T32" s="27"/>
      <c r="U32" s="30">
        <f t="shared" si="1"/>
        <v>0</v>
      </c>
      <c r="V32" s="31" t="str">
        <f t="shared" si="2"/>
        <v/>
      </c>
      <c r="X32" s="28"/>
      <c r="Y32" s="25">
        <f t="shared" si="32"/>
        <v>94</v>
      </c>
      <c r="Z32" s="26">
        <f t="shared" si="26"/>
        <v>0</v>
      </c>
      <c r="AA32" s="27"/>
      <c r="AB32" s="30">
        <f t="shared" si="3"/>
        <v>0</v>
      </c>
      <c r="AC32" s="31" t="str">
        <f t="shared" si="4"/>
        <v/>
      </c>
      <c r="AE32" s="28"/>
      <c r="AF32" s="25">
        <f t="shared" si="33"/>
        <v>94</v>
      </c>
      <c r="AG32" s="26">
        <f t="shared" si="27"/>
        <v>0</v>
      </c>
      <c r="AH32" s="27"/>
      <c r="AI32" s="30">
        <f t="shared" si="5"/>
        <v>0</v>
      </c>
      <c r="AJ32" s="31" t="str">
        <f t="shared" si="6"/>
        <v/>
      </c>
      <c r="AL32" s="28"/>
      <c r="AM32" s="25">
        <f t="shared" si="34"/>
        <v>94</v>
      </c>
      <c r="AN32" s="26">
        <f t="shared" si="28"/>
        <v>0</v>
      </c>
      <c r="AO32" s="27"/>
      <c r="AP32" s="30">
        <f t="shared" si="7"/>
        <v>0</v>
      </c>
      <c r="AQ32" s="31" t="str">
        <f t="shared" si="8"/>
        <v/>
      </c>
    </row>
    <row r="33" spans="2:43" x14ac:dyDescent="0.2">
      <c r="B33" s="33"/>
      <c r="C33" s="21"/>
      <c r="D33" s="22"/>
      <c r="E33" s="23"/>
      <c r="F33" s="24"/>
      <c r="G33" s="25">
        <f t="shared" si="35"/>
        <v>94</v>
      </c>
      <c r="H33" s="26">
        <f t="shared" si="0"/>
        <v>0</v>
      </c>
      <c r="I33" s="27"/>
      <c r="J33" s="28"/>
      <c r="K33" s="25">
        <f t="shared" si="30"/>
        <v>94</v>
      </c>
      <c r="L33" s="26">
        <f t="shared" si="22"/>
        <v>0</v>
      </c>
      <c r="M33" s="27"/>
      <c r="N33" s="30">
        <f t="shared" si="23"/>
        <v>0</v>
      </c>
      <c r="O33" s="31" t="str">
        <f t="shared" si="24"/>
        <v/>
      </c>
      <c r="Q33" s="28"/>
      <c r="R33" s="25">
        <f t="shared" si="31"/>
        <v>94</v>
      </c>
      <c r="S33" s="26">
        <f t="shared" si="25"/>
        <v>0</v>
      </c>
      <c r="T33" s="27"/>
      <c r="U33" s="30">
        <f t="shared" si="1"/>
        <v>0</v>
      </c>
      <c r="V33" s="31" t="str">
        <f t="shared" si="2"/>
        <v/>
      </c>
      <c r="X33" s="28"/>
      <c r="Y33" s="25">
        <f t="shared" si="32"/>
        <v>94</v>
      </c>
      <c r="Z33" s="26">
        <f t="shared" si="26"/>
        <v>0</v>
      </c>
      <c r="AA33" s="27"/>
      <c r="AB33" s="30">
        <f t="shared" si="3"/>
        <v>0</v>
      </c>
      <c r="AC33" s="31" t="str">
        <f t="shared" si="4"/>
        <v/>
      </c>
      <c r="AE33" s="28"/>
      <c r="AF33" s="25">
        <f t="shared" si="33"/>
        <v>94</v>
      </c>
      <c r="AG33" s="26">
        <f t="shared" si="27"/>
        <v>0</v>
      </c>
      <c r="AH33" s="27"/>
      <c r="AI33" s="30">
        <f t="shared" si="5"/>
        <v>0</v>
      </c>
      <c r="AJ33" s="31" t="str">
        <f t="shared" si="6"/>
        <v/>
      </c>
      <c r="AL33" s="28"/>
      <c r="AM33" s="25">
        <f t="shared" si="34"/>
        <v>94</v>
      </c>
      <c r="AN33" s="26">
        <f t="shared" si="28"/>
        <v>0</v>
      </c>
      <c r="AO33" s="27"/>
      <c r="AP33" s="30">
        <f t="shared" si="7"/>
        <v>0</v>
      </c>
      <c r="AQ33" s="31" t="str">
        <f t="shared" si="8"/>
        <v/>
      </c>
    </row>
    <row r="34" spans="2:43" x14ac:dyDescent="0.2">
      <c r="B34" s="33"/>
      <c r="C34" s="21"/>
      <c r="D34" s="22"/>
      <c r="E34" s="23"/>
      <c r="F34" s="24"/>
      <c r="G34" s="25">
        <f t="shared" si="35"/>
        <v>94</v>
      </c>
      <c r="H34" s="26">
        <f t="shared" si="0"/>
        <v>0</v>
      </c>
      <c r="I34" s="27"/>
      <c r="J34" s="28"/>
      <c r="K34" s="25">
        <f t="shared" si="30"/>
        <v>94</v>
      </c>
      <c r="L34" s="26">
        <f t="shared" si="22"/>
        <v>0</v>
      </c>
      <c r="M34" s="27"/>
      <c r="N34" s="30">
        <f t="shared" si="23"/>
        <v>0</v>
      </c>
      <c r="O34" s="31" t="str">
        <f t="shared" si="24"/>
        <v/>
      </c>
      <c r="Q34" s="28"/>
      <c r="R34" s="25">
        <f t="shared" si="31"/>
        <v>94</v>
      </c>
      <c r="S34" s="26">
        <f t="shared" si="25"/>
        <v>0</v>
      </c>
      <c r="T34" s="27"/>
      <c r="U34" s="30">
        <f t="shared" si="1"/>
        <v>0</v>
      </c>
      <c r="V34" s="31" t="str">
        <f t="shared" si="2"/>
        <v/>
      </c>
      <c r="X34" s="28"/>
      <c r="Y34" s="25">
        <f t="shared" si="32"/>
        <v>94</v>
      </c>
      <c r="Z34" s="26">
        <f t="shared" si="26"/>
        <v>0</v>
      </c>
      <c r="AA34" s="27"/>
      <c r="AB34" s="30">
        <f t="shared" si="3"/>
        <v>0</v>
      </c>
      <c r="AC34" s="31" t="str">
        <f t="shared" si="4"/>
        <v/>
      </c>
      <c r="AE34" s="28"/>
      <c r="AF34" s="25">
        <f t="shared" si="33"/>
        <v>94</v>
      </c>
      <c r="AG34" s="26">
        <f t="shared" si="27"/>
        <v>0</v>
      </c>
      <c r="AH34" s="27"/>
      <c r="AI34" s="30">
        <f t="shared" si="5"/>
        <v>0</v>
      </c>
      <c r="AJ34" s="31" t="str">
        <f t="shared" si="6"/>
        <v/>
      </c>
      <c r="AL34" s="28"/>
      <c r="AM34" s="25">
        <f t="shared" si="34"/>
        <v>94</v>
      </c>
      <c r="AN34" s="26">
        <f t="shared" si="28"/>
        <v>0</v>
      </c>
      <c r="AO34" s="27"/>
      <c r="AP34" s="30">
        <f t="shared" si="7"/>
        <v>0</v>
      </c>
      <c r="AQ34" s="31" t="str">
        <f t="shared" si="8"/>
        <v/>
      </c>
    </row>
    <row r="35" spans="2:43" x14ac:dyDescent="0.2">
      <c r="B35" s="33"/>
      <c r="C35" s="21"/>
      <c r="D35" s="22"/>
      <c r="E35" s="23"/>
      <c r="F35" s="24"/>
      <c r="G35" s="25">
        <f t="shared" si="35"/>
        <v>94</v>
      </c>
      <c r="H35" s="26">
        <f t="shared" si="0"/>
        <v>0</v>
      </c>
      <c r="I35" s="27"/>
      <c r="J35" s="28"/>
      <c r="K35" s="25">
        <f t="shared" si="30"/>
        <v>94</v>
      </c>
      <c r="L35" s="26">
        <f t="shared" si="22"/>
        <v>0</v>
      </c>
      <c r="M35" s="27"/>
      <c r="N35" s="30">
        <f t="shared" si="23"/>
        <v>0</v>
      </c>
      <c r="O35" s="31" t="str">
        <f t="shared" si="24"/>
        <v/>
      </c>
      <c r="Q35" s="28"/>
      <c r="R35" s="25">
        <f t="shared" si="31"/>
        <v>94</v>
      </c>
      <c r="S35" s="26">
        <f t="shared" si="25"/>
        <v>0</v>
      </c>
      <c r="T35" s="27"/>
      <c r="U35" s="30">
        <f t="shared" si="1"/>
        <v>0</v>
      </c>
      <c r="V35" s="31" t="str">
        <f t="shared" si="2"/>
        <v/>
      </c>
      <c r="X35" s="28"/>
      <c r="Y35" s="25">
        <f t="shared" si="32"/>
        <v>94</v>
      </c>
      <c r="Z35" s="26">
        <f t="shared" si="26"/>
        <v>0</v>
      </c>
      <c r="AA35" s="27"/>
      <c r="AB35" s="30">
        <f t="shared" si="3"/>
        <v>0</v>
      </c>
      <c r="AC35" s="31" t="str">
        <f t="shared" si="4"/>
        <v/>
      </c>
      <c r="AE35" s="28"/>
      <c r="AF35" s="25">
        <f t="shared" si="33"/>
        <v>94</v>
      </c>
      <c r="AG35" s="26">
        <f t="shared" si="27"/>
        <v>0</v>
      </c>
      <c r="AH35" s="27"/>
      <c r="AI35" s="30">
        <f t="shared" si="5"/>
        <v>0</v>
      </c>
      <c r="AJ35" s="31" t="str">
        <f t="shared" si="6"/>
        <v/>
      </c>
      <c r="AL35" s="28"/>
      <c r="AM35" s="25">
        <f t="shared" si="34"/>
        <v>94</v>
      </c>
      <c r="AN35" s="26">
        <f t="shared" si="28"/>
        <v>0</v>
      </c>
      <c r="AO35" s="27"/>
      <c r="AP35" s="30">
        <f t="shared" si="7"/>
        <v>0</v>
      </c>
      <c r="AQ35" s="31" t="str">
        <f t="shared" si="8"/>
        <v/>
      </c>
    </row>
    <row r="36" spans="2:43" ht="38.25" x14ac:dyDescent="0.2">
      <c r="B36" s="229" t="s">
        <v>101</v>
      </c>
      <c r="C36" s="21"/>
      <c r="D36" s="22" t="s">
        <v>59</v>
      </c>
      <c r="E36" s="23"/>
      <c r="F36" s="24">
        <f>+'Proposed Rates'!D58</f>
        <v>1.0461</v>
      </c>
      <c r="G36" s="218">
        <f>$F$19</f>
        <v>0.4</v>
      </c>
      <c r="H36" s="26">
        <f t="shared" si="0"/>
        <v>0.41844000000000003</v>
      </c>
      <c r="I36" s="27"/>
      <c r="J36" s="28">
        <f>+'Proposed Rates'!E58</f>
        <v>-0.51390000000000002</v>
      </c>
      <c r="K36" s="218">
        <f>$F$19</f>
        <v>0.4</v>
      </c>
      <c r="L36" s="26">
        <f t="shared" si="22"/>
        <v>-0.20556000000000002</v>
      </c>
      <c r="M36" s="27"/>
      <c r="N36" s="30">
        <f t="shared" si="23"/>
        <v>-0.62400000000000011</v>
      </c>
      <c r="O36" s="31">
        <f t="shared" si="24"/>
        <v>-1.4912532262689993</v>
      </c>
      <c r="Q36" s="28">
        <f>+'Proposed Rates'!F58</f>
        <v>-0.51390000000000002</v>
      </c>
      <c r="R36" s="218">
        <f>$F$19</f>
        <v>0.4</v>
      </c>
      <c r="S36" s="26">
        <f t="shared" si="25"/>
        <v>-0.20556000000000002</v>
      </c>
      <c r="T36" s="27"/>
      <c r="U36" s="30">
        <f t="shared" si="1"/>
        <v>0</v>
      </c>
      <c r="V36" s="31">
        <f t="shared" si="2"/>
        <v>0</v>
      </c>
      <c r="X36" s="28">
        <f>+'Proposed Rates'!G58</f>
        <v>0</v>
      </c>
      <c r="Y36" s="218">
        <f>$F$19</f>
        <v>0.4</v>
      </c>
      <c r="Z36" s="26">
        <f t="shared" si="26"/>
        <v>0</v>
      </c>
      <c r="AA36" s="27"/>
      <c r="AB36" s="30">
        <f t="shared" si="3"/>
        <v>0.20556000000000002</v>
      </c>
      <c r="AC36" s="31">
        <f t="shared" si="4"/>
        <v>-1</v>
      </c>
      <c r="AE36" s="28">
        <f>+'Proposed Rates'!H58</f>
        <v>0</v>
      </c>
      <c r="AF36" s="218">
        <f>$F$19</f>
        <v>0.4</v>
      </c>
      <c r="AG36" s="26">
        <f t="shared" si="27"/>
        <v>0</v>
      </c>
      <c r="AH36" s="27"/>
      <c r="AI36" s="30">
        <f t="shared" si="5"/>
        <v>0</v>
      </c>
      <c r="AJ36" s="31" t="str">
        <f t="shared" si="6"/>
        <v/>
      </c>
      <c r="AL36" s="28">
        <f>+'Proposed Rates'!I58</f>
        <v>0</v>
      </c>
      <c r="AM36" s="218">
        <f>$F$19</f>
        <v>0.4</v>
      </c>
      <c r="AN36" s="26">
        <f t="shared" si="28"/>
        <v>0</v>
      </c>
      <c r="AO36" s="27"/>
      <c r="AP36" s="30">
        <f t="shared" si="7"/>
        <v>0</v>
      </c>
      <c r="AQ36" s="31" t="str">
        <f t="shared" si="8"/>
        <v/>
      </c>
    </row>
    <row r="37" spans="2:43" x14ac:dyDescent="0.2">
      <c r="B37" s="33"/>
      <c r="C37" s="21"/>
      <c r="D37" s="22"/>
      <c r="E37" s="23"/>
      <c r="F37" s="24"/>
      <c r="G37" s="25">
        <f t="shared" si="35"/>
        <v>94</v>
      </c>
      <c r="H37" s="26">
        <f t="shared" si="0"/>
        <v>0</v>
      </c>
      <c r="I37" s="27"/>
      <c r="J37" s="28"/>
      <c r="K37" s="25">
        <f t="shared" si="30"/>
        <v>94</v>
      </c>
      <c r="L37" s="26">
        <f t="shared" si="22"/>
        <v>0</v>
      </c>
      <c r="M37" s="27"/>
      <c r="N37" s="30">
        <f t="shared" si="23"/>
        <v>0</v>
      </c>
      <c r="O37" s="31" t="str">
        <f t="shared" si="24"/>
        <v/>
      </c>
      <c r="Q37" s="28"/>
      <c r="R37" s="25">
        <f t="shared" si="31"/>
        <v>94</v>
      </c>
      <c r="S37" s="26">
        <f t="shared" si="25"/>
        <v>0</v>
      </c>
      <c r="T37" s="27"/>
      <c r="U37" s="30">
        <f t="shared" si="1"/>
        <v>0</v>
      </c>
      <c r="V37" s="31" t="str">
        <f t="shared" si="2"/>
        <v/>
      </c>
      <c r="X37" s="28"/>
      <c r="Y37" s="25">
        <f t="shared" si="32"/>
        <v>94</v>
      </c>
      <c r="Z37" s="26">
        <f t="shared" si="26"/>
        <v>0</v>
      </c>
      <c r="AA37" s="27"/>
      <c r="AB37" s="30">
        <f t="shared" si="3"/>
        <v>0</v>
      </c>
      <c r="AC37" s="31" t="str">
        <f t="shared" si="4"/>
        <v/>
      </c>
      <c r="AE37" s="28"/>
      <c r="AF37" s="25">
        <f t="shared" si="33"/>
        <v>94</v>
      </c>
      <c r="AG37" s="26">
        <f t="shared" si="27"/>
        <v>0</v>
      </c>
      <c r="AH37" s="27"/>
      <c r="AI37" s="30">
        <f t="shared" si="5"/>
        <v>0</v>
      </c>
      <c r="AJ37" s="31" t="str">
        <f t="shared" si="6"/>
        <v/>
      </c>
      <c r="AL37" s="28"/>
      <c r="AM37" s="25">
        <f t="shared" si="34"/>
        <v>94</v>
      </c>
      <c r="AN37" s="26">
        <f t="shared" si="28"/>
        <v>0</v>
      </c>
      <c r="AO37" s="27"/>
      <c r="AP37" s="30">
        <f t="shared" si="7"/>
        <v>0</v>
      </c>
      <c r="AQ37" s="31" t="str">
        <f t="shared" si="8"/>
        <v/>
      </c>
    </row>
    <row r="38" spans="2:43" x14ac:dyDescent="0.2">
      <c r="B38" s="33"/>
      <c r="C38" s="21"/>
      <c r="D38" s="22"/>
      <c r="E38" s="23"/>
      <c r="F38" s="24"/>
      <c r="G38" s="25">
        <f t="shared" si="35"/>
        <v>94</v>
      </c>
      <c r="H38" s="26">
        <f t="shared" si="0"/>
        <v>0</v>
      </c>
      <c r="I38" s="27"/>
      <c r="J38" s="28"/>
      <c r="K38" s="25">
        <f t="shared" si="30"/>
        <v>94</v>
      </c>
      <c r="L38" s="26">
        <f t="shared" si="22"/>
        <v>0</v>
      </c>
      <c r="M38" s="27"/>
      <c r="N38" s="30">
        <f t="shared" si="23"/>
        <v>0</v>
      </c>
      <c r="O38" s="31" t="str">
        <f t="shared" si="24"/>
        <v/>
      </c>
      <c r="Q38" s="28"/>
      <c r="R38" s="25">
        <f t="shared" si="31"/>
        <v>94</v>
      </c>
      <c r="S38" s="26">
        <f t="shared" si="25"/>
        <v>0</v>
      </c>
      <c r="T38" s="27"/>
      <c r="U38" s="30">
        <f t="shared" si="1"/>
        <v>0</v>
      </c>
      <c r="V38" s="31" t="str">
        <f t="shared" si="2"/>
        <v/>
      </c>
      <c r="X38" s="28"/>
      <c r="Y38" s="25">
        <f t="shared" si="32"/>
        <v>94</v>
      </c>
      <c r="Z38" s="26">
        <f t="shared" si="26"/>
        <v>0</v>
      </c>
      <c r="AA38" s="27"/>
      <c r="AB38" s="30">
        <f t="shared" si="3"/>
        <v>0</v>
      </c>
      <c r="AC38" s="31" t="str">
        <f t="shared" si="4"/>
        <v/>
      </c>
      <c r="AE38" s="28"/>
      <c r="AF38" s="25">
        <f t="shared" si="33"/>
        <v>94</v>
      </c>
      <c r="AG38" s="26">
        <f t="shared" si="27"/>
        <v>0</v>
      </c>
      <c r="AH38" s="27"/>
      <c r="AI38" s="30">
        <f t="shared" si="5"/>
        <v>0</v>
      </c>
      <c r="AJ38" s="31" t="str">
        <f t="shared" si="6"/>
        <v/>
      </c>
      <c r="AL38" s="28"/>
      <c r="AM38" s="25">
        <f t="shared" si="34"/>
        <v>94</v>
      </c>
      <c r="AN38" s="26">
        <f t="shared" si="28"/>
        <v>0</v>
      </c>
      <c r="AO38" s="27"/>
      <c r="AP38" s="30">
        <f t="shared" si="7"/>
        <v>0</v>
      </c>
      <c r="AQ38" s="31" t="str">
        <f t="shared" si="8"/>
        <v/>
      </c>
    </row>
    <row r="39" spans="2:43" s="241" customFormat="1" x14ac:dyDescent="0.2">
      <c r="B39" s="34" t="s">
        <v>22</v>
      </c>
      <c r="C39" s="234"/>
      <c r="D39" s="235"/>
      <c r="E39" s="234"/>
      <c r="F39" s="236"/>
      <c r="G39" s="237"/>
      <c r="H39" s="238">
        <f>SUM(H23:H38)</f>
        <v>9.5285200000000003</v>
      </c>
      <c r="I39" s="62"/>
      <c r="J39" s="239"/>
      <c r="K39" s="240"/>
      <c r="L39" s="238">
        <f>SUM(L23:L38)</f>
        <v>11.059239999999999</v>
      </c>
      <c r="M39" s="62"/>
      <c r="N39" s="37">
        <f t="shared" si="23"/>
        <v>1.5307199999999987</v>
      </c>
      <c r="O39" s="38">
        <f t="shared" si="24"/>
        <v>0.16064614441697123</v>
      </c>
      <c r="Q39" s="239"/>
      <c r="R39" s="240"/>
      <c r="S39" s="238">
        <f>SUM(S23:S38)</f>
        <v>13.126199999999999</v>
      </c>
      <c r="T39" s="62"/>
      <c r="U39" s="37">
        <f t="shared" si="1"/>
        <v>2.0669599999999999</v>
      </c>
      <c r="V39" s="38">
        <f t="shared" si="2"/>
        <v>0.18689891891305371</v>
      </c>
      <c r="X39" s="239"/>
      <c r="Y39" s="240"/>
      <c r="Z39" s="238">
        <f>SUM(Z23:Z38)</f>
        <v>15.3804</v>
      </c>
      <c r="AA39" s="62"/>
      <c r="AB39" s="37">
        <f t="shared" si="3"/>
        <v>2.2542000000000009</v>
      </c>
      <c r="AC39" s="38">
        <f t="shared" si="4"/>
        <v>0.17173287013758751</v>
      </c>
      <c r="AE39" s="239"/>
      <c r="AF39" s="240"/>
      <c r="AG39" s="238">
        <f>SUM(AG23:AG38)</f>
        <v>17.267800000000001</v>
      </c>
      <c r="AH39" s="62"/>
      <c r="AI39" s="37">
        <f t="shared" si="5"/>
        <v>1.8874000000000013</v>
      </c>
      <c r="AJ39" s="38">
        <f t="shared" si="6"/>
        <v>0.12271462380692318</v>
      </c>
      <c r="AL39" s="239"/>
      <c r="AM39" s="240"/>
      <c r="AN39" s="238">
        <f>SUM(AN23:AN38)</f>
        <v>19.00628</v>
      </c>
      <c r="AO39" s="62"/>
      <c r="AP39" s="37">
        <f t="shared" si="7"/>
        <v>1.7384799999999991</v>
      </c>
      <c r="AQ39" s="38">
        <f t="shared" si="8"/>
        <v>0.10067756170444406</v>
      </c>
    </row>
    <row r="40" spans="2:43" ht="38.25" x14ac:dyDescent="0.2">
      <c r="B40" s="40" t="str">
        <f>+'USL (470)'!B40</f>
        <v>Deferral/Variance Account Disposition Rate Rider Class 1</v>
      </c>
      <c r="C40" s="21"/>
      <c r="D40" s="22" t="s">
        <v>59</v>
      </c>
      <c r="E40" s="23"/>
      <c r="F40" s="24">
        <f>+'Proposed Rates'!D44</f>
        <v>-5.6300000000000003E-2</v>
      </c>
      <c r="G40" s="218">
        <f>+$F$19</f>
        <v>0.4</v>
      </c>
      <c r="H40" s="26">
        <f>G40*F40</f>
        <v>-2.2520000000000002E-2</v>
      </c>
      <c r="I40" s="27"/>
      <c r="J40" s="28">
        <f>+'Proposed Rates'!E44</f>
        <v>-0.20069999999999999</v>
      </c>
      <c r="K40" s="218">
        <f>+$F$19</f>
        <v>0.4</v>
      </c>
      <c r="L40" s="26">
        <f>K40*J40</f>
        <v>-8.0280000000000004E-2</v>
      </c>
      <c r="M40" s="27"/>
      <c r="N40" s="30">
        <f>L40-H40</f>
        <v>-5.7760000000000006E-2</v>
      </c>
      <c r="O40" s="31">
        <f>IF((H40)=0,"",(N40/H40))</f>
        <v>2.5648312611012436</v>
      </c>
      <c r="Q40" s="28">
        <f>+'Proposed Rates'!F44</f>
        <v>-0.20069999999999999</v>
      </c>
      <c r="R40" s="45">
        <f>+$F$19</f>
        <v>0.4</v>
      </c>
      <c r="S40" s="26">
        <f>R40*Q40</f>
        <v>-8.0280000000000004E-2</v>
      </c>
      <c r="T40" s="27"/>
      <c r="U40" s="30">
        <f t="shared" si="1"/>
        <v>0</v>
      </c>
      <c r="V40" s="31">
        <f t="shared" si="2"/>
        <v>0</v>
      </c>
      <c r="X40" s="28">
        <f>+'Proposed Rates'!G44</f>
        <v>0</v>
      </c>
      <c r="Y40" s="45">
        <f>+$F$19</f>
        <v>0.4</v>
      </c>
      <c r="Z40" s="26">
        <f>Y40*X40</f>
        <v>0</v>
      </c>
      <c r="AA40" s="27"/>
      <c r="AB40" s="30">
        <f t="shared" si="3"/>
        <v>8.0280000000000004E-2</v>
      </c>
      <c r="AC40" s="31">
        <f t="shared" si="4"/>
        <v>-1</v>
      </c>
      <c r="AE40" s="28">
        <f>+'Proposed Rates'!H44</f>
        <v>0</v>
      </c>
      <c r="AF40" s="45">
        <f>+$F$19</f>
        <v>0.4</v>
      </c>
      <c r="AG40" s="26">
        <f>AF40*AE40</f>
        <v>0</v>
      </c>
      <c r="AH40" s="27"/>
      <c r="AI40" s="30">
        <f t="shared" si="5"/>
        <v>0</v>
      </c>
      <c r="AJ40" s="31" t="str">
        <f t="shared" si="6"/>
        <v/>
      </c>
      <c r="AL40" s="28">
        <f>+'Proposed Rates'!I44</f>
        <v>0</v>
      </c>
      <c r="AM40" s="45">
        <f>+$F$19</f>
        <v>0.4</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+'USL (470)'!B42</f>
        <v xml:space="preserve">Deferral/Variance Account Disposition Rate Rider -  Global Adjustment </v>
      </c>
      <c r="C42" s="21"/>
      <c r="D42" s="22" t="s">
        <v>20</v>
      </c>
      <c r="E42" s="23"/>
      <c r="F42" s="24">
        <f>'Proposed Rates'!D129</f>
        <v>0</v>
      </c>
      <c r="G42" s="25">
        <f t="shared" ref="G42" si="36">$F$18</f>
        <v>94</v>
      </c>
      <c r="H42" s="26">
        <f t="shared" ref="H42:H43" si="37">G42*F42</f>
        <v>0</v>
      </c>
      <c r="I42" s="41"/>
      <c r="J42" s="28"/>
      <c r="K42" s="25">
        <f t="shared" ref="K42" si="38">$F$18</f>
        <v>94</v>
      </c>
      <c r="L42" s="26">
        <f t="shared" ref="L42:L43" si="39">K42*J42</f>
        <v>0</v>
      </c>
      <c r="M42" s="42"/>
      <c r="N42" s="30">
        <f t="shared" ref="N42:N43" si="40">L42-H42</f>
        <v>0</v>
      </c>
      <c r="O42" s="31" t="str">
        <f t="shared" ref="O42:O64" si="41">IF((H42)=0,"",(N42/H42))</f>
        <v/>
      </c>
      <c r="Q42" s="28"/>
      <c r="R42" s="25">
        <f t="shared" ref="R42" si="42">$F$18</f>
        <v>94</v>
      </c>
      <c r="S42" s="26">
        <f t="shared" ref="S42:S43" si="43">R42*Q42</f>
        <v>0</v>
      </c>
      <c r="T42" s="42"/>
      <c r="U42" s="30">
        <f t="shared" si="1"/>
        <v>0</v>
      </c>
      <c r="V42" s="31" t="str">
        <f t="shared" si="2"/>
        <v/>
      </c>
      <c r="X42" s="28"/>
      <c r="Y42" s="25">
        <f t="shared" ref="Y42" si="44">$F$18</f>
        <v>94</v>
      </c>
      <c r="Z42" s="26">
        <f t="shared" ref="Z42:Z43" si="45">Y42*X42</f>
        <v>0</v>
      </c>
      <c r="AA42" s="42"/>
      <c r="AB42" s="30">
        <f t="shared" si="3"/>
        <v>0</v>
      </c>
      <c r="AC42" s="31" t="str">
        <f t="shared" si="4"/>
        <v/>
      </c>
      <c r="AE42" s="28"/>
      <c r="AF42" s="25">
        <f t="shared" ref="AF42" si="46">$F$18</f>
        <v>94</v>
      </c>
      <c r="AG42" s="26">
        <f t="shared" ref="AG42:AG43" si="47">AF42*AE42</f>
        <v>0</v>
      </c>
      <c r="AH42" s="42"/>
      <c r="AI42" s="30">
        <f t="shared" si="5"/>
        <v>0</v>
      </c>
      <c r="AJ42" s="31" t="str">
        <f t="shared" si="6"/>
        <v/>
      </c>
      <c r="AL42" s="28"/>
      <c r="AM42" s="25">
        <f t="shared" ref="AM42" si="48">$F$18</f>
        <v>94</v>
      </c>
      <c r="AN42" s="26">
        <f t="shared" ref="AN42:AN43" si="49">AM42*AL42</f>
        <v>0</v>
      </c>
      <c r="AO42" s="42"/>
      <c r="AP42" s="30">
        <f t="shared" si="7"/>
        <v>0</v>
      </c>
      <c r="AQ42" s="31" t="str">
        <f t="shared" si="8"/>
        <v/>
      </c>
    </row>
    <row r="43" spans="2:43" ht="38.25" x14ac:dyDescent="0.2">
      <c r="B43" s="40" t="str">
        <f>+'USL (470)'!B43</f>
        <v>Deferral / Variance Accounts Balances (excluding Global Adj.) - NON-WMP</v>
      </c>
      <c r="C43" s="21"/>
      <c r="D43" s="22" t="s">
        <v>59</v>
      </c>
      <c r="E43" s="23"/>
      <c r="F43" s="24">
        <f>+'Proposed Rates'!D145</f>
        <v>0</v>
      </c>
      <c r="G43" s="218">
        <f>F19</f>
        <v>0.4</v>
      </c>
      <c r="H43" s="26">
        <f t="shared" si="37"/>
        <v>0</v>
      </c>
      <c r="I43" s="41"/>
      <c r="J43" s="28">
        <f>+'Proposed Rates'!E145</f>
        <v>0</v>
      </c>
      <c r="K43" s="218">
        <f>$F$19</f>
        <v>0.4</v>
      </c>
      <c r="L43" s="26">
        <f t="shared" si="39"/>
        <v>0</v>
      </c>
      <c r="M43" s="42"/>
      <c r="N43" s="30">
        <f t="shared" si="40"/>
        <v>0</v>
      </c>
      <c r="O43" s="31" t="str">
        <f t="shared" si="41"/>
        <v/>
      </c>
      <c r="Q43" s="28">
        <f>+'Proposed Rates'!F145</f>
        <v>0</v>
      </c>
      <c r="R43" s="218">
        <f>$F$19</f>
        <v>0.4</v>
      </c>
      <c r="S43" s="26">
        <f t="shared" si="43"/>
        <v>0</v>
      </c>
      <c r="T43" s="42"/>
      <c r="U43" s="30">
        <f t="shared" si="1"/>
        <v>0</v>
      </c>
      <c r="V43" s="31" t="str">
        <f t="shared" si="2"/>
        <v/>
      </c>
      <c r="X43" s="28">
        <f>+'Proposed Rates'!G145</f>
        <v>0</v>
      </c>
      <c r="Y43" s="218">
        <f>$F$19</f>
        <v>0.4</v>
      </c>
      <c r="Z43" s="26">
        <f t="shared" si="45"/>
        <v>0</v>
      </c>
      <c r="AA43" s="42"/>
      <c r="AB43" s="30">
        <f t="shared" si="3"/>
        <v>0</v>
      </c>
      <c r="AC43" s="31" t="str">
        <f t="shared" si="4"/>
        <v/>
      </c>
      <c r="AE43" s="28">
        <f>+'Proposed Rates'!H145</f>
        <v>0</v>
      </c>
      <c r="AF43" s="218">
        <f>$F$19</f>
        <v>0.4</v>
      </c>
      <c r="AG43" s="26">
        <f t="shared" si="47"/>
        <v>0</v>
      </c>
      <c r="AH43" s="42"/>
      <c r="AI43" s="30">
        <f t="shared" si="5"/>
        <v>0</v>
      </c>
      <c r="AJ43" s="31" t="str">
        <f t="shared" si="6"/>
        <v/>
      </c>
      <c r="AL43" s="28">
        <f>+'Proposed Rates'!I145</f>
        <v>0</v>
      </c>
      <c r="AM43" s="218">
        <f>$F$19</f>
        <v>0.4</v>
      </c>
      <c r="AN43" s="26">
        <f t="shared" si="49"/>
        <v>0</v>
      </c>
      <c r="AO43" s="42"/>
      <c r="AP43" s="30">
        <f t="shared" si="7"/>
        <v>0</v>
      </c>
      <c r="AQ43" s="31" t="str">
        <f t="shared" si="8"/>
        <v/>
      </c>
    </row>
    <row r="44" spans="2:43" x14ac:dyDescent="0.2">
      <c r="B44" s="43" t="s">
        <v>24</v>
      </c>
      <c r="C44" s="21"/>
      <c r="D44" s="22" t="s">
        <v>59</v>
      </c>
      <c r="E44" s="23"/>
      <c r="F44" s="44">
        <f>'Proposed Rates'!D238</f>
        <v>1.8599999999999998E-2</v>
      </c>
      <c r="G44" s="45">
        <f>+$F$19</f>
        <v>0.4</v>
      </c>
      <c r="H44" s="26">
        <f>G44*F44</f>
        <v>7.4399999999999996E-3</v>
      </c>
      <c r="I44" s="27"/>
      <c r="J44" s="46">
        <f>'Proposed Rates'!E238</f>
        <v>1.49E-2</v>
      </c>
      <c r="K44" s="45">
        <f>+$F$19</f>
        <v>0.4</v>
      </c>
      <c r="L44" s="26">
        <f>K44*J44</f>
        <v>5.96E-3</v>
      </c>
      <c r="M44" s="27"/>
      <c r="N44" s="30">
        <f>L44-H44</f>
        <v>-1.4799999999999995E-3</v>
      </c>
      <c r="O44" s="31">
        <f>IF((H44)=0,"",(N44/H44))</f>
        <v>-0.19892473118279566</v>
      </c>
      <c r="Q44" s="46">
        <f>'Proposed Rates'!F238</f>
        <v>1.5100000000000001E-2</v>
      </c>
      <c r="R44" s="45">
        <f>+$F$19</f>
        <v>0.4</v>
      </c>
      <c r="S44" s="26">
        <f>R44*Q44</f>
        <v>6.0400000000000002E-3</v>
      </c>
      <c r="T44" s="27"/>
      <c r="U44" s="30">
        <f t="shared" si="1"/>
        <v>8.000000000000021E-5</v>
      </c>
      <c r="V44" s="31">
        <f t="shared" si="2"/>
        <v>1.3422818791946343E-2</v>
      </c>
      <c r="X44" s="46">
        <f>'Proposed Rates'!G238</f>
        <v>1.5299999999999999E-2</v>
      </c>
      <c r="Y44" s="45">
        <f>+$F$19</f>
        <v>0.4</v>
      </c>
      <c r="Z44" s="26">
        <f>Y44*X44</f>
        <v>6.1200000000000004E-3</v>
      </c>
      <c r="AA44" s="27"/>
      <c r="AB44" s="30">
        <f t="shared" si="3"/>
        <v>8.000000000000021E-5</v>
      </c>
      <c r="AC44" s="31">
        <f t="shared" si="4"/>
        <v>1.3245033112582816E-2</v>
      </c>
      <c r="AE44" s="46">
        <f>'Proposed Rates'!H238</f>
        <v>1.546E-2</v>
      </c>
      <c r="AF44" s="45">
        <f>+$F$19</f>
        <v>0.4</v>
      </c>
      <c r="AG44" s="26">
        <f>AF44*AE44</f>
        <v>6.1840000000000003E-3</v>
      </c>
      <c r="AH44" s="27"/>
      <c r="AI44" s="30">
        <f t="shared" si="5"/>
        <v>6.3999999999999821E-5</v>
      </c>
      <c r="AJ44" s="31">
        <f t="shared" si="6"/>
        <v>1.0457516339869251E-2</v>
      </c>
      <c r="AL44" s="46">
        <f>'Proposed Rates'!I238</f>
        <v>1.5699999999999999E-2</v>
      </c>
      <c r="AM44" s="45">
        <f>+$F$19</f>
        <v>0.4</v>
      </c>
      <c r="AN44" s="26">
        <f>AM44*AL44</f>
        <v>6.28E-3</v>
      </c>
      <c r="AO44" s="27"/>
      <c r="AP44" s="30">
        <f t="shared" si="7"/>
        <v>9.5999999999999731E-5</v>
      </c>
      <c r="AQ44" s="31">
        <f t="shared" si="8"/>
        <v>1.5523932729624794E-2</v>
      </c>
    </row>
    <row r="45" spans="2:43" x14ac:dyDescent="0.2">
      <c r="B45" s="43" t="s">
        <v>25</v>
      </c>
      <c r="C45" s="21"/>
      <c r="D45" s="22"/>
      <c r="E45" s="23"/>
      <c r="F45" s="47">
        <f>0.65*$F$54+0.17*$F$55+0.18*$F$56</f>
        <v>0.12756999999999999</v>
      </c>
      <c r="G45" s="48">
        <f>$F$18*(1+$F$73)-$F$18</f>
        <v>3.1490000000000009</v>
      </c>
      <c r="H45" s="26">
        <f t="shared" ref="H45" si="50">G45*F45</f>
        <v>0.40171793000000006</v>
      </c>
      <c r="I45" s="27"/>
      <c r="J45" s="49">
        <f>0.65*$J$54+0.17*$J$55+0.18*$J$56</f>
        <v>0.12756999999999999</v>
      </c>
      <c r="K45" s="48">
        <f>$F$18*(1+$J$73)-$F$18</f>
        <v>3.1771999999999991</v>
      </c>
      <c r="L45" s="26">
        <f t="shared" ref="L45" si="51">K45*J45</f>
        <v>0.40531540399999988</v>
      </c>
      <c r="M45" s="27"/>
      <c r="N45" s="30">
        <f t="shared" ref="N45" si="52">L45-H45</f>
        <v>3.5974739999998229E-3</v>
      </c>
      <c r="O45" s="31">
        <f t="shared" ref="O45" si="53">IF((H45)=0,"",(N45/H45))</f>
        <v>8.9552238805965731E-3</v>
      </c>
      <c r="Q45" s="49">
        <f>0.65*$Q$54+0.17*$Q$55+0.18*$Q$56</f>
        <v>0.12756999999999999</v>
      </c>
      <c r="R45" s="48">
        <f>$F$18*(1+Q73)-$F$18</f>
        <v>3.1771999999999991</v>
      </c>
      <c r="S45" s="26">
        <f t="shared" ref="S45" si="54">R45*Q45</f>
        <v>0.40531540399999988</v>
      </c>
      <c r="T45" s="27"/>
      <c r="U45" s="30">
        <f t="shared" si="1"/>
        <v>0</v>
      </c>
      <c r="V45" s="31">
        <f t="shared" si="2"/>
        <v>0</v>
      </c>
      <c r="X45" s="49">
        <f>0.65*$X$54+0.17*$X$55+0.18*$X$56</f>
        <v>0.12756999999999999</v>
      </c>
      <c r="Y45" s="48">
        <f>$F$18*(1+X73)-$F$18</f>
        <v>3.1771999999999991</v>
      </c>
      <c r="Z45" s="26">
        <f t="shared" ref="Z45" si="55">Y45*X45</f>
        <v>0.40531540399999988</v>
      </c>
      <c r="AA45" s="27"/>
      <c r="AB45" s="30">
        <f t="shared" si="3"/>
        <v>0</v>
      </c>
      <c r="AC45" s="31">
        <f t="shared" si="4"/>
        <v>0</v>
      </c>
      <c r="AE45" s="49">
        <f>0.65*$AE$54+0.17*$AE$55+0.18*$AE$56</f>
        <v>0.12756999999999999</v>
      </c>
      <c r="AF45" s="48">
        <f>$F$18*(1+AE73)-$F$18</f>
        <v>3.1771999999999991</v>
      </c>
      <c r="AG45" s="26">
        <f t="shared" ref="AG45" si="56">AF45*AE45</f>
        <v>0.40531540399999988</v>
      </c>
      <c r="AH45" s="27"/>
      <c r="AI45" s="30">
        <f t="shared" si="5"/>
        <v>0</v>
      </c>
      <c r="AJ45" s="31">
        <f t="shared" si="6"/>
        <v>0</v>
      </c>
      <c r="AL45" s="49">
        <f>0.65*$AL$54+0.17*$AL$55+0.18*$AL$56</f>
        <v>0.12756999999999999</v>
      </c>
      <c r="AM45" s="48">
        <f>$F$18*(1+AL73)-$F$18</f>
        <v>3.1771999999999991</v>
      </c>
      <c r="AN45" s="26">
        <f t="shared" ref="AN45" si="57">AM45*AL45</f>
        <v>0.40531540399999988</v>
      </c>
      <c r="AO45" s="27"/>
      <c r="AP45" s="30">
        <f t="shared" si="7"/>
        <v>0</v>
      </c>
      <c r="AQ45" s="31">
        <f t="shared" si="8"/>
        <v>0</v>
      </c>
    </row>
    <row r="46" spans="2:43" x14ac:dyDescent="0.2">
      <c r="B46" s="43" t="s">
        <v>26</v>
      </c>
      <c r="C46" s="21"/>
      <c r="D46" s="22" t="s">
        <v>17</v>
      </c>
      <c r="E46" s="23"/>
      <c r="F46" s="173">
        <f>'Proposed Rates'!D252</f>
        <v>0</v>
      </c>
      <c r="G46" s="25">
        <v>1</v>
      </c>
      <c r="H46" s="26">
        <f>G46*F46</f>
        <v>0</v>
      </c>
      <c r="I46" s="27"/>
      <c r="J46" s="47">
        <f>'Proposed Rates'!E252</f>
        <v>0</v>
      </c>
      <c r="K46" s="25">
        <v>1</v>
      </c>
      <c r="L46" s="26">
        <f>K46*J46</f>
        <v>0</v>
      </c>
      <c r="M46" s="27"/>
      <c r="N46" s="30">
        <f>L46-H46</f>
        <v>0</v>
      </c>
      <c r="O46" s="31" t="str">
        <f t="shared" si="41"/>
        <v/>
      </c>
      <c r="Q46" s="47">
        <f>'Proposed Rates'!F252</f>
        <v>0</v>
      </c>
      <c r="R46" s="25">
        <v>1</v>
      </c>
      <c r="S46" s="26">
        <f>R46*Q46</f>
        <v>0</v>
      </c>
      <c r="T46" s="27"/>
      <c r="U46" s="30">
        <f t="shared" si="1"/>
        <v>0</v>
      </c>
      <c r="V46" s="31" t="str">
        <f t="shared" si="2"/>
        <v/>
      </c>
      <c r="X46" s="47">
        <f>'Proposed Rates'!G252</f>
        <v>0</v>
      </c>
      <c r="Y46" s="25">
        <v>1</v>
      </c>
      <c r="Z46" s="26">
        <f>Y46*X46</f>
        <v>0</v>
      </c>
      <c r="AA46" s="27"/>
      <c r="AB46" s="30">
        <f t="shared" si="3"/>
        <v>0</v>
      </c>
      <c r="AC46" s="31" t="str">
        <f t="shared" si="4"/>
        <v/>
      </c>
      <c r="AE46" s="47">
        <f>'Proposed Rates'!H252</f>
        <v>0</v>
      </c>
      <c r="AF46" s="25">
        <v>1</v>
      </c>
      <c r="AG46" s="26">
        <f>AF46*AE46</f>
        <v>0</v>
      </c>
      <c r="AH46" s="27"/>
      <c r="AI46" s="30">
        <f t="shared" si="5"/>
        <v>0</v>
      </c>
      <c r="AJ46" s="31" t="str">
        <f t="shared" si="6"/>
        <v/>
      </c>
      <c r="AL46" s="47">
        <f>'Proposed Rates'!I252</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9.9151579300000012</v>
      </c>
      <c r="I47" s="36"/>
      <c r="J47" s="53"/>
      <c r="K47" s="55"/>
      <c r="L47" s="54">
        <f>SUM(L40:L46)+L39</f>
        <v>11.390235403999998</v>
      </c>
      <c r="M47" s="36"/>
      <c r="N47" s="37">
        <f t="shared" ref="N47:N64" si="58">L47-H47</f>
        <v>1.4750774739999972</v>
      </c>
      <c r="O47" s="38">
        <f t="shared" si="41"/>
        <v>0.14876994238658556</v>
      </c>
      <c r="Q47" s="53"/>
      <c r="R47" s="55"/>
      <c r="S47" s="54">
        <f>SUM(S40:S46)+S39</f>
        <v>13.457275403999999</v>
      </c>
      <c r="T47" s="36"/>
      <c r="U47" s="37">
        <f t="shared" si="1"/>
        <v>2.0670400000000004</v>
      </c>
      <c r="V47" s="38">
        <f t="shared" si="2"/>
        <v>0.18147473925552951</v>
      </c>
      <c r="X47" s="53"/>
      <c r="Y47" s="55"/>
      <c r="Z47" s="54">
        <f>SUM(Z40:Z46)+Z39</f>
        <v>15.791835404</v>
      </c>
      <c r="AA47" s="36"/>
      <c r="AB47" s="37">
        <f t="shared" si="3"/>
        <v>2.3345600000000015</v>
      </c>
      <c r="AC47" s="38">
        <f t="shared" si="4"/>
        <v>0.17347939533927381</v>
      </c>
      <c r="AE47" s="53"/>
      <c r="AF47" s="55"/>
      <c r="AG47" s="54">
        <f>SUM(AG40:AG46)+AG39</f>
        <v>17.679299404000002</v>
      </c>
      <c r="AH47" s="36"/>
      <c r="AI47" s="37">
        <f t="shared" si="5"/>
        <v>1.8874640000000014</v>
      </c>
      <c r="AJ47" s="38">
        <f t="shared" si="6"/>
        <v>0.11952150916681384</v>
      </c>
      <c r="AL47" s="53"/>
      <c r="AM47" s="55"/>
      <c r="AN47" s="54">
        <f>SUM(AN40:AN46)+AN39</f>
        <v>19.417875404</v>
      </c>
      <c r="AO47" s="36"/>
      <c r="AP47" s="37">
        <f t="shared" si="7"/>
        <v>1.7385759999999983</v>
      </c>
      <c r="AQ47" s="38">
        <f t="shared" si="8"/>
        <v>9.833964345932393E-2</v>
      </c>
    </row>
    <row r="48" spans="2:43" x14ac:dyDescent="0.2">
      <c r="B48" s="27" t="s">
        <v>28</v>
      </c>
      <c r="C48" s="27"/>
      <c r="D48" s="56" t="s">
        <v>59</v>
      </c>
      <c r="E48" s="57"/>
      <c r="F48" s="28">
        <f>'Proposed Rates'!D159</f>
        <v>2.1419999999999999</v>
      </c>
      <c r="G48" s="181">
        <f>+$F$19</f>
        <v>0.4</v>
      </c>
      <c r="H48" s="26">
        <f>G48*F48</f>
        <v>0.85680000000000001</v>
      </c>
      <c r="I48" s="27"/>
      <c r="J48" s="28">
        <f>'Proposed Rates'!E159</f>
        <v>2.2927</v>
      </c>
      <c r="K48" s="181">
        <f>+$F$19</f>
        <v>0.4</v>
      </c>
      <c r="L48" s="26">
        <f>K48*J48</f>
        <v>0.91708000000000001</v>
      </c>
      <c r="M48" s="27"/>
      <c r="N48" s="30">
        <f t="shared" si="58"/>
        <v>6.028E-2</v>
      </c>
      <c r="O48" s="31">
        <f t="shared" si="41"/>
        <v>7.0354808590102708E-2</v>
      </c>
      <c r="Q48" s="28">
        <f>'Proposed Rates'!F159</f>
        <v>2.2927</v>
      </c>
      <c r="R48" s="181">
        <f>+$F$19</f>
        <v>0.4</v>
      </c>
      <c r="S48" s="26">
        <f>R48*Q48</f>
        <v>0.91708000000000001</v>
      </c>
      <c r="T48" s="27"/>
      <c r="U48" s="30">
        <f t="shared" si="1"/>
        <v>0</v>
      </c>
      <c r="V48" s="31">
        <f t="shared" si="2"/>
        <v>0</v>
      </c>
      <c r="X48" s="28">
        <f>'Proposed Rates'!G159</f>
        <v>2.2927</v>
      </c>
      <c r="Y48" s="181">
        <f>+$F$19</f>
        <v>0.4</v>
      </c>
      <c r="Z48" s="26">
        <f>Y48*X48</f>
        <v>0.91708000000000001</v>
      </c>
      <c r="AA48" s="27"/>
      <c r="AB48" s="30">
        <f t="shared" si="3"/>
        <v>0</v>
      </c>
      <c r="AC48" s="31">
        <f t="shared" si="4"/>
        <v>0</v>
      </c>
      <c r="AE48" s="28">
        <f>'Proposed Rates'!H159</f>
        <v>2.2927</v>
      </c>
      <c r="AF48" s="181">
        <f>+$F$19</f>
        <v>0.4</v>
      </c>
      <c r="AG48" s="26">
        <f>AF48*AE48</f>
        <v>0.91708000000000001</v>
      </c>
      <c r="AH48" s="27"/>
      <c r="AI48" s="30">
        <f t="shared" si="5"/>
        <v>0</v>
      </c>
      <c r="AJ48" s="31">
        <f t="shared" si="6"/>
        <v>0</v>
      </c>
      <c r="AL48" s="28">
        <f>'Proposed Rates'!I159</f>
        <v>2.2927</v>
      </c>
      <c r="AM48" s="181">
        <f>+$F$19</f>
        <v>0.4</v>
      </c>
      <c r="AN48" s="26">
        <f>AM48*AL48</f>
        <v>0.91708000000000001</v>
      </c>
      <c r="AO48" s="27"/>
      <c r="AP48" s="30">
        <f t="shared" si="7"/>
        <v>0</v>
      </c>
      <c r="AQ48" s="31">
        <f t="shared" si="8"/>
        <v>0</v>
      </c>
    </row>
    <row r="49" spans="2:43" ht="25.5" x14ac:dyDescent="0.2">
      <c r="B49" s="60" t="s">
        <v>29</v>
      </c>
      <c r="C49" s="27"/>
      <c r="D49" s="56" t="s">
        <v>59</v>
      </c>
      <c r="E49" s="57"/>
      <c r="F49" s="28">
        <f>'Proposed Rates'!D173</f>
        <v>1.5210999999999999</v>
      </c>
      <c r="G49" s="181">
        <f>G48</f>
        <v>0.4</v>
      </c>
      <c r="H49" s="26">
        <f>G49*F49</f>
        <v>0.60843999999999998</v>
      </c>
      <c r="I49" s="27"/>
      <c r="J49" s="28">
        <f>'Proposed Rates'!E173</f>
        <v>1.4594</v>
      </c>
      <c r="K49" s="181">
        <f>K48</f>
        <v>0.4</v>
      </c>
      <c r="L49" s="26">
        <f>K49*J49</f>
        <v>0.58376000000000006</v>
      </c>
      <c r="M49" s="27"/>
      <c r="N49" s="30">
        <f t="shared" si="58"/>
        <v>-2.4679999999999924E-2</v>
      </c>
      <c r="O49" s="31">
        <f t="shared" si="41"/>
        <v>-4.0562750640983372E-2</v>
      </c>
      <c r="Q49" s="28">
        <f>'Proposed Rates'!F173</f>
        <v>1.4594</v>
      </c>
      <c r="R49" s="181">
        <f>R48</f>
        <v>0.4</v>
      </c>
      <c r="S49" s="26">
        <f>R49*Q49</f>
        <v>0.58376000000000006</v>
      </c>
      <c r="T49" s="27"/>
      <c r="U49" s="30">
        <f t="shared" si="1"/>
        <v>0</v>
      </c>
      <c r="V49" s="31">
        <f t="shared" si="2"/>
        <v>0</v>
      </c>
      <c r="X49" s="28">
        <f>'Proposed Rates'!G173</f>
        <v>1.4594</v>
      </c>
      <c r="Y49" s="181">
        <f>Y48</f>
        <v>0.4</v>
      </c>
      <c r="Z49" s="26">
        <f>Y49*X49</f>
        <v>0.58376000000000006</v>
      </c>
      <c r="AA49" s="27"/>
      <c r="AB49" s="30">
        <f t="shared" si="3"/>
        <v>0</v>
      </c>
      <c r="AC49" s="31">
        <f t="shared" si="4"/>
        <v>0</v>
      </c>
      <c r="AE49" s="28">
        <f>'Proposed Rates'!H173</f>
        <v>1.4594</v>
      </c>
      <c r="AF49" s="181">
        <f>AF48</f>
        <v>0.4</v>
      </c>
      <c r="AG49" s="26">
        <f>AF49*AE49</f>
        <v>0.58376000000000006</v>
      </c>
      <c r="AH49" s="27"/>
      <c r="AI49" s="30">
        <f t="shared" si="5"/>
        <v>0</v>
      </c>
      <c r="AJ49" s="31">
        <f t="shared" si="6"/>
        <v>0</v>
      </c>
      <c r="AL49" s="28">
        <f>'Proposed Rates'!I173</f>
        <v>1.4594</v>
      </c>
      <c r="AM49" s="181">
        <f>AM48</f>
        <v>0.4</v>
      </c>
      <c r="AN49" s="26">
        <f>AM49*AL49</f>
        <v>0.58376000000000006</v>
      </c>
      <c r="AO49" s="27"/>
      <c r="AP49" s="30">
        <f t="shared" si="7"/>
        <v>0</v>
      </c>
      <c r="AQ49" s="31">
        <f t="shared" si="8"/>
        <v>0</v>
      </c>
    </row>
    <row r="50" spans="2:43" ht="25.5" x14ac:dyDescent="0.2">
      <c r="B50" s="50" t="s">
        <v>30</v>
      </c>
      <c r="C50" s="35"/>
      <c r="D50" s="35"/>
      <c r="E50" s="35"/>
      <c r="F50" s="61"/>
      <c r="G50" s="53"/>
      <c r="H50" s="54">
        <f>SUM(H47:H49)</f>
        <v>11.380397930000001</v>
      </c>
      <c r="I50" s="62"/>
      <c r="J50" s="63"/>
      <c r="K50" s="53"/>
      <c r="L50" s="54">
        <f>SUM(L47:L49)</f>
        <v>12.891075403999999</v>
      </c>
      <c r="M50" s="62"/>
      <c r="N50" s="37">
        <f t="shared" si="58"/>
        <v>1.5106774739999977</v>
      </c>
      <c r="O50" s="38">
        <f t="shared" si="41"/>
        <v>0.13274381821198739</v>
      </c>
      <c r="Q50" s="63"/>
      <c r="R50" s="53"/>
      <c r="S50" s="54">
        <f>SUM(S47:S49)</f>
        <v>14.958115403999999</v>
      </c>
      <c r="T50" s="62"/>
      <c r="U50" s="37">
        <f t="shared" si="1"/>
        <v>2.0670400000000004</v>
      </c>
      <c r="V50" s="38">
        <f t="shared" si="2"/>
        <v>0.16034659136029988</v>
      </c>
      <c r="X50" s="63"/>
      <c r="Y50" s="53"/>
      <c r="Z50" s="54">
        <f>SUM(Z47:Z49)</f>
        <v>17.292675404000001</v>
      </c>
      <c r="AA50" s="62"/>
      <c r="AB50" s="37">
        <f t="shared" si="3"/>
        <v>2.3345600000000015</v>
      </c>
      <c r="AC50" s="38">
        <f t="shared" si="4"/>
        <v>0.15607313735363407</v>
      </c>
      <c r="AE50" s="63"/>
      <c r="AF50" s="53"/>
      <c r="AG50" s="54">
        <f>SUM(AG47:AG49)</f>
        <v>19.180139404000002</v>
      </c>
      <c r="AH50" s="62"/>
      <c r="AI50" s="37">
        <f t="shared" si="5"/>
        <v>1.8874640000000014</v>
      </c>
      <c r="AJ50" s="38">
        <f t="shared" si="6"/>
        <v>0.10914817724291573</v>
      </c>
      <c r="AL50" s="63"/>
      <c r="AM50" s="53"/>
      <c r="AN50" s="54">
        <f>SUM(AN47:AN49)</f>
        <v>20.918715404</v>
      </c>
      <c r="AO50" s="62"/>
      <c r="AP50" s="37">
        <f t="shared" si="7"/>
        <v>1.7385759999999983</v>
      </c>
      <c r="AQ50" s="38">
        <f t="shared" si="8"/>
        <v>9.0644596651754256E-2</v>
      </c>
    </row>
    <row r="51" spans="2:43" ht="25.5" x14ac:dyDescent="0.2">
      <c r="B51" s="65" t="s">
        <v>31</v>
      </c>
      <c r="C51" s="21"/>
      <c r="D51" s="22" t="s">
        <v>20</v>
      </c>
      <c r="E51" s="23"/>
      <c r="F51" s="66">
        <f>'Proposed Rates'!D181</f>
        <v>3.3999999999999998E-3</v>
      </c>
      <c r="G51" s="58">
        <f>F18+G45</f>
        <v>97.149000000000001</v>
      </c>
      <c r="H51" s="67">
        <f t="shared" ref="H51:H53" si="59">G51*F51</f>
        <v>0.33030660000000001</v>
      </c>
      <c r="I51" s="27"/>
      <c r="J51" s="66">
        <f>'Proposed Rates'!E181</f>
        <v>3.3999999999999998E-3</v>
      </c>
      <c r="K51" s="58">
        <f>G51</f>
        <v>97.149000000000001</v>
      </c>
      <c r="L51" s="67">
        <f t="shared" ref="L51:L53" si="60">K51*J51</f>
        <v>0.33030660000000001</v>
      </c>
      <c r="M51" s="27"/>
      <c r="N51" s="30">
        <f t="shared" si="58"/>
        <v>0</v>
      </c>
      <c r="O51" s="68">
        <f t="shared" si="41"/>
        <v>0</v>
      </c>
      <c r="Q51" s="66">
        <f>'Proposed Rates'!F181</f>
        <v>3.3999999999999998E-3</v>
      </c>
      <c r="R51" s="58">
        <f>K51</f>
        <v>97.149000000000001</v>
      </c>
      <c r="S51" s="67">
        <f t="shared" ref="S51:S53" si="61">R51*Q51</f>
        <v>0.33030660000000001</v>
      </c>
      <c r="T51" s="27"/>
      <c r="U51" s="30">
        <f t="shared" si="1"/>
        <v>0</v>
      </c>
      <c r="V51" s="68">
        <f t="shared" si="2"/>
        <v>0</v>
      </c>
      <c r="X51" s="66">
        <f>'Proposed Rates'!G181</f>
        <v>3.3999999999999998E-3</v>
      </c>
      <c r="Y51" s="58">
        <f>R51</f>
        <v>97.149000000000001</v>
      </c>
      <c r="Z51" s="67">
        <f t="shared" ref="Z51:Z53" si="62">Y51*X51</f>
        <v>0.33030660000000001</v>
      </c>
      <c r="AA51" s="27"/>
      <c r="AB51" s="30">
        <f t="shared" si="3"/>
        <v>0</v>
      </c>
      <c r="AC51" s="68">
        <f t="shared" si="4"/>
        <v>0</v>
      </c>
      <c r="AE51" s="66">
        <f>'Proposed Rates'!H181</f>
        <v>3.3999999999999998E-3</v>
      </c>
      <c r="AF51" s="58">
        <f>Y51</f>
        <v>97.149000000000001</v>
      </c>
      <c r="AG51" s="67">
        <f t="shared" ref="AG51:AG53" si="63">AF51*AE51</f>
        <v>0.33030660000000001</v>
      </c>
      <c r="AH51" s="27"/>
      <c r="AI51" s="30">
        <f t="shared" si="5"/>
        <v>0</v>
      </c>
      <c r="AJ51" s="68">
        <f t="shared" si="6"/>
        <v>0</v>
      </c>
      <c r="AL51" s="66">
        <f>'Proposed Rates'!I181</f>
        <v>3.3999999999999998E-3</v>
      </c>
      <c r="AM51" s="58">
        <f>AF51</f>
        <v>97.149000000000001</v>
      </c>
      <c r="AN51" s="67">
        <f t="shared" ref="AN51:AN53" si="64">AM51*AL51</f>
        <v>0.33030660000000001</v>
      </c>
      <c r="AO51" s="27"/>
      <c r="AP51" s="30">
        <f t="shared" si="7"/>
        <v>0</v>
      </c>
      <c r="AQ51" s="68">
        <f t="shared" si="8"/>
        <v>0</v>
      </c>
    </row>
    <row r="52" spans="2:43" ht="25.5" x14ac:dyDescent="0.2">
      <c r="B52" s="65" t="s">
        <v>32</v>
      </c>
      <c r="C52" s="21"/>
      <c r="D52" s="22" t="s">
        <v>20</v>
      </c>
      <c r="E52" s="23"/>
      <c r="F52" s="66">
        <f>'Proposed Rates'!D195</f>
        <v>5.0000000000000001E-4</v>
      </c>
      <c r="G52" s="58">
        <f>G51</f>
        <v>97.149000000000001</v>
      </c>
      <c r="H52" s="67">
        <f t="shared" si="59"/>
        <v>4.85745E-2</v>
      </c>
      <c r="I52" s="27"/>
      <c r="J52" s="66">
        <f>'Proposed Rates'!E195</f>
        <v>5.0000000000000001E-4</v>
      </c>
      <c r="K52" s="58">
        <f>G52</f>
        <v>97.149000000000001</v>
      </c>
      <c r="L52" s="67">
        <f t="shared" si="60"/>
        <v>4.85745E-2</v>
      </c>
      <c r="M52" s="27"/>
      <c r="N52" s="30">
        <f t="shared" si="58"/>
        <v>0</v>
      </c>
      <c r="O52" s="68">
        <f t="shared" si="41"/>
        <v>0</v>
      </c>
      <c r="Q52" s="66">
        <f>'Proposed Rates'!F195</f>
        <v>5.0000000000000001E-4</v>
      </c>
      <c r="R52" s="58">
        <f>K52</f>
        <v>97.149000000000001</v>
      </c>
      <c r="S52" s="67">
        <f t="shared" si="61"/>
        <v>4.85745E-2</v>
      </c>
      <c r="T52" s="27"/>
      <c r="U52" s="30">
        <f t="shared" si="1"/>
        <v>0</v>
      </c>
      <c r="V52" s="68">
        <f t="shared" si="2"/>
        <v>0</v>
      </c>
      <c r="X52" s="66">
        <f>'Proposed Rates'!G195</f>
        <v>5.0000000000000001E-4</v>
      </c>
      <c r="Y52" s="58">
        <f>R52</f>
        <v>97.149000000000001</v>
      </c>
      <c r="Z52" s="67">
        <f t="shared" si="62"/>
        <v>4.85745E-2</v>
      </c>
      <c r="AA52" s="27"/>
      <c r="AB52" s="30">
        <f t="shared" si="3"/>
        <v>0</v>
      </c>
      <c r="AC52" s="68">
        <f t="shared" si="4"/>
        <v>0</v>
      </c>
      <c r="AE52" s="66">
        <f>'Proposed Rates'!H195</f>
        <v>5.0000000000000001E-4</v>
      </c>
      <c r="AF52" s="58">
        <f>Y52</f>
        <v>97.149000000000001</v>
      </c>
      <c r="AG52" s="67">
        <f t="shared" si="63"/>
        <v>4.85745E-2</v>
      </c>
      <c r="AH52" s="27"/>
      <c r="AI52" s="30">
        <f t="shared" si="5"/>
        <v>0</v>
      </c>
      <c r="AJ52" s="68">
        <f t="shared" si="6"/>
        <v>0</v>
      </c>
      <c r="AL52" s="66">
        <f>'Proposed Rates'!I195</f>
        <v>5.0000000000000001E-4</v>
      </c>
      <c r="AM52" s="58">
        <f>AF52</f>
        <v>97.149000000000001</v>
      </c>
      <c r="AN52" s="67">
        <f t="shared" si="64"/>
        <v>4.85745E-2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
      <c r="B54" s="43" t="s">
        <v>34</v>
      </c>
      <c r="C54" s="21"/>
      <c r="D54" s="22"/>
      <c r="E54" s="23"/>
      <c r="F54" s="66">
        <f>'Proposed Rates'!D222</f>
        <v>0.10100000000000001</v>
      </c>
      <c r="G54" s="71">
        <f>0.65*$F$18</f>
        <v>61.1</v>
      </c>
      <c r="H54" s="67">
        <f t="shared" ref="H54:H56" si="65">G54*F54</f>
        <v>6.1711000000000009</v>
      </c>
      <c r="I54" s="27"/>
      <c r="J54" s="66">
        <f>'Proposed Rates'!E222</f>
        <v>0.10100000000000001</v>
      </c>
      <c r="K54" s="71">
        <f>$G$54</f>
        <v>61.1</v>
      </c>
      <c r="L54" s="67">
        <f t="shared" ref="L54:L56" si="66">K54*J54</f>
        <v>6.1711000000000009</v>
      </c>
      <c r="M54" s="27"/>
      <c r="N54" s="30">
        <f t="shared" si="58"/>
        <v>0</v>
      </c>
      <c r="O54" s="68">
        <f t="shared" si="41"/>
        <v>0</v>
      </c>
      <c r="Q54" s="66">
        <f>'Proposed Rates'!F222</f>
        <v>0.10100000000000001</v>
      </c>
      <c r="R54" s="71">
        <f>$G$54</f>
        <v>61.1</v>
      </c>
      <c r="S54" s="67">
        <f t="shared" ref="S54:S56" si="67">R54*Q54</f>
        <v>6.1711000000000009</v>
      </c>
      <c r="T54" s="27"/>
      <c r="U54" s="30">
        <f t="shared" si="1"/>
        <v>0</v>
      </c>
      <c r="V54" s="68">
        <f t="shared" si="2"/>
        <v>0</v>
      </c>
      <c r="X54" s="66">
        <f>'Proposed Rates'!G222</f>
        <v>0.10100000000000001</v>
      </c>
      <c r="Y54" s="71">
        <f>$G$54</f>
        <v>61.1</v>
      </c>
      <c r="Z54" s="67">
        <f t="shared" ref="Z54:Z56" si="68">Y54*X54</f>
        <v>6.1711000000000009</v>
      </c>
      <c r="AA54" s="27"/>
      <c r="AB54" s="30">
        <f t="shared" si="3"/>
        <v>0</v>
      </c>
      <c r="AC54" s="68">
        <f t="shared" si="4"/>
        <v>0</v>
      </c>
      <c r="AE54" s="66">
        <f>'Proposed Rates'!H222</f>
        <v>0.10100000000000001</v>
      </c>
      <c r="AF54" s="71">
        <f>$G$54</f>
        <v>61.1</v>
      </c>
      <c r="AG54" s="67">
        <f t="shared" ref="AG54:AG56" si="69">AF54*AE54</f>
        <v>6.1711000000000009</v>
      </c>
      <c r="AH54" s="27"/>
      <c r="AI54" s="30">
        <f t="shared" si="5"/>
        <v>0</v>
      </c>
      <c r="AJ54" s="68">
        <f t="shared" si="6"/>
        <v>0</v>
      </c>
      <c r="AL54" s="66">
        <f>'Proposed Rates'!I222</f>
        <v>0.10100000000000001</v>
      </c>
      <c r="AM54" s="71">
        <f>$G$54</f>
        <v>61.1</v>
      </c>
      <c r="AN54" s="67">
        <f t="shared" ref="AN54:AN56" si="70">AM54*AL54</f>
        <v>6.1711000000000009</v>
      </c>
      <c r="AO54" s="27"/>
      <c r="AP54" s="30">
        <f t="shared" si="7"/>
        <v>0</v>
      </c>
      <c r="AQ54" s="68">
        <f t="shared" si="8"/>
        <v>0</v>
      </c>
    </row>
    <row r="55" spans="2:43" x14ac:dyDescent="0.2">
      <c r="B55" s="43" t="s">
        <v>35</v>
      </c>
      <c r="C55" s="21"/>
      <c r="D55" s="22"/>
      <c r="E55" s="23"/>
      <c r="F55" s="66">
        <f>'Proposed Rates'!D223</f>
        <v>0.14399999999999999</v>
      </c>
      <c r="G55" s="71">
        <f>0.17*$F$18</f>
        <v>15.98</v>
      </c>
      <c r="H55" s="67">
        <f t="shared" si="65"/>
        <v>2.3011200000000001</v>
      </c>
      <c r="I55" s="27"/>
      <c r="J55" s="66">
        <f>'Proposed Rates'!E223</f>
        <v>0.14399999999999999</v>
      </c>
      <c r="K55" s="71">
        <f>$G$55</f>
        <v>15.98</v>
      </c>
      <c r="L55" s="67">
        <f t="shared" si="66"/>
        <v>2.3011200000000001</v>
      </c>
      <c r="M55" s="27"/>
      <c r="N55" s="30">
        <f t="shared" si="58"/>
        <v>0</v>
      </c>
      <c r="O55" s="68">
        <f t="shared" si="41"/>
        <v>0</v>
      </c>
      <c r="Q55" s="66">
        <f>'Proposed Rates'!F223</f>
        <v>0.14399999999999999</v>
      </c>
      <c r="R55" s="71">
        <f>$G$55</f>
        <v>15.98</v>
      </c>
      <c r="S55" s="67">
        <f t="shared" si="67"/>
        <v>2.3011200000000001</v>
      </c>
      <c r="T55" s="27"/>
      <c r="U55" s="30">
        <f t="shared" si="1"/>
        <v>0</v>
      </c>
      <c r="V55" s="68">
        <f t="shared" si="2"/>
        <v>0</v>
      </c>
      <c r="X55" s="66">
        <f>'Proposed Rates'!G223</f>
        <v>0.14399999999999999</v>
      </c>
      <c r="Y55" s="71">
        <f>$G$55</f>
        <v>15.98</v>
      </c>
      <c r="Z55" s="67">
        <f t="shared" si="68"/>
        <v>2.3011200000000001</v>
      </c>
      <c r="AA55" s="27"/>
      <c r="AB55" s="30">
        <f t="shared" si="3"/>
        <v>0</v>
      </c>
      <c r="AC55" s="68">
        <f t="shared" si="4"/>
        <v>0</v>
      </c>
      <c r="AE55" s="66">
        <f>'Proposed Rates'!H223</f>
        <v>0.14399999999999999</v>
      </c>
      <c r="AF55" s="71">
        <f>$G$55</f>
        <v>15.98</v>
      </c>
      <c r="AG55" s="67">
        <f t="shared" si="69"/>
        <v>2.3011200000000001</v>
      </c>
      <c r="AH55" s="27"/>
      <c r="AI55" s="30">
        <f t="shared" si="5"/>
        <v>0</v>
      </c>
      <c r="AJ55" s="68">
        <f t="shared" si="6"/>
        <v>0</v>
      </c>
      <c r="AL55" s="66">
        <f>'Proposed Rates'!I223</f>
        <v>0.14399999999999999</v>
      </c>
      <c r="AM55" s="71">
        <f>$G$55</f>
        <v>15.98</v>
      </c>
      <c r="AN55" s="67">
        <f t="shared" si="70"/>
        <v>2.3011200000000001</v>
      </c>
      <c r="AO55" s="27"/>
      <c r="AP55" s="30">
        <f t="shared" si="7"/>
        <v>0</v>
      </c>
      <c r="AQ55" s="68">
        <f t="shared" si="8"/>
        <v>0</v>
      </c>
    </row>
    <row r="56" spans="2:43" x14ac:dyDescent="0.2">
      <c r="B56" s="11" t="s">
        <v>36</v>
      </c>
      <c r="C56" s="21"/>
      <c r="D56" s="22"/>
      <c r="E56" s="23"/>
      <c r="F56" s="66">
        <f>'Proposed Rates'!D224</f>
        <v>0.20799999999999999</v>
      </c>
      <c r="G56" s="71">
        <f>0.18*$F$18</f>
        <v>16.919999999999998</v>
      </c>
      <c r="H56" s="67">
        <f t="shared" si="65"/>
        <v>3.5193599999999994</v>
      </c>
      <c r="I56" s="27"/>
      <c r="J56" s="66">
        <f>'Proposed Rates'!E224</f>
        <v>0.20799999999999999</v>
      </c>
      <c r="K56" s="71">
        <f>$G$56</f>
        <v>16.919999999999998</v>
      </c>
      <c r="L56" s="67">
        <f t="shared" si="66"/>
        <v>3.5193599999999994</v>
      </c>
      <c r="M56" s="27"/>
      <c r="N56" s="30">
        <f t="shared" si="58"/>
        <v>0</v>
      </c>
      <c r="O56" s="68">
        <f t="shared" si="41"/>
        <v>0</v>
      </c>
      <c r="Q56" s="66">
        <f>'Proposed Rates'!F224</f>
        <v>0.20799999999999999</v>
      </c>
      <c r="R56" s="71">
        <f>$G$56</f>
        <v>16.919999999999998</v>
      </c>
      <c r="S56" s="67">
        <f t="shared" si="67"/>
        <v>3.5193599999999994</v>
      </c>
      <c r="T56" s="27"/>
      <c r="U56" s="30">
        <f t="shared" si="1"/>
        <v>0</v>
      </c>
      <c r="V56" s="68">
        <f t="shared" si="2"/>
        <v>0</v>
      </c>
      <c r="X56" s="66">
        <f>'Proposed Rates'!G224</f>
        <v>0.20799999999999999</v>
      </c>
      <c r="Y56" s="71">
        <f>$G$56</f>
        <v>16.919999999999998</v>
      </c>
      <c r="Z56" s="67">
        <f t="shared" si="68"/>
        <v>3.5193599999999994</v>
      </c>
      <c r="AA56" s="27"/>
      <c r="AB56" s="30">
        <f t="shared" si="3"/>
        <v>0</v>
      </c>
      <c r="AC56" s="68">
        <f t="shared" si="4"/>
        <v>0</v>
      </c>
      <c r="AE56" s="66">
        <f>'Proposed Rates'!H224</f>
        <v>0.20799999999999999</v>
      </c>
      <c r="AF56" s="71">
        <f>$G$56</f>
        <v>16.919999999999998</v>
      </c>
      <c r="AG56" s="67">
        <f t="shared" si="69"/>
        <v>3.5193599999999994</v>
      </c>
      <c r="AH56" s="27"/>
      <c r="AI56" s="30">
        <f t="shared" si="5"/>
        <v>0</v>
      </c>
      <c r="AJ56" s="68">
        <f t="shared" si="6"/>
        <v>0</v>
      </c>
      <c r="AL56" s="66">
        <f>'Proposed Rates'!I224</f>
        <v>0.20799999999999999</v>
      </c>
      <c r="AM56" s="71">
        <f>$G$56</f>
        <v>16.919999999999998</v>
      </c>
      <c r="AN56" s="67">
        <f t="shared" si="70"/>
        <v>3.5193599999999994</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94</v>
      </c>
      <c r="H57" s="67">
        <f>G57*F57</f>
        <v>11.186</v>
      </c>
      <c r="I57" s="77"/>
      <c r="J57" s="66">
        <f>'Proposed Rates'!E226</f>
        <v>0.11899999999999999</v>
      </c>
      <c r="K57" s="76">
        <f>$G$57</f>
        <v>94</v>
      </c>
      <c r="L57" s="67">
        <f>K57*J57</f>
        <v>11.186</v>
      </c>
      <c r="M57" s="77"/>
      <c r="N57" s="78">
        <f t="shared" si="58"/>
        <v>0</v>
      </c>
      <c r="O57" s="68">
        <f t="shared" si="41"/>
        <v>0</v>
      </c>
      <c r="Q57" s="66">
        <f>'Proposed Rates'!F226</f>
        <v>0.11899999999999999</v>
      </c>
      <c r="R57" s="76">
        <f>$G$57</f>
        <v>94</v>
      </c>
      <c r="S57" s="67">
        <f>R57*Q57</f>
        <v>11.186</v>
      </c>
      <c r="T57" s="77"/>
      <c r="U57" s="78">
        <f t="shared" si="1"/>
        <v>0</v>
      </c>
      <c r="V57" s="68">
        <f t="shared" si="2"/>
        <v>0</v>
      </c>
      <c r="X57" s="66">
        <f>'Proposed Rates'!G226</f>
        <v>0.11899999999999999</v>
      </c>
      <c r="Y57" s="76">
        <f>$G$57</f>
        <v>94</v>
      </c>
      <c r="Z57" s="67">
        <f>Y57*X57</f>
        <v>11.186</v>
      </c>
      <c r="AA57" s="77"/>
      <c r="AB57" s="78">
        <f t="shared" si="3"/>
        <v>0</v>
      </c>
      <c r="AC57" s="68">
        <f t="shared" si="4"/>
        <v>0</v>
      </c>
      <c r="AE57" s="66">
        <f>'Proposed Rates'!H226</f>
        <v>0.11899999999999999</v>
      </c>
      <c r="AF57" s="76">
        <f>$G$57</f>
        <v>94</v>
      </c>
      <c r="AG57" s="67">
        <f>AF57*AE57</f>
        <v>11.186</v>
      </c>
      <c r="AH57" s="77"/>
      <c r="AI57" s="78">
        <f t="shared" si="5"/>
        <v>0</v>
      </c>
      <c r="AJ57" s="68">
        <f t="shared" si="6"/>
        <v>0</v>
      </c>
      <c r="AL57" s="66">
        <f>'Proposed Rates'!I226</f>
        <v>0.11899999999999999</v>
      </c>
      <c r="AM57" s="76">
        <f>$G$57</f>
        <v>94</v>
      </c>
      <c r="AN57" s="67">
        <f>AM57*AL57</f>
        <v>11.186</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24.000859030000001</v>
      </c>
      <c r="I60" s="94"/>
      <c r="J60" s="95"/>
      <c r="K60" s="95"/>
      <c r="L60" s="93">
        <f>SUM(L51:L56,L50)</f>
        <v>25.511536503999999</v>
      </c>
      <c r="M60" s="96"/>
      <c r="N60" s="97">
        <f t="shared" ref="N60" si="71">L60-H60</f>
        <v>1.5106774739999977</v>
      </c>
      <c r="O60" s="98">
        <f t="shared" ref="O60" si="72">IF((H60)=0,"",(N60/H60))</f>
        <v>6.2942641849265415E-2</v>
      </c>
      <c r="Q60" s="95"/>
      <c r="R60" s="95"/>
      <c r="S60" s="93">
        <f>SUM(S51:S56,S50)</f>
        <v>27.578576503999997</v>
      </c>
      <c r="T60" s="96"/>
      <c r="U60" s="97">
        <f t="shared" si="1"/>
        <v>2.0670399999999987</v>
      </c>
      <c r="V60" s="98">
        <f>IF((L60)=0,"",(U60/L60))</f>
        <v>8.1023736052742407E-2</v>
      </c>
      <c r="X60" s="95"/>
      <c r="Y60" s="95"/>
      <c r="Z60" s="93">
        <f>SUM(Z51:Z56,Z50)</f>
        <v>29.913136504000001</v>
      </c>
      <c r="AA60" s="96"/>
      <c r="AB60" s="97">
        <f t="shared" si="3"/>
        <v>2.3345600000000033</v>
      </c>
      <c r="AC60" s="98">
        <f>IF((S60)=0,"",(AB60/S60))</f>
        <v>8.4651214672425118E-2</v>
      </c>
      <c r="AE60" s="95"/>
      <c r="AF60" s="95"/>
      <c r="AG60" s="93">
        <f>SUM(AG51:AG56,AG50)</f>
        <v>31.800600504000002</v>
      </c>
      <c r="AH60" s="96"/>
      <c r="AI60" s="97">
        <f t="shared" ref="AI60:AI64" si="73">AG60-Z60</f>
        <v>1.8874640000000014</v>
      </c>
      <c r="AJ60" s="98">
        <f>IF((Z60)=0,"",(AI60/Z60))</f>
        <v>6.3098164237896243E-2</v>
      </c>
      <c r="AL60" s="95"/>
      <c r="AM60" s="95"/>
      <c r="AN60" s="93">
        <f>SUM(AN51:AN56,AN50)</f>
        <v>33.539176503999997</v>
      </c>
      <c r="AO60" s="96"/>
      <c r="AP60" s="97">
        <f t="shared" ref="AP60:AP64" si="74">AN60-AG60</f>
        <v>1.7385759999999948</v>
      </c>
      <c r="AQ60" s="98">
        <f>IF((AG60)=0,"",(AP60/AG60))</f>
        <v>5.4671168859887098E-2</v>
      </c>
    </row>
    <row r="61" spans="2:43" x14ac:dyDescent="0.2">
      <c r="B61" s="99" t="s">
        <v>40</v>
      </c>
      <c r="C61" s="21"/>
      <c r="D61" s="21"/>
      <c r="E61" s="21"/>
      <c r="F61" s="100">
        <v>0.13</v>
      </c>
      <c r="G61" s="101"/>
      <c r="H61" s="102">
        <f>H60*F61</f>
        <v>3.1201116739000003</v>
      </c>
      <c r="I61" s="103"/>
      <c r="J61" s="104">
        <v>0.13</v>
      </c>
      <c r="K61" s="103"/>
      <c r="L61" s="105">
        <f>L60*J61</f>
        <v>3.3164997455199998</v>
      </c>
      <c r="M61" s="106"/>
      <c r="N61" s="107">
        <f t="shared" si="58"/>
        <v>0.19638807161999949</v>
      </c>
      <c r="O61" s="108">
        <f t="shared" si="41"/>
        <v>6.2942641849265346E-2</v>
      </c>
      <c r="Q61" s="104">
        <v>0.13</v>
      </c>
      <c r="R61" s="103"/>
      <c r="S61" s="105">
        <f>S60*Q61</f>
        <v>3.5852149455199998</v>
      </c>
      <c r="T61" s="106"/>
      <c r="U61" s="107">
        <f t="shared" si="1"/>
        <v>0.26871519999999993</v>
      </c>
      <c r="V61" s="108">
        <f t="shared" ref="V61:V70" si="75">IF((L61)=0,"",(U61/L61))</f>
        <v>8.1023736052742434E-2</v>
      </c>
      <c r="X61" s="104">
        <v>0.13</v>
      </c>
      <c r="Y61" s="103"/>
      <c r="Z61" s="105">
        <f>Z60*X61</f>
        <v>3.8887077455200001</v>
      </c>
      <c r="AA61" s="106"/>
      <c r="AB61" s="107">
        <f t="shared" si="3"/>
        <v>0.30349280000000034</v>
      </c>
      <c r="AC61" s="108">
        <f t="shared" ref="AC61:AC70" si="76">IF((S61)=0,"",(AB61/S61))</f>
        <v>8.465121467242509E-2</v>
      </c>
      <c r="AE61" s="104">
        <v>0.13</v>
      </c>
      <c r="AF61" s="103"/>
      <c r="AG61" s="105">
        <f>AG60*AE61</f>
        <v>4.1340780655200007</v>
      </c>
      <c r="AH61" s="106"/>
      <c r="AI61" s="107">
        <f t="shared" si="73"/>
        <v>0.24537032000000059</v>
      </c>
      <c r="AJ61" s="108">
        <f t="shared" ref="AJ61:AJ70" si="77">IF((Z61)=0,"",(AI61/Z61))</f>
        <v>6.309816423789634E-2</v>
      </c>
      <c r="AL61" s="104">
        <v>0.13</v>
      </c>
      <c r="AM61" s="103"/>
      <c r="AN61" s="105">
        <f>AN60*AL61</f>
        <v>4.3600929455199999</v>
      </c>
      <c r="AO61" s="106"/>
      <c r="AP61" s="107">
        <f t="shared" si="74"/>
        <v>0.22601487999999925</v>
      </c>
      <c r="AQ61" s="108">
        <f t="shared" ref="AQ61:AQ70" si="78">IF((AG61)=0,"",(AP61/AG61))</f>
        <v>5.467116885988707E-2</v>
      </c>
    </row>
    <row r="62" spans="2:43" x14ac:dyDescent="0.2">
      <c r="B62" s="109" t="s">
        <v>41</v>
      </c>
      <c r="C62" s="21"/>
      <c r="D62" s="21"/>
      <c r="E62" s="21"/>
      <c r="F62" s="110"/>
      <c r="G62" s="101"/>
      <c r="H62" s="102">
        <f>H60+H61</f>
        <v>27.120970703899999</v>
      </c>
      <c r="I62" s="103"/>
      <c r="J62" s="103"/>
      <c r="K62" s="103"/>
      <c r="L62" s="105">
        <f>L60+L61</f>
        <v>28.828036249519997</v>
      </c>
      <c r="M62" s="106"/>
      <c r="N62" s="107">
        <f t="shared" si="58"/>
        <v>1.7070655456199972</v>
      </c>
      <c r="O62" s="108">
        <f t="shared" si="41"/>
        <v>6.2942641849265415E-2</v>
      </c>
      <c r="Q62" s="103"/>
      <c r="R62" s="103"/>
      <c r="S62" s="105">
        <f>S60+S61</f>
        <v>31.163791449519998</v>
      </c>
      <c r="T62" s="106"/>
      <c r="U62" s="107">
        <f t="shared" si="1"/>
        <v>2.3357552000000013</v>
      </c>
      <c r="V62" s="108">
        <f t="shared" si="75"/>
        <v>8.1023736052742504E-2</v>
      </c>
      <c r="X62" s="103"/>
      <c r="Y62" s="103"/>
      <c r="Z62" s="105">
        <f>Z60+Z61</f>
        <v>33.801844249520002</v>
      </c>
      <c r="AA62" s="106"/>
      <c r="AB62" s="107">
        <f t="shared" si="3"/>
        <v>2.6380528000000041</v>
      </c>
      <c r="AC62" s="108">
        <f t="shared" si="76"/>
        <v>8.4651214672425132E-2</v>
      </c>
      <c r="AE62" s="103"/>
      <c r="AF62" s="103"/>
      <c r="AG62" s="105">
        <f>AG60+AG61</f>
        <v>35.934678569520003</v>
      </c>
      <c r="AH62" s="106"/>
      <c r="AI62" s="107">
        <f t="shared" si="73"/>
        <v>2.1328343200000006</v>
      </c>
      <c r="AJ62" s="108">
        <f t="shared" si="77"/>
        <v>6.3098164237896215E-2</v>
      </c>
      <c r="AL62" s="103"/>
      <c r="AM62" s="103"/>
      <c r="AN62" s="105">
        <f>AN60+AN61</f>
        <v>37.899269449519998</v>
      </c>
      <c r="AO62" s="106"/>
      <c r="AP62" s="107">
        <f t="shared" si="74"/>
        <v>1.9645908799999958</v>
      </c>
      <c r="AQ62" s="108">
        <f t="shared" si="78"/>
        <v>5.467116885988714E-2</v>
      </c>
    </row>
    <row r="63" spans="2:43" ht="15.75" customHeight="1" x14ac:dyDescent="0.2">
      <c r="B63" s="412" t="s">
        <v>127</v>
      </c>
      <c r="C63" s="412"/>
      <c r="D63" s="412"/>
      <c r="E63" s="21"/>
      <c r="F63" s="262">
        <f>'Proposed Rates'!D267</f>
        <v>0.318</v>
      </c>
      <c r="G63" s="101"/>
      <c r="H63" s="111">
        <f>F63*H60</f>
        <v>7.6322731715400005</v>
      </c>
      <c r="I63" s="103"/>
      <c r="J63" s="264">
        <f>'Proposed Rates'!E267</f>
        <v>0.318</v>
      </c>
      <c r="K63" s="103"/>
      <c r="L63" s="174">
        <f>J63*L60</f>
        <v>8.1126686082719992</v>
      </c>
      <c r="M63" s="106"/>
      <c r="N63" s="112">
        <f t="shared" si="58"/>
        <v>0.48039543673199869</v>
      </c>
      <c r="O63" s="113">
        <f t="shared" si="41"/>
        <v>6.2942641849265332E-2</v>
      </c>
      <c r="Q63" s="264">
        <f>'Proposed Rates'!F267</f>
        <v>0.318</v>
      </c>
      <c r="R63" s="103"/>
      <c r="S63" s="174">
        <f>Q63*S60</f>
        <v>8.7699873282719985</v>
      </c>
      <c r="T63" s="106"/>
      <c r="U63" s="112">
        <f t="shared" si="1"/>
        <v>0.65731871999999925</v>
      </c>
      <c r="V63" s="113">
        <f t="shared" si="75"/>
        <v>8.1023736052742365E-2</v>
      </c>
      <c r="X63" s="264">
        <f>'Proposed Rates'!G267</f>
        <v>0.318</v>
      </c>
      <c r="Y63" s="103"/>
      <c r="Z63" s="174">
        <f>X63*Z60</f>
        <v>9.5123774082720001</v>
      </c>
      <c r="AA63" s="106"/>
      <c r="AB63" s="112">
        <f t="shared" si="3"/>
        <v>0.74239008000000162</v>
      </c>
      <c r="AC63" s="113">
        <f t="shared" si="76"/>
        <v>8.4651214672425187E-2</v>
      </c>
      <c r="AE63" s="264">
        <f>'Proposed Rates'!H267</f>
        <v>0.318</v>
      </c>
      <c r="AF63" s="103"/>
      <c r="AG63" s="174">
        <f>AE63*AG60</f>
        <v>10.112590960272001</v>
      </c>
      <c r="AH63" s="106"/>
      <c r="AI63" s="112">
        <f t="shared" si="73"/>
        <v>0.60021355200000137</v>
      </c>
      <c r="AJ63" s="113">
        <f t="shared" si="77"/>
        <v>6.309816423789634E-2</v>
      </c>
      <c r="AL63" s="264">
        <f>'Proposed Rates'!I267</f>
        <v>0.318</v>
      </c>
      <c r="AM63" s="103"/>
      <c r="AN63" s="174">
        <f>AL63*AN60</f>
        <v>10.665458128271998</v>
      </c>
      <c r="AO63" s="106"/>
      <c r="AP63" s="112">
        <f t="shared" si="74"/>
        <v>0.55286716799999702</v>
      </c>
      <c r="AQ63" s="113">
        <f t="shared" si="78"/>
        <v>5.4671168859886959E-2</v>
      </c>
    </row>
    <row r="64" spans="2:43" ht="13.5" customHeight="1" thickBot="1" x14ac:dyDescent="0.25">
      <c r="B64" s="413" t="s">
        <v>126</v>
      </c>
      <c r="C64" s="413"/>
      <c r="D64" s="413"/>
      <c r="E64" s="114"/>
      <c r="F64" s="115"/>
      <c r="G64" s="116"/>
      <c r="H64" s="117">
        <f>H62-H63</f>
        <v>19.48869753236</v>
      </c>
      <c r="I64" s="118"/>
      <c r="J64" s="118"/>
      <c r="K64" s="118"/>
      <c r="L64" s="119">
        <f>L62-L63</f>
        <v>20.715367641247997</v>
      </c>
      <c r="M64" s="120"/>
      <c r="N64" s="121">
        <f t="shared" si="58"/>
        <v>1.2266701088879977</v>
      </c>
      <c r="O64" s="122">
        <f t="shared" si="41"/>
        <v>6.2942641849265388E-2</v>
      </c>
      <c r="Q64" s="118"/>
      <c r="R64" s="118"/>
      <c r="S64" s="119">
        <f>S62-S63</f>
        <v>22.393804121247999</v>
      </c>
      <c r="T64" s="120"/>
      <c r="U64" s="121">
        <f t="shared" si="1"/>
        <v>1.678436480000002</v>
      </c>
      <c r="V64" s="122">
        <f t="shared" si="75"/>
        <v>8.1023736052742559E-2</v>
      </c>
      <c r="X64" s="118"/>
      <c r="Y64" s="118"/>
      <c r="Z64" s="119">
        <f>Z62-Z63</f>
        <v>24.289466841248</v>
      </c>
      <c r="AA64" s="120"/>
      <c r="AB64" s="121">
        <f t="shared" si="3"/>
        <v>1.8956627200000007</v>
      </c>
      <c r="AC64" s="122">
        <f t="shared" si="76"/>
        <v>8.4651214672425021E-2</v>
      </c>
      <c r="AE64" s="118"/>
      <c r="AF64" s="118"/>
      <c r="AG64" s="119">
        <f>AG62-AG63</f>
        <v>25.822087609248001</v>
      </c>
      <c r="AH64" s="120"/>
      <c r="AI64" s="121">
        <f t="shared" si="73"/>
        <v>1.532620768000001</v>
      </c>
      <c r="AJ64" s="122">
        <f t="shared" si="77"/>
        <v>6.3098164237896243E-2</v>
      </c>
      <c r="AL64" s="118"/>
      <c r="AM64" s="118"/>
      <c r="AN64" s="119">
        <f>AN62-AN63</f>
        <v>27.233811321247998</v>
      </c>
      <c r="AO64" s="120"/>
      <c r="AP64" s="121">
        <f t="shared" si="74"/>
        <v>1.411723711999997</v>
      </c>
      <c r="AQ64" s="122">
        <f t="shared" si="78"/>
        <v>5.4671168859887147E-2</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23.195279030000002</v>
      </c>
      <c r="I66" s="134"/>
      <c r="J66" s="135"/>
      <c r="K66" s="135"/>
      <c r="L66" s="133">
        <f>SUM(L57:L58,L50,L51:L53)</f>
        <v>24.705956504</v>
      </c>
      <c r="M66" s="136"/>
      <c r="N66" s="137">
        <f t="shared" ref="N66:N70" si="79">L66-H66</f>
        <v>1.5106774739999977</v>
      </c>
      <c r="O66" s="98">
        <f t="shared" ref="O66:O70" si="80">IF((H66)=0,"",(N66/H66))</f>
        <v>6.5128661398991483E-2</v>
      </c>
      <c r="Q66" s="135"/>
      <c r="R66" s="135"/>
      <c r="S66" s="133">
        <f>SUM(S57:S58,S50,S51:S53)</f>
        <v>26.772996503999998</v>
      </c>
      <c r="T66" s="136"/>
      <c r="U66" s="137">
        <f t="shared" si="1"/>
        <v>2.0670399999999987</v>
      </c>
      <c r="V66" s="98">
        <f t="shared" si="75"/>
        <v>8.3665653651795915E-2</v>
      </c>
      <c r="X66" s="135"/>
      <c r="Y66" s="135"/>
      <c r="Z66" s="133">
        <f>SUM(Z57:Z58,Z50,Z51:Z53)</f>
        <v>29.107556504000001</v>
      </c>
      <c r="AA66" s="136"/>
      <c r="AB66" s="137">
        <f t="shared" si="3"/>
        <v>2.3345600000000033</v>
      </c>
      <c r="AC66" s="98">
        <f t="shared" si="76"/>
        <v>8.7198308177839204E-2</v>
      </c>
      <c r="AE66" s="135"/>
      <c r="AF66" s="135"/>
      <c r="AG66" s="133">
        <f>SUM(AG57:AG58,AG50,AG51:AG53)</f>
        <v>30.995020504000003</v>
      </c>
      <c r="AH66" s="136"/>
      <c r="AI66" s="137">
        <f t="shared" ref="AI66:AI70" si="81">AG66-Z66</f>
        <v>1.8874640000000014</v>
      </c>
      <c r="AJ66" s="98">
        <f t="shared" si="77"/>
        <v>6.4844467440632589E-2</v>
      </c>
      <c r="AL66" s="135"/>
      <c r="AM66" s="135"/>
      <c r="AN66" s="133">
        <f>SUM(AN57:AN58,AN50,AN51:AN53)</f>
        <v>32.733596504000005</v>
      </c>
      <c r="AO66" s="136"/>
      <c r="AP66" s="137">
        <f t="shared" ref="AP66:AP70" si="82">AN66-AG66</f>
        <v>1.7385760000000019</v>
      </c>
      <c r="AQ66" s="98">
        <f t="shared" si="78"/>
        <v>5.6092106787786554E-2</v>
      </c>
    </row>
    <row r="67" spans="1:43" s="79" customFormat="1" x14ac:dyDescent="0.2">
      <c r="B67" s="138" t="s">
        <v>40</v>
      </c>
      <c r="C67" s="73"/>
      <c r="D67" s="73"/>
      <c r="E67" s="73"/>
      <c r="F67" s="139">
        <v>0.13</v>
      </c>
      <c r="G67" s="132"/>
      <c r="H67" s="140">
        <f>H66*F67</f>
        <v>3.0153862739000004</v>
      </c>
      <c r="I67" s="141"/>
      <c r="J67" s="142">
        <v>0.13</v>
      </c>
      <c r="K67" s="143"/>
      <c r="L67" s="144">
        <f>L66*J67</f>
        <v>3.2117743455199999</v>
      </c>
      <c r="M67" s="145"/>
      <c r="N67" s="146">
        <f t="shared" si="79"/>
        <v>0.19638807161999949</v>
      </c>
      <c r="O67" s="108">
        <f t="shared" si="80"/>
        <v>6.5128661398991414E-2</v>
      </c>
      <c r="Q67" s="142">
        <v>0.13</v>
      </c>
      <c r="R67" s="143"/>
      <c r="S67" s="144">
        <f>S66*Q67</f>
        <v>3.4804895455199998</v>
      </c>
      <c r="T67" s="145"/>
      <c r="U67" s="146">
        <f t="shared" si="1"/>
        <v>0.26871519999999993</v>
      </c>
      <c r="V67" s="108">
        <f t="shared" si="75"/>
        <v>8.3665653651795957E-2</v>
      </c>
      <c r="X67" s="142">
        <v>0.13</v>
      </c>
      <c r="Y67" s="143"/>
      <c r="Z67" s="144">
        <f>Z66*X67</f>
        <v>3.7839823455200001</v>
      </c>
      <c r="AA67" s="145"/>
      <c r="AB67" s="146">
        <f t="shared" si="3"/>
        <v>0.30349280000000034</v>
      </c>
      <c r="AC67" s="108">
        <f t="shared" si="76"/>
        <v>8.7198308177839176E-2</v>
      </c>
      <c r="AE67" s="142">
        <v>0.13</v>
      </c>
      <c r="AF67" s="143"/>
      <c r="AG67" s="144">
        <f>AG66*AE67</f>
        <v>4.0293526655200003</v>
      </c>
      <c r="AH67" s="145"/>
      <c r="AI67" s="146">
        <f t="shared" si="81"/>
        <v>0.24537032000000014</v>
      </c>
      <c r="AJ67" s="108">
        <f t="shared" si="77"/>
        <v>6.4844467440632575E-2</v>
      </c>
      <c r="AL67" s="142">
        <v>0.13</v>
      </c>
      <c r="AM67" s="143"/>
      <c r="AN67" s="144">
        <f>AN66*AL67</f>
        <v>4.2553675455200004</v>
      </c>
      <c r="AO67" s="145"/>
      <c r="AP67" s="146">
        <f t="shared" si="82"/>
        <v>0.22601488000000014</v>
      </c>
      <c r="AQ67" s="108">
        <f t="shared" si="78"/>
        <v>5.6092106787786526E-2</v>
      </c>
    </row>
    <row r="68" spans="1:43" s="79" customFormat="1" x14ac:dyDescent="0.2">
      <c r="B68" s="147" t="s">
        <v>41</v>
      </c>
      <c r="C68" s="73"/>
      <c r="D68" s="73"/>
      <c r="E68" s="73"/>
      <c r="F68" s="148"/>
      <c r="G68" s="149"/>
      <c r="H68" s="140">
        <f>H66+H67</f>
        <v>26.210665303900001</v>
      </c>
      <c r="I68" s="141"/>
      <c r="J68" s="141"/>
      <c r="K68" s="141"/>
      <c r="L68" s="144">
        <f>L66+L67</f>
        <v>27.917730849519998</v>
      </c>
      <c r="M68" s="145"/>
      <c r="N68" s="146">
        <f t="shared" si="79"/>
        <v>1.7070655456199972</v>
      </c>
      <c r="O68" s="108">
        <f t="shared" si="80"/>
        <v>6.5128661398991483E-2</v>
      </c>
      <c r="Q68" s="141"/>
      <c r="R68" s="141"/>
      <c r="S68" s="144">
        <f>S66+S67</f>
        <v>30.253486049519999</v>
      </c>
      <c r="T68" s="145"/>
      <c r="U68" s="146">
        <f t="shared" si="1"/>
        <v>2.3357552000000013</v>
      </c>
      <c r="V68" s="108">
        <f t="shared" si="75"/>
        <v>8.3665653651796026E-2</v>
      </c>
      <c r="X68" s="141"/>
      <c r="Y68" s="141"/>
      <c r="Z68" s="144">
        <f>Z66+Z67</f>
        <v>32.891538849520003</v>
      </c>
      <c r="AA68" s="145"/>
      <c r="AB68" s="146">
        <f t="shared" si="3"/>
        <v>2.6380528000000041</v>
      </c>
      <c r="AC68" s="108">
        <f t="shared" si="76"/>
        <v>8.7198308177839204E-2</v>
      </c>
      <c r="AE68" s="141"/>
      <c r="AF68" s="141"/>
      <c r="AG68" s="144">
        <f>AG66+AG67</f>
        <v>35.024373169520004</v>
      </c>
      <c r="AH68" s="145"/>
      <c r="AI68" s="146">
        <f t="shared" si="81"/>
        <v>2.1328343200000006</v>
      </c>
      <c r="AJ68" s="108">
        <f t="shared" si="77"/>
        <v>6.4844467440632561E-2</v>
      </c>
      <c r="AL68" s="141"/>
      <c r="AM68" s="141"/>
      <c r="AN68" s="144">
        <f>AN66+AN67</f>
        <v>36.988964049520007</v>
      </c>
      <c r="AO68" s="145"/>
      <c r="AP68" s="146">
        <f t="shared" si="82"/>
        <v>1.9645908800000029</v>
      </c>
      <c r="AQ68" s="108">
        <f t="shared" si="78"/>
        <v>5.6092106787786575E-2</v>
      </c>
    </row>
    <row r="69" spans="1:43" s="79" customFormat="1" ht="15.75" customHeight="1" x14ac:dyDescent="0.2">
      <c r="B69" s="412" t="s">
        <v>127</v>
      </c>
      <c r="C69" s="412"/>
      <c r="D69" s="412"/>
      <c r="E69" s="73"/>
      <c r="F69" s="263">
        <f>F63</f>
        <v>0.318</v>
      </c>
      <c r="G69" s="149"/>
      <c r="H69" s="150">
        <f>F69*H66</f>
        <v>7.3760987315400008</v>
      </c>
      <c r="I69" s="141"/>
      <c r="J69" s="265">
        <f>J63</f>
        <v>0.318</v>
      </c>
      <c r="K69" s="141"/>
      <c r="L69" s="175">
        <f>J69*L66</f>
        <v>7.8564941682719995</v>
      </c>
      <c r="M69" s="145"/>
      <c r="N69" s="151">
        <f t="shared" si="79"/>
        <v>0.48039543673199869</v>
      </c>
      <c r="O69" s="113">
        <f t="shared" si="80"/>
        <v>6.51286613989914E-2</v>
      </c>
      <c r="Q69" s="265">
        <f>Q63</f>
        <v>0.318</v>
      </c>
      <c r="R69" s="141"/>
      <c r="S69" s="175">
        <f>Q69*S66</f>
        <v>8.5138128882719997</v>
      </c>
      <c r="T69" s="145"/>
      <c r="U69" s="151">
        <f t="shared" si="1"/>
        <v>0.65731872000000013</v>
      </c>
      <c r="V69" s="113">
        <f t="shared" si="75"/>
        <v>8.3665653651795999E-2</v>
      </c>
      <c r="X69" s="265">
        <f>X63</f>
        <v>0.318</v>
      </c>
      <c r="Y69" s="141"/>
      <c r="Z69" s="175">
        <f>X69*Z66</f>
        <v>9.2562029682720013</v>
      </c>
      <c r="AA69" s="145"/>
      <c r="AB69" s="151">
        <f t="shared" si="3"/>
        <v>0.74239008000000162</v>
      </c>
      <c r="AC69" s="113">
        <f t="shared" si="76"/>
        <v>8.7198308177839259E-2</v>
      </c>
      <c r="AE69" s="265">
        <f>AE63</f>
        <v>0.318</v>
      </c>
      <c r="AF69" s="141"/>
      <c r="AG69" s="175">
        <f>AE69*AG66</f>
        <v>9.8564165202720009</v>
      </c>
      <c r="AH69" s="145"/>
      <c r="AI69" s="151">
        <f t="shared" si="81"/>
        <v>0.60021355199999959</v>
      </c>
      <c r="AJ69" s="113">
        <f t="shared" si="77"/>
        <v>6.4844467440632492E-2</v>
      </c>
      <c r="AL69" s="265">
        <f>AL63</f>
        <v>0.318</v>
      </c>
      <c r="AM69" s="141"/>
      <c r="AN69" s="175">
        <f>AL69*AN66</f>
        <v>10.409283688272001</v>
      </c>
      <c r="AO69" s="145"/>
      <c r="AP69" s="151">
        <f t="shared" si="82"/>
        <v>0.55286716800000058</v>
      </c>
      <c r="AQ69" s="113">
        <f t="shared" si="78"/>
        <v>5.6092106787786547E-2</v>
      </c>
    </row>
    <row r="70" spans="1:43" s="79" customFormat="1" ht="13.5" customHeight="1" thickBot="1" x14ac:dyDescent="0.25">
      <c r="B70" s="407" t="s">
        <v>128</v>
      </c>
      <c r="C70" s="407"/>
      <c r="D70" s="407"/>
      <c r="E70" s="152"/>
      <c r="F70" s="153"/>
      <c r="G70" s="154"/>
      <c r="H70" s="155">
        <f>H68-H69</f>
        <v>18.83456657236</v>
      </c>
      <c r="I70" s="156"/>
      <c r="J70" s="156"/>
      <c r="K70" s="156"/>
      <c r="L70" s="157">
        <f>L68-L69</f>
        <v>20.061236681247998</v>
      </c>
      <c r="M70" s="158"/>
      <c r="N70" s="159">
        <f t="shared" si="79"/>
        <v>1.2266701088879977</v>
      </c>
      <c r="O70" s="160">
        <f t="shared" si="80"/>
        <v>6.5128661398991455E-2</v>
      </c>
      <c r="Q70" s="156"/>
      <c r="R70" s="156"/>
      <c r="S70" s="157">
        <f>S68-S69</f>
        <v>21.739673161248</v>
      </c>
      <c r="T70" s="158"/>
      <c r="U70" s="159">
        <f t="shared" si="1"/>
        <v>1.678436480000002</v>
      </c>
      <c r="V70" s="160">
        <f t="shared" si="75"/>
        <v>8.3665653651796082E-2</v>
      </c>
      <c r="X70" s="156"/>
      <c r="Y70" s="156"/>
      <c r="Z70" s="157">
        <f>Z68-Z69</f>
        <v>23.635335881248004</v>
      </c>
      <c r="AA70" s="158"/>
      <c r="AB70" s="159">
        <f t="shared" si="3"/>
        <v>1.8956627200000042</v>
      </c>
      <c r="AC70" s="160">
        <f t="shared" si="76"/>
        <v>8.7198308177839259E-2</v>
      </c>
      <c r="AE70" s="156"/>
      <c r="AF70" s="156"/>
      <c r="AG70" s="157">
        <f>AG68-AG69</f>
        <v>25.167956649248005</v>
      </c>
      <c r="AH70" s="158"/>
      <c r="AI70" s="159">
        <f t="shared" si="81"/>
        <v>1.532620768000001</v>
      </c>
      <c r="AJ70" s="160">
        <f t="shared" si="77"/>
        <v>6.4844467440632575E-2</v>
      </c>
      <c r="AL70" s="156"/>
      <c r="AM70" s="156"/>
      <c r="AN70" s="157">
        <f>AN68-AN69</f>
        <v>26.579680361248005</v>
      </c>
      <c r="AO70" s="158"/>
      <c r="AP70" s="159">
        <f t="shared" si="82"/>
        <v>1.4117237120000006</v>
      </c>
      <c r="AQ70" s="160">
        <f t="shared" si="78"/>
        <v>5.6092106787786505E-2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Rates'!D281</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zoomScale="85" zoomScaleNormal="85" zoomScaleSheetLayoutView="100" workbookViewId="0">
      <selection activeCell="J29" sqref="J29"/>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65</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v>
      </c>
      <c r="G18" s="12" t="s">
        <v>7</v>
      </c>
    </row>
    <row r="19" spans="2:43" x14ac:dyDescent="0.2">
      <c r="B19" s="11"/>
      <c r="F19" s="182">
        <v>1</v>
      </c>
      <c r="G19" s="6" t="s">
        <v>58</v>
      </c>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176">
        <f>+'Proposed Rates'!D12</f>
        <v>0.91</v>
      </c>
      <c r="G23" s="25">
        <v>1</v>
      </c>
      <c r="H23" s="26">
        <f>G23*F23</f>
        <v>0.91</v>
      </c>
      <c r="I23" s="27"/>
      <c r="J23" s="177">
        <f>+'Proposed Rates'!E12</f>
        <v>1</v>
      </c>
      <c r="K23" s="29">
        <v>1</v>
      </c>
      <c r="L23" s="26">
        <f>K23*J23</f>
        <v>1</v>
      </c>
      <c r="M23" s="27"/>
      <c r="N23" s="30">
        <f>L23-H23</f>
        <v>8.9999999999999969E-2</v>
      </c>
      <c r="O23" s="31">
        <f>IF((H23)=0,"",(N23/H23))</f>
        <v>9.8901098901098869E-2</v>
      </c>
      <c r="Q23" s="177">
        <f>+'Proposed Rates'!F12</f>
        <v>1.04</v>
      </c>
      <c r="R23" s="29">
        <v>1</v>
      </c>
      <c r="S23" s="26">
        <f>R23*Q23</f>
        <v>1.04</v>
      </c>
      <c r="T23" s="27"/>
      <c r="U23" s="30">
        <f>S23-L23</f>
        <v>4.0000000000000036E-2</v>
      </c>
      <c r="V23" s="31">
        <f>IF((L23)=0,"",(U23/L23))</f>
        <v>4.0000000000000036E-2</v>
      </c>
      <c r="X23" s="177">
        <f>+'Proposed Rates'!G12</f>
        <v>1.07</v>
      </c>
      <c r="Y23" s="29">
        <v>1</v>
      </c>
      <c r="Z23" s="26">
        <f>Y23*X23</f>
        <v>1.07</v>
      </c>
      <c r="AA23" s="27"/>
      <c r="AB23" s="30">
        <f>Z23-S23</f>
        <v>3.0000000000000027E-2</v>
      </c>
      <c r="AC23" s="31">
        <f>IF((S23)=0,"",(AB23/S23))</f>
        <v>2.8846153846153872E-2</v>
      </c>
      <c r="AE23" s="177">
        <f>+'Proposed Rates'!H12</f>
        <v>1.0900000000000001</v>
      </c>
      <c r="AF23" s="29">
        <v>1</v>
      </c>
      <c r="AG23" s="26">
        <f>AF23*AE23</f>
        <v>1.0900000000000001</v>
      </c>
      <c r="AH23" s="27"/>
      <c r="AI23" s="30">
        <f>AG23-Z23</f>
        <v>2.0000000000000018E-2</v>
      </c>
      <c r="AJ23" s="31">
        <f>IF((Z23)=0,"",(AI23/Z23))</f>
        <v>1.8691588785046745E-2</v>
      </c>
      <c r="AL23" s="177">
        <f>+'Proposed Rates'!I12</f>
        <v>1.0900000000000001</v>
      </c>
      <c r="AM23" s="29">
        <v>1</v>
      </c>
      <c r="AN23" s="26">
        <f>AM23*AL23</f>
        <v>1.0900000000000001</v>
      </c>
      <c r="AO23" s="27"/>
      <c r="AP23" s="30">
        <f>AN23-AG23</f>
        <v>0</v>
      </c>
      <c r="AQ23" s="31">
        <f>IF((AG23)=0,"",(AP23/AG23))</f>
        <v>0</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Rates'!D86</f>
        <v>0</v>
      </c>
      <c r="G25" s="25">
        <f>$F$19</f>
        <v>1</v>
      </c>
      <c r="H25" s="26">
        <f t="shared" si="0"/>
        <v>0</v>
      </c>
      <c r="I25" s="27"/>
      <c r="J25" s="28">
        <f>'Proposed Rates'!E86</f>
        <v>0</v>
      </c>
      <c r="K25" s="29">
        <f>$F$19</f>
        <v>1</v>
      </c>
      <c r="L25" s="26">
        <f t="shared" ref="L25:L27" si="9">K25*J25</f>
        <v>0</v>
      </c>
      <c r="M25" s="27"/>
      <c r="N25" s="30">
        <f t="shared" ref="N25:N27" si="10">L25-H25</f>
        <v>0</v>
      </c>
      <c r="O25" s="31" t="str">
        <f t="shared" ref="O25:O27" si="11">IF((H25)=0,"",(N25/H25))</f>
        <v/>
      </c>
      <c r="Q25" s="28">
        <f>'Proposed Rates'!F86</f>
        <v>0</v>
      </c>
      <c r="R25" s="29">
        <f>$F$19</f>
        <v>1</v>
      </c>
      <c r="S25" s="26">
        <f t="shared" ref="S25:S27" si="12">R25*Q25</f>
        <v>0</v>
      </c>
      <c r="T25" s="27"/>
      <c r="U25" s="30">
        <f t="shared" si="1"/>
        <v>0</v>
      </c>
      <c r="V25" s="31" t="str">
        <f t="shared" si="2"/>
        <v/>
      </c>
      <c r="X25" s="28">
        <f>'Proposed Rates'!G86</f>
        <v>0</v>
      </c>
      <c r="Y25" s="29">
        <f>$F$19</f>
        <v>1</v>
      </c>
      <c r="Z25" s="26">
        <f t="shared" ref="Z25:Z27" si="13">Y25*X25</f>
        <v>0</v>
      </c>
      <c r="AA25" s="27"/>
      <c r="AB25" s="30">
        <f t="shared" si="3"/>
        <v>0</v>
      </c>
      <c r="AC25" s="31" t="str">
        <f t="shared" si="4"/>
        <v/>
      </c>
      <c r="AE25" s="28">
        <f>'Proposed Rates'!H86</f>
        <v>0</v>
      </c>
      <c r="AF25" s="29">
        <f>$F$19</f>
        <v>1</v>
      </c>
      <c r="AG25" s="26">
        <f t="shared" ref="AG25:AG27" si="14">AF25*AE25</f>
        <v>0</v>
      </c>
      <c r="AH25" s="27"/>
      <c r="AI25" s="30">
        <f t="shared" si="5"/>
        <v>0</v>
      </c>
      <c r="AJ25" s="31" t="str">
        <f t="shared" si="6"/>
        <v/>
      </c>
      <c r="AL25" s="28">
        <f>'Proposed Rates'!I86</f>
        <v>0</v>
      </c>
      <c r="AM25" s="29">
        <f>$F$19</f>
        <v>1</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Rates'!D100</f>
        <v>0</v>
      </c>
      <c r="G26" s="25">
        <f t="shared" ref="G26:G27" si="16">$F$19</f>
        <v>1</v>
      </c>
      <c r="H26" s="26">
        <f t="shared" si="0"/>
        <v>0</v>
      </c>
      <c r="I26" s="27"/>
      <c r="J26" s="28">
        <f>'Proposed Rates'!E100</f>
        <v>0</v>
      </c>
      <c r="K26" s="29">
        <f t="shared" ref="K26:K27" si="17">$F$19</f>
        <v>1</v>
      </c>
      <c r="L26" s="26">
        <f t="shared" si="9"/>
        <v>0</v>
      </c>
      <c r="M26" s="27"/>
      <c r="N26" s="30">
        <f t="shared" si="10"/>
        <v>0</v>
      </c>
      <c r="O26" s="31" t="str">
        <f t="shared" si="11"/>
        <v/>
      </c>
      <c r="Q26" s="28">
        <f>'Proposed Rates'!F100</f>
        <v>0</v>
      </c>
      <c r="R26" s="29">
        <f t="shared" ref="R26:R27" si="18">$F$19</f>
        <v>1</v>
      </c>
      <c r="S26" s="26">
        <f t="shared" si="12"/>
        <v>0</v>
      </c>
      <c r="T26" s="27"/>
      <c r="U26" s="30">
        <f t="shared" si="1"/>
        <v>0</v>
      </c>
      <c r="V26" s="31" t="str">
        <f t="shared" si="2"/>
        <v/>
      </c>
      <c r="X26" s="28">
        <f>'Proposed Rates'!G100</f>
        <v>0</v>
      </c>
      <c r="Y26" s="29">
        <f t="shared" ref="Y26:Y27" si="19">$F$19</f>
        <v>1</v>
      </c>
      <c r="Z26" s="26">
        <f t="shared" si="13"/>
        <v>0</v>
      </c>
      <c r="AA26" s="27"/>
      <c r="AB26" s="30">
        <f t="shared" si="3"/>
        <v>0</v>
      </c>
      <c r="AC26" s="31" t="str">
        <f t="shared" si="4"/>
        <v/>
      </c>
      <c r="AE26" s="28">
        <f>'Proposed Rates'!H100</f>
        <v>0</v>
      </c>
      <c r="AF26" s="29">
        <f t="shared" ref="AF26:AF27" si="20">$F$19</f>
        <v>1</v>
      </c>
      <c r="AG26" s="26">
        <f t="shared" si="14"/>
        <v>0</v>
      </c>
      <c r="AH26" s="27"/>
      <c r="AI26" s="30">
        <f t="shared" si="5"/>
        <v>0</v>
      </c>
      <c r="AJ26" s="31" t="str">
        <f t="shared" si="6"/>
        <v/>
      </c>
      <c r="AL26" s="28">
        <f>'Proposed Rates'!I100</f>
        <v>0</v>
      </c>
      <c r="AM26" s="29">
        <f t="shared" ref="AM26:AM27" si="21">$F$19</f>
        <v>1</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Rates'!D114</f>
        <v>0</v>
      </c>
      <c r="G27" s="25">
        <f t="shared" si="16"/>
        <v>1</v>
      </c>
      <c r="H27" s="26">
        <f t="shared" si="0"/>
        <v>0</v>
      </c>
      <c r="I27" s="27"/>
      <c r="J27" s="28">
        <f>'Proposed Rates'!E114</f>
        <v>0</v>
      </c>
      <c r="K27" s="29">
        <f t="shared" si="17"/>
        <v>1</v>
      </c>
      <c r="L27" s="26">
        <f t="shared" si="9"/>
        <v>0</v>
      </c>
      <c r="M27" s="27"/>
      <c r="N27" s="30">
        <f t="shared" si="10"/>
        <v>0</v>
      </c>
      <c r="O27" s="31" t="str">
        <f t="shared" si="11"/>
        <v/>
      </c>
      <c r="Q27" s="28">
        <f>'Proposed Rates'!F114</f>
        <v>0</v>
      </c>
      <c r="R27" s="29">
        <f t="shared" si="18"/>
        <v>1</v>
      </c>
      <c r="S27" s="26">
        <f t="shared" si="12"/>
        <v>0</v>
      </c>
      <c r="T27" s="27"/>
      <c r="U27" s="30">
        <f t="shared" si="1"/>
        <v>0</v>
      </c>
      <c r="V27" s="31" t="str">
        <f t="shared" si="2"/>
        <v/>
      </c>
      <c r="X27" s="28">
        <f>'Proposed Rates'!G114</f>
        <v>0</v>
      </c>
      <c r="Y27" s="29">
        <f t="shared" si="19"/>
        <v>1</v>
      </c>
      <c r="Z27" s="26">
        <f t="shared" si="13"/>
        <v>0</v>
      </c>
      <c r="AA27" s="27"/>
      <c r="AB27" s="30">
        <f t="shared" si="3"/>
        <v>0</v>
      </c>
      <c r="AC27" s="31" t="str">
        <f t="shared" si="4"/>
        <v/>
      </c>
      <c r="AE27" s="28">
        <f>'Proposed Rates'!H114</f>
        <v>0</v>
      </c>
      <c r="AF27" s="29">
        <f t="shared" si="20"/>
        <v>1</v>
      </c>
      <c r="AG27" s="26">
        <f t="shared" si="14"/>
        <v>0</v>
      </c>
      <c r="AH27" s="27"/>
      <c r="AI27" s="30">
        <f t="shared" si="5"/>
        <v>0</v>
      </c>
      <c r="AJ27" s="31" t="str">
        <f t="shared" si="6"/>
        <v/>
      </c>
      <c r="AL27" s="28">
        <f>'Proposed Rates'!I114</f>
        <v>0</v>
      </c>
      <c r="AM27" s="29">
        <f t="shared" si="21"/>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Rates'!D25</f>
        <v>6.3414000000000001</v>
      </c>
      <c r="G29" s="45">
        <f>+$F$19</f>
        <v>1</v>
      </c>
      <c r="H29" s="26">
        <f t="shared" si="0"/>
        <v>6.3414000000000001</v>
      </c>
      <c r="I29" s="27"/>
      <c r="J29" s="28">
        <f>+'Proposed Rates'!E25</f>
        <v>6.4179000000000004</v>
      </c>
      <c r="K29" s="45">
        <f>+$F$19</f>
        <v>1</v>
      </c>
      <c r="L29" s="26">
        <f t="shared" si="22"/>
        <v>6.4179000000000004</v>
      </c>
      <c r="M29" s="27"/>
      <c r="N29" s="30">
        <f t="shared" si="23"/>
        <v>7.6500000000000234E-2</v>
      </c>
      <c r="O29" s="31">
        <f t="shared" si="24"/>
        <v>1.2063582174283318E-2</v>
      </c>
      <c r="Q29" s="28">
        <f>+'Proposed Rates'!F25</f>
        <v>6.7251000000000003</v>
      </c>
      <c r="R29" s="45">
        <f>+$F$19</f>
        <v>1</v>
      </c>
      <c r="S29" s="26">
        <f t="shared" si="25"/>
        <v>6.7251000000000003</v>
      </c>
      <c r="T29" s="27"/>
      <c r="U29" s="30">
        <f t="shared" si="1"/>
        <v>0.30719999999999992</v>
      </c>
      <c r="V29" s="31">
        <f t="shared" si="2"/>
        <v>4.7866124433225805E-2</v>
      </c>
      <c r="X29" s="28">
        <f>+'Proposed Rates'!G25</f>
        <v>7.0060000000000002</v>
      </c>
      <c r="Y29" s="45">
        <f>+$F$19</f>
        <v>1</v>
      </c>
      <c r="Z29" s="26">
        <f t="shared" si="26"/>
        <v>7.0060000000000002</v>
      </c>
      <c r="AA29" s="27"/>
      <c r="AB29" s="30">
        <f t="shared" si="3"/>
        <v>0.28089999999999993</v>
      </c>
      <c r="AC29" s="31">
        <f t="shared" si="4"/>
        <v>4.176889562980475E-2</v>
      </c>
      <c r="AE29" s="28">
        <f>+'Proposed Rates'!H25</f>
        <v>7.0719000000000003</v>
      </c>
      <c r="AF29" s="45">
        <f>+$F$19</f>
        <v>1</v>
      </c>
      <c r="AG29" s="26">
        <f t="shared" si="27"/>
        <v>7.0719000000000003</v>
      </c>
      <c r="AH29" s="27"/>
      <c r="AI29" s="30">
        <f t="shared" si="5"/>
        <v>6.590000000000007E-2</v>
      </c>
      <c r="AJ29" s="31">
        <f t="shared" si="6"/>
        <v>9.4062232372252447E-3</v>
      </c>
      <c r="AL29" s="28">
        <f>+'Proposed Rates'!I25</f>
        <v>7.1246999999999998</v>
      </c>
      <c r="AM29" s="45">
        <f>+$F$19</f>
        <v>1</v>
      </c>
      <c r="AN29" s="26">
        <f t="shared" si="28"/>
        <v>7.1246999999999998</v>
      </c>
      <c r="AO29" s="27"/>
      <c r="AP29" s="30">
        <f t="shared" si="7"/>
        <v>5.2799999999999514E-2</v>
      </c>
      <c r="AQ29" s="31">
        <f t="shared" si="8"/>
        <v>7.4661689220717926E-3</v>
      </c>
    </row>
    <row r="30" spans="2:43" x14ac:dyDescent="0.2">
      <c r="B30" s="21" t="s">
        <v>21</v>
      </c>
      <c r="C30" s="21"/>
      <c r="D30" s="22"/>
      <c r="E30" s="23"/>
      <c r="F30" s="24"/>
      <c r="G30" s="25">
        <f t="shared" ref="G30" si="29">$F$18</f>
        <v>150</v>
      </c>
      <c r="H30" s="26">
        <f t="shared" si="0"/>
        <v>0</v>
      </c>
      <c r="I30" s="27"/>
      <c r="J30" s="28"/>
      <c r="K30" s="25">
        <f t="shared" ref="K30:K38" si="30">$F$18</f>
        <v>150</v>
      </c>
      <c r="L30" s="26">
        <f t="shared" si="22"/>
        <v>0</v>
      </c>
      <c r="M30" s="27"/>
      <c r="N30" s="30">
        <f t="shared" si="23"/>
        <v>0</v>
      </c>
      <c r="O30" s="31" t="str">
        <f t="shared" si="24"/>
        <v/>
      </c>
      <c r="Q30" s="28"/>
      <c r="R30" s="25">
        <f t="shared" ref="R30:R38" si="31">$F$18</f>
        <v>150</v>
      </c>
      <c r="S30" s="26">
        <f t="shared" si="25"/>
        <v>0</v>
      </c>
      <c r="T30" s="27"/>
      <c r="U30" s="30">
        <f t="shared" si="1"/>
        <v>0</v>
      </c>
      <c r="V30" s="31" t="str">
        <f t="shared" si="2"/>
        <v/>
      </c>
      <c r="X30" s="28"/>
      <c r="Y30" s="25">
        <f t="shared" ref="Y30:Y38" si="32">$F$18</f>
        <v>150</v>
      </c>
      <c r="Z30" s="26">
        <f t="shared" si="26"/>
        <v>0</v>
      </c>
      <c r="AA30" s="27"/>
      <c r="AB30" s="30">
        <f t="shared" si="3"/>
        <v>0</v>
      </c>
      <c r="AC30" s="31" t="str">
        <f t="shared" si="4"/>
        <v/>
      </c>
      <c r="AE30" s="28"/>
      <c r="AF30" s="25">
        <f t="shared" ref="AF30:AF38" si="33">$F$18</f>
        <v>150</v>
      </c>
      <c r="AG30" s="26">
        <f t="shared" si="27"/>
        <v>0</v>
      </c>
      <c r="AH30" s="27"/>
      <c r="AI30" s="30">
        <f t="shared" si="5"/>
        <v>0</v>
      </c>
      <c r="AJ30" s="31" t="str">
        <f t="shared" si="6"/>
        <v/>
      </c>
      <c r="AL30" s="28"/>
      <c r="AM30" s="25">
        <f t="shared" ref="AM30:AM38" si="34">$F$18</f>
        <v>150</v>
      </c>
      <c r="AN30" s="26">
        <f t="shared" si="28"/>
        <v>0</v>
      </c>
      <c r="AO30" s="27"/>
      <c r="AP30" s="30">
        <f t="shared" si="7"/>
        <v>0</v>
      </c>
      <c r="AQ30" s="31" t="str">
        <f t="shared" si="8"/>
        <v/>
      </c>
    </row>
    <row r="31" spans="2:43" x14ac:dyDescent="0.2">
      <c r="B31" s="21" t="s">
        <v>136</v>
      </c>
      <c r="C31" s="21"/>
      <c r="D31" s="22" t="s">
        <v>59</v>
      </c>
      <c r="E31" s="23"/>
      <c r="F31" s="24">
        <f>+'Proposed Rates'!D72</f>
        <v>0</v>
      </c>
      <c r="G31" s="45">
        <f>+$F$19</f>
        <v>1</v>
      </c>
      <c r="H31" s="26">
        <f t="shared" si="0"/>
        <v>0</v>
      </c>
      <c r="I31" s="27"/>
      <c r="J31" s="183">
        <f>+'Proposed Rates'!E72</f>
        <v>-3.8100000000000002E-2</v>
      </c>
      <c r="K31" s="45">
        <f>+$F$19</f>
        <v>1</v>
      </c>
      <c r="L31" s="26">
        <f t="shared" si="22"/>
        <v>-3.8100000000000002E-2</v>
      </c>
      <c r="M31" s="27"/>
      <c r="N31" s="30">
        <f t="shared" si="23"/>
        <v>-3.8100000000000002E-2</v>
      </c>
      <c r="O31" s="31" t="str">
        <f t="shared" si="24"/>
        <v/>
      </c>
      <c r="Q31" s="28">
        <f>+'Proposed Rates'!F72</f>
        <v>-3.8300000000000001E-2</v>
      </c>
      <c r="R31" s="45">
        <f>+$F$19</f>
        <v>1</v>
      </c>
      <c r="S31" s="26">
        <f t="shared" si="25"/>
        <v>-3.8300000000000001E-2</v>
      </c>
      <c r="T31" s="27"/>
      <c r="U31" s="30">
        <f t="shared" si="1"/>
        <v>-1.9999999999999879E-4</v>
      </c>
      <c r="V31" s="31">
        <f t="shared" si="2"/>
        <v>5.2493438320209652E-3</v>
      </c>
      <c r="X31" s="28"/>
      <c r="Y31" s="45">
        <f>+$F$19</f>
        <v>1</v>
      </c>
      <c r="Z31" s="26">
        <f t="shared" si="26"/>
        <v>0</v>
      </c>
      <c r="AA31" s="27"/>
      <c r="AB31" s="30">
        <f t="shared" si="3"/>
        <v>3.8300000000000001E-2</v>
      </c>
      <c r="AC31" s="31">
        <f t="shared" si="4"/>
        <v>-1</v>
      </c>
      <c r="AE31" s="28"/>
      <c r="AF31" s="45">
        <f>+$F$19</f>
        <v>1</v>
      </c>
      <c r="AG31" s="26">
        <f t="shared" si="27"/>
        <v>0</v>
      </c>
      <c r="AH31" s="27"/>
      <c r="AI31" s="30">
        <f t="shared" si="5"/>
        <v>0</v>
      </c>
      <c r="AJ31" s="31" t="str">
        <f t="shared" si="6"/>
        <v/>
      </c>
      <c r="AL31" s="28"/>
      <c r="AM31" s="45">
        <f>+$F$19</f>
        <v>1</v>
      </c>
      <c r="AN31" s="26">
        <f t="shared" si="28"/>
        <v>0</v>
      </c>
      <c r="AO31" s="27"/>
      <c r="AP31" s="30">
        <f t="shared" si="7"/>
        <v>0</v>
      </c>
      <c r="AQ31" s="31" t="str">
        <f t="shared" si="8"/>
        <v/>
      </c>
    </row>
    <row r="32" spans="2:43" x14ac:dyDescent="0.2">
      <c r="B32" s="33"/>
      <c r="C32" s="21"/>
      <c r="D32" s="22"/>
      <c r="E32" s="23"/>
      <c r="F32" s="24"/>
      <c r="G32" s="25">
        <f t="shared" ref="G32:G38" si="35">$F$18</f>
        <v>150</v>
      </c>
      <c r="H32" s="26">
        <f t="shared" si="0"/>
        <v>0</v>
      </c>
      <c r="I32" s="27"/>
      <c r="J32" s="28"/>
      <c r="K32" s="25">
        <f t="shared" si="30"/>
        <v>150</v>
      </c>
      <c r="L32" s="26">
        <f t="shared" si="22"/>
        <v>0</v>
      </c>
      <c r="M32" s="27"/>
      <c r="N32" s="30">
        <f t="shared" si="23"/>
        <v>0</v>
      </c>
      <c r="O32" s="31" t="str">
        <f t="shared" si="24"/>
        <v/>
      </c>
      <c r="Q32" s="28"/>
      <c r="R32" s="25">
        <f t="shared" si="31"/>
        <v>150</v>
      </c>
      <c r="S32" s="26">
        <f t="shared" si="25"/>
        <v>0</v>
      </c>
      <c r="T32" s="27"/>
      <c r="U32" s="30">
        <f t="shared" si="1"/>
        <v>0</v>
      </c>
      <c r="V32" s="31" t="str">
        <f t="shared" si="2"/>
        <v/>
      </c>
      <c r="X32" s="28"/>
      <c r="Y32" s="25">
        <f t="shared" si="32"/>
        <v>150</v>
      </c>
      <c r="Z32" s="26">
        <f t="shared" si="26"/>
        <v>0</v>
      </c>
      <c r="AA32" s="27"/>
      <c r="AB32" s="30">
        <f t="shared" si="3"/>
        <v>0</v>
      </c>
      <c r="AC32" s="31" t="str">
        <f t="shared" si="4"/>
        <v/>
      </c>
      <c r="AE32" s="28"/>
      <c r="AF32" s="25">
        <f t="shared" si="33"/>
        <v>150</v>
      </c>
      <c r="AG32" s="26">
        <f t="shared" si="27"/>
        <v>0</v>
      </c>
      <c r="AH32" s="27"/>
      <c r="AI32" s="30">
        <f t="shared" si="5"/>
        <v>0</v>
      </c>
      <c r="AJ32" s="31" t="str">
        <f t="shared" si="6"/>
        <v/>
      </c>
      <c r="AL32" s="28"/>
      <c r="AM32" s="25">
        <f t="shared" si="34"/>
        <v>150</v>
      </c>
      <c r="AN32" s="26">
        <f t="shared" si="28"/>
        <v>0</v>
      </c>
      <c r="AO32" s="27"/>
      <c r="AP32" s="30">
        <f t="shared" si="7"/>
        <v>0</v>
      </c>
      <c r="AQ32" s="31" t="str">
        <f t="shared" si="8"/>
        <v/>
      </c>
    </row>
    <row r="33" spans="2:43" x14ac:dyDescent="0.2">
      <c r="B33" s="33"/>
      <c r="C33" s="21"/>
      <c r="D33" s="22"/>
      <c r="E33" s="23"/>
      <c r="F33" s="24"/>
      <c r="G33" s="25">
        <f t="shared" si="35"/>
        <v>150</v>
      </c>
      <c r="H33" s="26">
        <f t="shared" si="0"/>
        <v>0</v>
      </c>
      <c r="I33" s="27"/>
      <c r="J33" s="28"/>
      <c r="K33" s="25">
        <f t="shared" si="30"/>
        <v>150</v>
      </c>
      <c r="L33" s="26">
        <f t="shared" si="22"/>
        <v>0</v>
      </c>
      <c r="M33" s="27"/>
      <c r="N33" s="30">
        <f t="shared" si="23"/>
        <v>0</v>
      </c>
      <c r="O33" s="31" t="str">
        <f t="shared" si="24"/>
        <v/>
      </c>
      <c r="Q33" s="28"/>
      <c r="R33" s="25">
        <f t="shared" si="31"/>
        <v>150</v>
      </c>
      <c r="S33" s="26">
        <f t="shared" si="25"/>
        <v>0</v>
      </c>
      <c r="T33" s="27"/>
      <c r="U33" s="30">
        <f t="shared" si="1"/>
        <v>0</v>
      </c>
      <c r="V33" s="31" t="str">
        <f t="shared" si="2"/>
        <v/>
      </c>
      <c r="X33" s="28"/>
      <c r="Y33" s="25">
        <f t="shared" si="32"/>
        <v>150</v>
      </c>
      <c r="Z33" s="26">
        <f t="shared" si="26"/>
        <v>0</v>
      </c>
      <c r="AA33" s="27"/>
      <c r="AB33" s="30">
        <f t="shared" si="3"/>
        <v>0</v>
      </c>
      <c r="AC33" s="31" t="str">
        <f t="shared" si="4"/>
        <v/>
      </c>
      <c r="AE33" s="28"/>
      <c r="AF33" s="25">
        <f t="shared" si="33"/>
        <v>150</v>
      </c>
      <c r="AG33" s="26">
        <f t="shared" si="27"/>
        <v>0</v>
      </c>
      <c r="AH33" s="27"/>
      <c r="AI33" s="30">
        <f t="shared" si="5"/>
        <v>0</v>
      </c>
      <c r="AJ33" s="31" t="str">
        <f t="shared" si="6"/>
        <v/>
      </c>
      <c r="AL33" s="28"/>
      <c r="AM33" s="25">
        <f t="shared" si="34"/>
        <v>150</v>
      </c>
      <c r="AN33" s="26">
        <f t="shared" si="28"/>
        <v>0</v>
      </c>
      <c r="AO33" s="27"/>
      <c r="AP33" s="30">
        <f t="shared" si="7"/>
        <v>0</v>
      </c>
      <c r="AQ33" s="31" t="str">
        <f t="shared" si="8"/>
        <v/>
      </c>
    </row>
    <row r="34" spans="2:43" x14ac:dyDescent="0.2">
      <c r="B34" s="33"/>
      <c r="C34" s="21"/>
      <c r="D34" s="22"/>
      <c r="E34" s="23"/>
      <c r="F34" s="24"/>
      <c r="G34" s="25">
        <f t="shared" si="35"/>
        <v>150</v>
      </c>
      <c r="H34" s="26">
        <f t="shared" si="0"/>
        <v>0</v>
      </c>
      <c r="I34" s="27"/>
      <c r="J34" s="28"/>
      <c r="K34" s="25">
        <f t="shared" si="30"/>
        <v>150</v>
      </c>
      <c r="L34" s="26">
        <f t="shared" si="22"/>
        <v>0</v>
      </c>
      <c r="M34" s="27"/>
      <c r="N34" s="30">
        <f t="shared" si="23"/>
        <v>0</v>
      </c>
      <c r="O34" s="31" t="str">
        <f t="shared" si="24"/>
        <v/>
      </c>
      <c r="Q34" s="28"/>
      <c r="R34" s="25">
        <f t="shared" si="31"/>
        <v>150</v>
      </c>
      <c r="S34" s="26">
        <f t="shared" si="25"/>
        <v>0</v>
      </c>
      <c r="T34" s="27"/>
      <c r="U34" s="30">
        <f t="shared" si="1"/>
        <v>0</v>
      </c>
      <c r="V34" s="31" t="str">
        <f t="shared" si="2"/>
        <v/>
      </c>
      <c r="X34" s="28"/>
      <c r="Y34" s="25">
        <f t="shared" si="32"/>
        <v>150</v>
      </c>
      <c r="Z34" s="26">
        <f t="shared" si="26"/>
        <v>0</v>
      </c>
      <c r="AA34" s="27"/>
      <c r="AB34" s="30">
        <f t="shared" si="3"/>
        <v>0</v>
      </c>
      <c r="AC34" s="31" t="str">
        <f t="shared" si="4"/>
        <v/>
      </c>
      <c r="AE34" s="28"/>
      <c r="AF34" s="25">
        <f t="shared" si="33"/>
        <v>150</v>
      </c>
      <c r="AG34" s="26">
        <f t="shared" si="27"/>
        <v>0</v>
      </c>
      <c r="AH34" s="27"/>
      <c r="AI34" s="30">
        <f t="shared" si="5"/>
        <v>0</v>
      </c>
      <c r="AJ34" s="31" t="str">
        <f t="shared" si="6"/>
        <v/>
      </c>
      <c r="AL34" s="28"/>
      <c r="AM34" s="25">
        <f t="shared" si="34"/>
        <v>150</v>
      </c>
      <c r="AN34" s="26">
        <f t="shared" si="28"/>
        <v>0</v>
      </c>
      <c r="AO34" s="27"/>
      <c r="AP34" s="30">
        <f t="shared" si="7"/>
        <v>0</v>
      </c>
      <c r="AQ34" s="31" t="str">
        <f t="shared" si="8"/>
        <v/>
      </c>
    </row>
    <row r="35" spans="2:43" x14ac:dyDescent="0.2">
      <c r="B35" s="33"/>
      <c r="C35" s="21"/>
      <c r="D35" s="22"/>
      <c r="E35" s="23"/>
      <c r="F35" s="24"/>
      <c r="G35" s="25">
        <f t="shared" si="35"/>
        <v>150</v>
      </c>
      <c r="H35" s="26">
        <f t="shared" si="0"/>
        <v>0</v>
      </c>
      <c r="I35" s="27"/>
      <c r="J35" s="28"/>
      <c r="K35" s="25">
        <f t="shared" si="30"/>
        <v>150</v>
      </c>
      <c r="L35" s="26">
        <f t="shared" si="22"/>
        <v>0</v>
      </c>
      <c r="M35" s="27"/>
      <c r="N35" s="30">
        <f t="shared" si="23"/>
        <v>0</v>
      </c>
      <c r="O35" s="31" t="str">
        <f t="shared" si="24"/>
        <v/>
      </c>
      <c r="Q35" s="28"/>
      <c r="R35" s="25">
        <f t="shared" si="31"/>
        <v>150</v>
      </c>
      <c r="S35" s="26">
        <f t="shared" si="25"/>
        <v>0</v>
      </c>
      <c r="T35" s="27"/>
      <c r="U35" s="30">
        <f t="shared" si="1"/>
        <v>0</v>
      </c>
      <c r="V35" s="31" t="str">
        <f t="shared" si="2"/>
        <v/>
      </c>
      <c r="X35" s="28"/>
      <c r="Y35" s="25">
        <f t="shared" si="32"/>
        <v>150</v>
      </c>
      <c r="Z35" s="26">
        <f t="shared" si="26"/>
        <v>0</v>
      </c>
      <c r="AA35" s="27"/>
      <c r="AB35" s="30">
        <f t="shared" si="3"/>
        <v>0</v>
      </c>
      <c r="AC35" s="31" t="str">
        <f t="shared" si="4"/>
        <v/>
      </c>
      <c r="AE35" s="28"/>
      <c r="AF35" s="25">
        <f t="shared" si="33"/>
        <v>150</v>
      </c>
      <c r="AG35" s="26">
        <f t="shared" si="27"/>
        <v>0</v>
      </c>
      <c r="AH35" s="27"/>
      <c r="AI35" s="30">
        <f t="shared" si="5"/>
        <v>0</v>
      </c>
      <c r="AJ35" s="31" t="str">
        <f t="shared" si="6"/>
        <v/>
      </c>
      <c r="AL35" s="28"/>
      <c r="AM35" s="25">
        <f t="shared" si="34"/>
        <v>150</v>
      </c>
      <c r="AN35" s="26">
        <f t="shared" si="28"/>
        <v>0</v>
      </c>
      <c r="AO35" s="27"/>
      <c r="AP35" s="30">
        <f t="shared" si="7"/>
        <v>0</v>
      </c>
      <c r="AQ35" s="31" t="str">
        <f t="shared" si="8"/>
        <v/>
      </c>
    </row>
    <row r="36" spans="2:43" ht="38.25" x14ac:dyDescent="0.2">
      <c r="B36" s="229" t="s">
        <v>101</v>
      </c>
      <c r="C36" s="21"/>
      <c r="D36" s="22" t="s">
        <v>59</v>
      </c>
      <c r="E36" s="23"/>
      <c r="F36" s="24">
        <f>+'Proposed Rates'!D57</f>
        <v>0.51070000000000004</v>
      </c>
      <c r="G36" s="218">
        <f>$F$19</f>
        <v>1</v>
      </c>
      <c r="H36" s="26">
        <f t="shared" si="0"/>
        <v>0.51070000000000004</v>
      </c>
      <c r="I36" s="27"/>
      <c r="J36" s="28">
        <f>+'Proposed Rates'!E57</f>
        <v>-0.3004</v>
      </c>
      <c r="K36" s="218">
        <f>$F$19</f>
        <v>1</v>
      </c>
      <c r="L36" s="26">
        <f t="shared" si="22"/>
        <v>-0.3004</v>
      </c>
      <c r="M36" s="27"/>
      <c r="N36" s="30">
        <f t="shared" si="23"/>
        <v>-0.81110000000000004</v>
      </c>
      <c r="O36" s="31">
        <f t="shared" si="24"/>
        <v>-1.5882122576855295</v>
      </c>
      <c r="Q36" s="28">
        <f>+'Proposed Rates'!F57</f>
        <v>-0.30220000000000002</v>
      </c>
      <c r="R36" s="218">
        <f>$F$19</f>
        <v>1</v>
      </c>
      <c r="S36" s="26">
        <f t="shared" si="25"/>
        <v>-0.30220000000000002</v>
      </c>
      <c r="T36" s="27"/>
      <c r="U36" s="30">
        <f t="shared" si="1"/>
        <v>-1.8000000000000238E-3</v>
      </c>
      <c r="V36" s="31">
        <f t="shared" si="2"/>
        <v>5.9920106524634616E-3</v>
      </c>
      <c r="X36" s="28">
        <f>+'Proposed Rates'!G57</f>
        <v>0</v>
      </c>
      <c r="Y36" s="218">
        <f>$F$19</f>
        <v>1</v>
      </c>
      <c r="Z36" s="26">
        <f t="shared" si="26"/>
        <v>0</v>
      </c>
      <c r="AA36" s="27"/>
      <c r="AB36" s="30">
        <f t="shared" si="3"/>
        <v>0.30220000000000002</v>
      </c>
      <c r="AC36" s="31">
        <f t="shared" si="4"/>
        <v>-1</v>
      </c>
      <c r="AE36" s="28">
        <f>+'Proposed Rates'!H57</f>
        <v>0</v>
      </c>
      <c r="AF36" s="218">
        <f>$F$19</f>
        <v>1</v>
      </c>
      <c r="AG36" s="26">
        <f t="shared" si="27"/>
        <v>0</v>
      </c>
      <c r="AH36" s="27"/>
      <c r="AI36" s="30">
        <f t="shared" si="5"/>
        <v>0</v>
      </c>
      <c r="AJ36" s="31" t="str">
        <f t="shared" si="6"/>
        <v/>
      </c>
      <c r="AL36" s="28">
        <f>+'Proposed Rates'!I57</f>
        <v>0</v>
      </c>
      <c r="AM36" s="218">
        <f>$F$19</f>
        <v>1</v>
      </c>
      <c r="AN36" s="26">
        <f t="shared" si="28"/>
        <v>0</v>
      </c>
      <c r="AO36" s="27"/>
      <c r="AP36" s="30">
        <f t="shared" si="7"/>
        <v>0</v>
      </c>
      <c r="AQ36" s="31" t="str">
        <f t="shared" si="8"/>
        <v/>
      </c>
    </row>
    <row r="37" spans="2:43" x14ac:dyDescent="0.2">
      <c r="B37" s="33"/>
      <c r="C37" s="21"/>
      <c r="D37" s="22"/>
      <c r="E37" s="23"/>
      <c r="F37" s="24"/>
      <c r="G37" s="25">
        <f t="shared" si="35"/>
        <v>150</v>
      </c>
      <c r="H37" s="26">
        <f t="shared" si="0"/>
        <v>0</v>
      </c>
      <c r="I37" s="27"/>
      <c r="J37" s="28"/>
      <c r="K37" s="25">
        <f t="shared" si="30"/>
        <v>150</v>
      </c>
      <c r="L37" s="26">
        <f t="shared" si="22"/>
        <v>0</v>
      </c>
      <c r="M37" s="27"/>
      <c r="N37" s="30">
        <f t="shared" si="23"/>
        <v>0</v>
      </c>
      <c r="O37" s="31" t="str">
        <f t="shared" si="24"/>
        <v/>
      </c>
      <c r="Q37" s="28"/>
      <c r="R37" s="25">
        <f t="shared" si="31"/>
        <v>150</v>
      </c>
      <c r="S37" s="26">
        <f t="shared" si="25"/>
        <v>0</v>
      </c>
      <c r="T37" s="27"/>
      <c r="U37" s="30">
        <f t="shared" si="1"/>
        <v>0</v>
      </c>
      <c r="V37" s="31" t="str">
        <f t="shared" si="2"/>
        <v/>
      </c>
      <c r="X37" s="28"/>
      <c r="Y37" s="25">
        <f t="shared" si="32"/>
        <v>150</v>
      </c>
      <c r="Z37" s="26">
        <f t="shared" si="26"/>
        <v>0</v>
      </c>
      <c r="AA37" s="27"/>
      <c r="AB37" s="30">
        <f t="shared" si="3"/>
        <v>0</v>
      </c>
      <c r="AC37" s="31" t="str">
        <f t="shared" si="4"/>
        <v/>
      </c>
      <c r="AE37" s="28"/>
      <c r="AF37" s="25">
        <f t="shared" si="33"/>
        <v>150</v>
      </c>
      <c r="AG37" s="26">
        <f t="shared" si="27"/>
        <v>0</v>
      </c>
      <c r="AH37" s="27"/>
      <c r="AI37" s="30">
        <f t="shared" si="5"/>
        <v>0</v>
      </c>
      <c r="AJ37" s="31" t="str">
        <f t="shared" si="6"/>
        <v/>
      </c>
      <c r="AL37" s="28"/>
      <c r="AM37" s="25">
        <f t="shared" si="34"/>
        <v>150</v>
      </c>
      <c r="AN37" s="26">
        <f t="shared" si="28"/>
        <v>0</v>
      </c>
      <c r="AO37" s="27"/>
      <c r="AP37" s="30">
        <f t="shared" si="7"/>
        <v>0</v>
      </c>
      <c r="AQ37" s="31" t="str">
        <f t="shared" si="8"/>
        <v/>
      </c>
    </row>
    <row r="38" spans="2:43" x14ac:dyDescent="0.2">
      <c r="B38" s="33"/>
      <c r="C38" s="21"/>
      <c r="D38" s="22"/>
      <c r="E38" s="23"/>
      <c r="F38" s="24"/>
      <c r="G38" s="25">
        <f t="shared" si="35"/>
        <v>150</v>
      </c>
      <c r="H38" s="26">
        <f t="shared" si="0"/>
        <v>0</v>
      </c>
      <c r="I38" s="27"/>
      <c r="J38" s="28"/>
      <c r="K38" s="25">
        <f t="shared" si="30"/>
        <v>150</v>
      </c>
      <c r="L38" s="26">
        <f t="shared" si="22"/>
        <v>0</v>
      </c>
      <c r="M38" s="27"/>
      <c r="N38" s="30">
        <f t="shared" si="23"/>
        <v>0</v>
      </c>
      <c r="O38" s="31" t="str">
        <f t="shared" si="24"/>
        <v/>
      </c>
      <c r="Q38" s="28"/>
      <c r="R38" s="25">
        <f t="shared" si="31"/>
        <v>150</v>
      </c>
      <c r="S38" s="26">
        <f t="shared" si="25"/>
        <v>0</v>
      </c>
      <c r="T38" s="27"/>
      <c r="U38" s="30">
        <f t="shared" si="1"/>
        <v>0</v>
      </c>
      <c r="V38" s="31" t="str">
        <f t="shared" si="2"/>
        <v/>
      </c>
      <c r="X38" s="28"/>
      <c r="Y38" s="25">
        <f t="shared" si="32"/>
        <v>150</v>
      </c>
      <c r="Z38" s="26">
        <f t="shared" si="26"/>
        <v>0</v>
      </c>
      <c r="AA38" s="27"/>
      <c r="AB38" s="30">
        <f t="shared" si="3"/>
        <v>0</v>
      </c>
      <c r="AC38" s="31" t="str">
        <f t="shared" si="4"/>
        <v/>
      </c>
      <c r="AE38" s="28"/>
      <c r="AF38" s="25">
        <f t="shared" si="33"/>
        <v>150</v>
      </c>
      <c r="AG38" s="26">
        <f t="shared" si="27"/>
        <v>0</v>
      </c>
      <c r="AH38" s="27"/>
      <c r="AI38" s="30">
        <f t="shared" si="5"/>
        <v>0</v>
      </c>
      <c r="AJ38" s="31" t="str">
        <f t="shared" si="6"/>
        <v/>
      </c>
      <c r="AL38" s="28"/>
      <c r="AM38" s="25">
        <f t="shared" si="34"/>
        <v>150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7.7621000000000002</v>
      </c>
      <c r="I39" s="62"/>
      <c r="J39" s="239"/>
      <c r="K39" s="240"/>
      <c r="L39" s="238">
        <f>SUM(L23:L38)</f>
        <v>7.0794000000000006</v>
      </c>
      <c r="M39" s="62"/>
      <c r="N39" s="37">
        <f t="shared" si="23"/>
        <v>-0.68269999999999964</v>
      </c>
      <c r="O39" s="38">
        <f t="shared" si="24"/>
        <v>-8.7953002409141806E-2</v>
      </c>
      <c r="Q39" s="239"/>
      <c r="R39" s="240"/>
      <c r="S39" s="238">
        <f>SUM(S23:S38)</f>
        <v>7.4246000000000008</v>
      </c>
      <c r="T39" s="62"/>
      <c r="U39" s="37">
        <f t="shared" si="1"/>
        <v>0.34520000000000017</v>
      </c>
      <c r="V39" s="38">
        <f t="shared" si="2"/>
        <v>4.8761194451507207E-2</v>
      </c>
      <c r="X39" s="239"/>
      <c r="Y39" s="240"/>
      <c r="Z39" s="238">
        <f>SUM(Z23:Z38)</f>
        <v>8.0760000000000005</v>
      </c>
      <c r="AA39" s="62"/>
      <c r="AB39" s="37">
        <f t="shared" si="3"/>
        <v>0.65139999999999976</v>
      </c>
      <c r="AC39" s="38">
        <f t="shared" si="4"/>
        <v>8.7735366215014904E-2</v>
      </c>
      <c r="AE39" s="239"/>
      <c r="AF39" s="240"/>
      <c r="AG39" s="238">
        <f>SUM(AG23:AG38)</f>
        <v>8.161900000000001</v>
      </c>
      <c r="AH39" s="62"/>
      <c r="AI39" s="37">
        <f t="shared" si="5"/>
        <v>8.5900000000000531E-2</v>
      </c>
      <c r="AJ39" s="38">
        <f t="shared" si="6"/>
        <v>1.0636453689945582E-2</v>
      </c>
      <c r="AL39" s="239"/>
      <c r="AM39" s="240"/>
      <c r="AN39" s="238">
        <f>SUM(AN23:AN38)</f>
        <v>8.2147000000000006</v>
      </c>
      <c r="AO39" s="62"/>
      <c r="AP39" s="37">
        <f t="shared" si="7"/>
        <v>5.2799999999999514E-2</v>
      </c>
      <c r="AQ39" s="38">
        <f t="shared" si="8"/>
        <v>6.4690819539567389E-3</v>
      </c>
    </row>
    <row r="40" spans="2:43" ht="38.25" x14ac:dyDescent="0.2">
      <c r="B40" s="40" t="str">
        <f>+'SN (.4)'!B40</f>
        <v>Deferral/Variance Account Disposition Rate Rider Class 1</v>
      </c>
      <c r="C40" s="21"/>
      <c r="D40" s="22" t="s">
        <v>59</v>
      </c>
      <c r="E40" s="23"/>
      <c r="F40" s="24">
        <f>+'Proposed Rates'!D43</f>
        <v>-6.0900000000000003E-2</v>
      </c>
      <c r="G40" s="45">
        <f>+$F$19</f>
        <v>1</v>
      </c>
      <c r="H40" s="26">
        <f>G40*F40</f>
        <v>-6.0900000000000003E-2</v>
      </c>
      <c r="I40" s="27"/>
      <c r="J40" s="179">
        <f>+'Proposed Rates'!E43</f>
        <v>-0.2029</v>
      </c>
      <c r="K40" s="45">
        <f>+$F$19</f>
        <v>1</v>
      </c>
      <c r="L40" s="26">
        <f>K40*J40</f>
        <v>-0.2029</v>
      </c>
      <c r="M40" s="27"/>
      <c r="N40" s="30">
        <f>L40-H40</f>
        <v>-0.14199999999999999</v>
      </c>
      <c r="O40" s="31">
        <f>IF((H40)=0,"",(N40/H40))</f>
        <v>2.3316912972085384</v>
      </c>
      <c r="Q40" s="28">
        <f>+'Proposed Rates'!F43</f>
        <v>-0.2041</v>
      </c>
      <c r="R40" s="45">
        <f>+$F$19</f>
        <v>1</v>
      </c>
      <c r="S40" s="26">
        <f>R40*Q40</f>
        <v>-0.2041</v>
      </c>
      <c r="T40" s="27"/>
      <c r="U40" s="30">
        <f t="shared" si="1"/>
        <v>-1.2000000000000066E-3</v>
      </c>
      <c r="V40" s="31">
        <f t="shared" si="2"/>
        <v>5.9142434696895351E-3</v>
      </c>
      <c r="X40" s="28">
        <f>+'Proposed Rates'!G43</f>
        <v>0</v>
      </c>
      <c r="Y40" s="45">
        <f>+$F$19</f>
        <v>1</v>
      </c>
      <c r="Z40" s="26">
        <f>Y40*X40</f>
        <v>0</v>
      </c>
      <c r="AA40" s="27"/>
      <c r="AB40" s="30">
        <f t="shared" si="3"/>
        <v>0.2041</v>
      </c>
      <c r="AC40" s="31">
        <f t="shared" si="4"/>
        <v>-1</v>
      </c>
      <c r="AE40" s="28">
        <f>+'Proposed Rates'!H43</f>
        <v>0</v>
      </c>
      <c r="AF40" s="45">
        <f>+$F$19</f>
        <v>1</v>
      </c>
      <c r="AG40" s="26">
        <f>AF40*AE40</f>
        <v>0</v>
      </c>
      <c r="AH40" s="27"/>
      <c r="AI40" s="30">
        <f t="shared" si="5"/>
        <v>0</v>
      </c>
      <c r="AJ40" s="31" t="str">
        <f t="shared" si="6"/>
        <v/>
      </c>
      <c r="AL40" s="28">
        <f>+'Proposed Rates'!I43</f>
        <v>0</v>
      </c>
      <c r="AM40" s="45">
        <f>+$F$19</f>
        <v>1</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x14ac:dyDescent="0.2">
      <c r="B42" s="40"/>
      <c r="C42" s="21"/>
      <c r="D42" s="22"/>
      <c r="E42" s="23"/>
      <c r="F42" s="24"/>
      <c r="G42" s="25">
        <f t="shared" ref="G42" si="36">$F$18</f>
        <v>150</v>
      </c>
      <c r="H42" s="26">
        <f t="shared" ref="H42:H43" si="37">G42*F42</f>
        <v>0</v>
      </c>
      <c r="I42" s="41"/>
      <c r="J42" s="28"/>
      <c r="K42" s="25">
        <f t="shared" ref="K42" si="38">$F$18</f>
        <v>150</v>
      </c>
      <c r="L42" s="26">
        <f t="shared" ref="L42:L43" si="39">K42*J42</f>
        <v>0</v>
      </c>
      <c r="M42" s="42"/>
      <c r="N42" s="30">
        <f t="shared" ref="N42:N43" si="40">L42-H42</f>
        <v>0</v>
      </c>
      <c r="O42" s="31" t="str">
        <f t="shared" ref="O42:O64" si="41">IF((H42)=0,"",(N42/H42))</f>
        <v/>
      </c>
      <c r="Q42" s="28"/>
      <c r="R42" s="25">
        <f t="shared" ref="R42" si="42">$F$18</f>
        <v>150</v>
      </c>
      <c r="S42" s="26">
        <f t="shared" ref="S42:S43" si="43">R42*Q42</f>
        <v>0</v>
      </c>
      <c r="T42" s="42"/>
      <c r="U42" s="30">
        <f t="shared" si="1"/>
        <v>0</v>
      </c>
      <c r="V42" s="31" t="str">
        <f t="shared" si="2"/>
        <v/>
      </c>
      <c r="X42" s="28"/>
      <c r="Y42" s="25">
        <f t="shared" ref="Y42" si="44">$F$18</f>
        <v>150</v>
      </c>
      <c r="Z42" s="26">
        <f t="shared" ref="Z42:Z43" si="45">Y42*X42</f>
        <v>0</v>
      </c>
      <c r="AA42" s="42"/>
      <c r="AB42" s="30">
        <f t="shared" si="3"/>
        <v>0</v>
      </c>
      <c r="AC42" s="31" t="str">
        <f t="shared" si="4"/>
        <v/>
      </c>
      <c r="AE42" s="28"/>
      <c r="AF42" s="25">
        <f t="shared" ref="AF42" si="46">$F$18</f>
        <v>150</v>
      </c>
      <c r="AG42" s="26">
        <f t="shared" ref="AG42:AG43" si="47">AF42*AE42</f>
        <v>0</v>
      </c>
      <c r="AH42" s="42"/>
      <c r="AI42" s="30">
        <f t="shared" si="5"/>
        <v>0</v>
      </c>
      <c r="AJ42" s="31" t="str">
        <f t="shared" si="6"/>
        <v/>
      </c>
      <c r="AL42" s="28"/>
      <c r="AM42" s="25">
        <f t="shared" ref="AM42" si="48">$F$18</f>
        <v>150</v>
      </c>
      <c r="AN42" s="26">
        <f t="shared" ref="AN42:AN43" si="49">AM42*AL42</f>
        <v>0</v>
      </c>
      <c r="AO42" s="42"/>
      <c r="AP42" s="30">
        <f t="shared" si="7"/>
        <v>0</v>
      </c>
      <c r="AQ42" s="31" t="str">
        <f t="shared" si="8"/>
        <v/>
      </c>
    </row>
    <row r="43" spans="2:43" ht="38.25" x14ac:dyDescent="0.2">
      <c r="B43" s="40" t="str">
        <f>+'SN (.4)'!B43</f>
        <v>Deferral / Variance Accounts Balances (excluding Global Adj.) - NON-WMP</v>
      </c>
      <c r="C43" s="21"/>
      <c r="D43" s="22" t="s">
        <v>59</v>
      </c>
      <c r="E43" s="23"/>
      <c r="F43" s="24">
        <f>+'Proposed Rates'!D144</f>
        <v>0</v>
      </c>
      <c r="G43" s="218">
        <f>F19</f>
        <v>1</v>
      </c>
      <c r="H43" s="26">
        <f t="shared" si="37"/>
        <v>0</v>
      </c>
      <c r="I43" s="41"/>
      <c r="J43" s="28">
        <f>+'Proposed Rates'!E144</f>
        <v>0</v>
      </c>
      <c r="K43" s="218">
        <f>$F$19</f>
        <v>1</v>
      </c>
      <c r="L43" s="26">
        <f t="shared" si="39"/>
        <v>0</v>
      </c>
      <c r="M43" s="42"/>
      <c r="N43" s="30">
        <f t="shared" si="40"/>
        <v>0</v>
      </c>
      <c r="O43" s="31" t="str">
        <f t="shared" si="41"/>
        <v/>
      </c>
      <c r="Q43" s="28">
        <f>+'Proposed Rates'!F144</f>
        <v>0</v>
      </c>
      <c r="R43" s="218">
        <f>F19</f>
        <v>1</v>
      </c>
      <c r="S43" s="26">
        <f t="shared" si="43"/>
        <v>0</v>
      </c>
      <c r="T43" s="42"/>
      <c r="U43" s="30">
        <f t="shared" si="1"/>
        <v>0</v>
      </c>
      <c r="V43" s="31" t="str">
        <f t="shared" si="2"/>
        <v/>
      </c>
      <c r="X43" s="28">
        <f>+'Proposed Rates'!G144</f>
        <v>0</v>
      </c>
      <c r="Y43" s="218">
        <f>F19</f>
        <v>1</v>
      </c>
      <c r="Z43" s="26">
        <f t="shared" si="45"/>
        <v>0</v>
      </c>
      <c r="AA43" s="42"/>
      <c r="AB43" s="30">
        <f t="shared" si="3"/>
        <v>0</v>
      </c>
      <c r="AC43" s="31" t="str">
        <f t="shared" si="4"/>
        <v/>
      </c>
      <c r="AE43" s="28">
        <f>+'Proposed Rates'!H144</f>
        <v>0</v>
      </c>
      <c r="AF43" s="218">
        <f>F19</f>
        <v>1</v>
      </c>
      <c r="AG43" s="26">
        <f t="shared" si="47"/>
        <v>0</v>
      </c>
      <c r="AH43" s="42"/>
      <c r="AI43" s="30">
        <f t="shared" si="5"/>
        <v>0</v>
      </c>
      <c r="AJ43" s="31" t="str">
        <f t="shared" si="6"/>
        <v/>
      </c>
      <c r="AL43" s="28">
        <f>+'Proposed Rates'!I144</f>
        <v>0</v>
      </c>
      <c r="AM43" s="218">
        <f>$F$19</f>
        <v>1</v>
      </c>
      <c r="AN43" s="26">
        <f t="shared" si="49"/>
        <v>0</v>
      </c>
      <c r="AO43" s="42"/>
      <c r="AP43" s="30">
        <f t="shared" si="7"/>
        <v>0</v>
      </c>
      <c r="AQ43" s="31" t="str">
        <f t="shared" si="8"/>
        <v/>
      </c>
    </row>
    <row r="44" spans="2:43" x14ac:dyDescent="0.2">
      <c r="B44" s="43" t="s">
        <v>24</v>
      </c>
      <c r="C44" s="21"/>
      <c r="D44" s="22" t="s">
        <v>59</v>
      </c>
      <c r="E44" s="23"/>
      <c r="F44" s="44">
        <f>'Proposed Rates'!D238</f>
        <v>1.8599999999999998E-2</v>
      </c>
      <c r="G44" s="45">
        <f>+$F$19</f>
        <v>1</v>
      </c>
      <c r="H44" s="26">
        <f>G44*F44</f>
        <v>1.8599999999999998E-2</v>
      </c>
      <c r="I44" s="27"/>
      <c r="J44" s="46">
        <f>'Proposed Rates'!E238</f>
        <v>1.49E-2</v>
      </c>
      <c r="K44" s="45">
        <f>+$F$19</f>
        <v>1</v>
      </c>
      <c r="L44" s="26">
        <f>K44*J44</f>
        <v>1.49E-2</v>
      </c>
      <c r="M44" s="27"/>
      <c r="N44" s="30">
        <f>L44-H44</f>
        <v>-3.6999999999999984E-3</v>
      </c>
      <c r="O44" s="31">
        <f>IF((H44)=0,"",(N44/H44))</f>
        <v>-0.19892473118279563</v>
      </c>
      <c r="Q44" s="46">
        <f>'Proposed Rates'!F238</f>
        <v>1.5100000000000001E-2</v>
      </c>
      <c r="R44" s="45">
        <f>+$F$19</f>
        <v>1</v>
      </c>
      <c r="S44" s="26">
        <f>R44*Q44</f>
        <v>1.5100000000000001E-2</v>
      </c>
      <c r="T44" s="27"/>
      <c r="U44" s="30">
        <f t="shared" si="1"/>
        <v>2.0000000000000052E-4</v>
      </c>
      <c r="V44" s="31">
        <f t="shared" si="2"/>
        <v>1.3422818791946343E-2</v>
      </c>
      <c r="X44" s="46">
        <f>'Proposed Rates'!G238</f>
        <v>1.5299999999999999E-2</v>
      </c>
      <c r="Y44" s="45">
        <f>+$F$19</f>
        <v>1</v>
      </c>
      <c r="Z44" s="26">
        <f>Y44*X44</f>
        <v>1.5299999999999999E-2</v>
      </c>
      <c r="AA44" s="27"/>
      <c r="AB44" s="30">
        <f t="shared" si="3"/>
        <v>1.9999999999999879E-4</v>
      </c>
      <c r="AC44" s="31">
        <f t="shared" si="4"/>
        <v>1.3245033112582702E-2</v>
      </c>
      <c r="AE44" s="46">
        <f>'Proposed Rates'!H238</f>
        <v>1.546E-2</v>
      </c>
      <c r="AF44" s="45">
        <f>+$F$19</f>
        <v>1</v>
      </c>
      <c r="AG44" s="26">
        <f>AF44*AE44</f>
        <v>1.546E-2</v>
      </c>
      <c r="AH44" s="27"/>
      <c r="AI44" s="30">
        <f t="shared" si="5"/>
        <v>1.6000000000000042E-4</v>
      </c>
      <c r="AJ44" s="31">
        <f t="shared" si="6"/>
        <v>1.0457516339869308E-2</v>
      </c>
      <c r="AL44" s="46">
        <f>'Proposed Rates'!I238</f>
        <v>1.5699999999999999E-2</v>
      </c>
      <c r="AM44" s="45">
        <f>+$F$19</f>
        <v>1</v>
      </c>
      <c r="AN44" s="26">
        <f>AM44*AL44</f>
        <v>1.5699999999999999E-2</v>
      </c>
      <c r="AO44" s="27"/>
      <c r="AP44" s="30">
        <f t="shared" si="7"/>
        <v>2.3999999999999889E-4</v>
      </c>
      <c r="AQ44" s="31">
        <f t="shared" si="8"/>
        <v>1.5523932729624768E-2</v>
      </c>
    </row>
    <row r="45" spans="2:43" x14ac:dyDescent="0.2">
      <c r="B45" s="43" t="s">
        <v>25</v>
      </c>
      <c r="C45" s="21"/>
      <c r="D45" s="22"/>
      <c r="E45" s="23"/>
      <c r="F45" s="47">
        <f>0.65*$F$54+0.17*$F$55+0.18*$F$56</f>
        <v>0.12756999999999999</v>
      </c>
      <c r="G45" s="48">
        <f>$F$18*(1+$F$73)-$F$18</f>
        <v>5.0250000000000057</v>
      </c>
      <c r="H45" s="26">
        <f t="shared" ref="H45" si="50">G45*F45</f>
        <v>0.64103925000000062</v>
      </c>
      <c r="I45" s="27"/>
      <c r="J45" s="49">
        <f>0.65*$J$54+0.17*$J$55+0.18*$J$56</f>
        <v>0.12756999999999999</v>
      </c>
      <c r="K45" s="48">
        <f>$F$18*(1+$J$73)-$F$18</f>
        <v>5.0700000000000216</v>
      </c>
      <c r="L45" s="26">
        <f t="shared" ref="L45" si="51">K45*J45</f>
        <v>0.64677990000000274</v>
      </c>
      <c r="M45" s="27"/>
      <c r="N45" s="30">
        <f t="shared" ref="N45" si="52">L45-H45</f>
        <v>5.7406500000021232E-3</v>
      </c>
      <c r="O45" s="31">
        <f t="shared" ref="O45" si="53">IF((H45)=0,"",(N45/H45))</f>
        <v>8.9552238806003184E-3</v>
      </c>
      <c r="Q45" s="49">
        <f>0.65*$Q$54+0.17*$Q$55+0.18*$Q$56</f>
        <v>0.12756999999999999</v>
      </c>
      <c r="R45" s="48">
        <f>$F$18*(1+Q73)-$F$18</f>
        <v>5.0700000000000216</v>
      </c>
      <c r="S45" s="26">
        <f t="shared" ref="S45" si="54">R45*Q45</f>
        <v>0.64677990000000274</v>
      </c>
      <c r="T45" s="27"/>
      <c r="U45" s="30">
        <f t="shared" si="1"/>
        <v>0</v>
      </c>
      <c r="V45" s="31">
        <f t="shared" si="2"/>
        <v>0</v>
      </c>
      <c r="X45" s="49">
        <f>0.65*$X$54+0.17*$X$55+0.18*$X$56</f>
        <v>0.12756999999999999</v>
      </c>
      <c r="Y45" s="48">
        <f>$F$18*(1+X73)-$F$18</f>
        <v>5.0700000000000216</v>
      </c>
      <c r="Z45" s="26">
        <f t="shared" ref="Z45" si="55">Y45*X45</f>
        <v>0.64677990000000274</v>
      </c>
      <c r="AA45" s="27"/>
      <c r="AB45" s="30">
        <f t="shared" si="3"/>
        <v>0</v>
      </c>
      <c r="AC45" s="31">
        <f t="shared" si="4"/>
        <v>0</v>
      </c>
      <c r="AE45" s="49">
        <f>0.65*$AE$54+0.17*$AE$55+0.18*$AE$56</f>
        <v>0.12756999999999999</v>
      </c>
      <c r="AF45" s="48">
        <f>$F$18*(1+AE73)-$F$18</f>
        <v>5.0700000000000216</v>
      </c>
      <c r="AG45" s="26">
        <f t="shared" ref="AG45" si="56">AF45*AE45</f>
        <v>0.64677990000000274</v>
      </c>
      <c r="AH45" s="27"/>
      <c r="AI45" s="30">
        <f t="shared" si="5"/>
        <v>0</v>
      </c>
      <c r="AJ45" s="31">
        <f t="shared" si="6"/>
        <v>0</v>
      </c>
      <c r="AL45" s="49">
        <f>0.65*$AL$54+0.17*$AL$55+0.18*$AL$56</f>
        <v>0.12756999999999999</v>
      </c>
      <c r="AM45" s="48">
        <f>$F$18*(1+AL73)-$F$18</f>
        <v>5.0700000000000216</v>
      </c>
      <c r="AN45" s="26">
        <f t="shared" ref="AN45" si="57">AM45*AL45</f>
        <v>0.64677990000000274</v>
      </c>
      <c r="AO45" s="27"/>
      <c r="AP45" s="30">
        <f t="shared" si="7"/>
        <v>0</v>
      </c>
      <c r="AQ45" s="31">
        <f t="shared" si="8"/>
        <v>0</v>
      </c>
    </row>
    <row r="46" spans="2:43" x14ac:dyDescent="0.2">
      <c r="B46" s="43" t="s">
        <v>26</v>
      </c>
      <c r="C46" s="21"/>
      <c r="D46" s="22" t="s">
        <v>17</v>
      </c>
      <c r="E46" s="23"/>
      <c r="F46" s="173">
        <f>'Proposed Rates'!E252</f>
        <v>0</v>
      </c>
      <c r="G46" s="25">
        <v>1</v>
      </c>
      <c r="H46" s="26">
        <f>G46*F46</f>
        <v>0</v>
      </c>
      <c r="I46" s="27"/>
      <c r="J46" s="47">
        <f>+F46</f>
        <v>0</v>
      </c>
      <c r="K46" s="25">
        <v>1</v>
      </c>
      <c r="L46" s="26">
        <f>K46*J46</f>
        <v>0</v>
      </c>
      <c r="M46" s="27"/>
      <c r="N46" s="30">
        <f>L46-H46</f>
        <v>0</v>
      </c>
      <c r="O46" s="31" t="str">
        <f t="shared" si="41"/>
        <v/>
      </c>
      <c r="Q46" s="47">
        <f>+M46</f>
        <v>0</v>
      </c>
      <c r="R46" s="25">
        <v>1</v>
      </c>
      <c r="S46" s="26">
        <f>R46*Q46</f>
        <v>0</v>
      </c>
      <c r="T46" s="27"/>
      <c r="U46" s="30">
        <f t="shared" si="1"/>
        <v>0</v>
      </c>
      <c r="V46" s="31" t="str">
        <f t="shared" si="2"/>
        <v/>
      </c>
      <c r="X46" s="47">
        <f>+T46</f>
        <v>0</v>
      </c>
      <c r="Y46" s="25">
        <v>1</v>
      </c>
      <c r="Z46" s="26">
        <f>Y46*X46</f>
        <v>0</v>
      </c>
      <c r="AA46" s="27"/>
      <c r="AB46" s="30">
        <f t="shared" si="3"/>
        <v>0</v>
      </c>
      <c r="AC46" s="31" t="str">
        <f t="shared" si="4"/>
        <v/>
      </c>
      <c r="AE46" s="47">
        <f>+AA46</f>
        <v>0</v>
      </c>
      <c r="AF46" s="25">
        <v>1</v>
      </c>
      <c r="AG46" s="26">
        <f>AF46*AE46</f>
        <v>0</v>
      </c>
      <c r="AH46" s="27"/>
      <c r="AI46" s="30">
        <f t="shared" si="5"/>
        <v>0</v>
      </c>
      <c r="AJ46" s="31" t="str">
        <f t="shared" si="6"/>
        <v/>
      </c>
      <c r="AL46" s="47">
        <f>+AH46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8.3608392500000015</v>
      </c>
      <c r="I47" s="36"/>
      <c r="J47" s="53"/>
      <c r="K47" s="55"/>
      <c r="L47" s="54">
        <f>SUM(L40:L46)+L39</f>
        <v>7.5381799000000029</v>
      </c>
      <c r="M47" s="36"/>
      <c r="N47" s="37">
        <f t="shared" ref="N47:N64" si="58">L47-H47</f>
        <v>-0.82265934999999857</v>
      </c>
      <c r="O47" s="38">
        <f t="shared" si="41"/>
        <v>-9.8394350782428738E-2</v>
      </c>
      <c r="Q47" s="53"/>
      <c r="R47" s="55"/>
      <c r="S47" s="54">
        <f>SUM(S40:S46)+S39</f>
        <v>7.8823799000000037</v>
      </c>
      <c r="T47" s="36"/>
      <c r="U47" s="37">
        <f t="shared" si="1"/>
        <v>0.34420000000000073</v>
      </c>
      <c r="V47" s="38">
        <f t="shared" si="2"/>
        <v>4.5660889573622486E-2</v>
      </c>
      <c r="X47" s="53"/>
      <c r="Y47" s="55"/>
      <c r="Z47" s="54">
        <f>SUM(Z40:Z46)+Z39</f>
        <v>8.7380799000000025</v>
      </c>
      <c r="AA47" s="36"/>
      <c r="AB47" s="37">
        <f t="shared" si="3"/>
        <v>0.85569999999999879</v>
      </c>
      <c r="AC47" s="38">
        <f t="shared" si="4"/>
        <v>0.10855858393732055</v>
      </c>
      <c r="AE47" s="53"/>
      <c r="AF47" s="55"/>
      <c r="AG47" s="54">
        <f>SUM(AG40:AG46)+AG39</f>
        <v>8.824139900000004</v>
      </c>
      <c r="AH47" s="36"/>
      <c r="AI47" s="37">
        <f t="shared" si="5"/>
        <v>8.606000000000158E-2</v>
      </c>
      <c r="AJ47" s="38">
        <f t="shared" si="6"/>
        <v>9.8488456256850612E-3</v>
      </c>
      <c r="AL47" s="53"/>
      <c r="AM47" s="55"/>
      <c r="AN47" s="54">
        <f>SUM(AN40:AN46)+AN39</f>
        <v>8.8771799000000033</v>
      </c>
      <c r="AO47" s="36"/>
      <c r="AP47" s="37">
        <f t="shared" si="7"/>
        <v>5.303999999999931E-2</v>
      </c>
      <c r="AQ47" s="38">
        <f t="shared" si="8"/>
        <v>6.0107841218609067E-3</v>
      </c>
    </row>
    <row r="48" spans="2:43" x14ac:dyDescent="0.2">
      <c r="B48" s="27" t="s">
        <v>28</v>
      </c>
      <c r="C48" s="27"/>
      <c r="D48" s="56" t="s">
        <v>59</v>
      </c>
      <c r="E48" s="57"/>
      <c r="F48" s="28">
        <f>'Proposed Rates'!D158</f>
        <v>2.1528999999999998</v>
      </c>
      <c r="G48" s="58">
        <f>+$F$19</f>
        <v>1</v>
      </c>
      <c r="H48" s="26">
        <f>G48*F48</f>
        <v>2.1528999999999998</v>
      </c>
      <c r="I48" s="27"/>
      <c r="J48" s="28">
        <f>'Proposed Rates'!E158</f>
        <v>2.3043999999999998</v>
      </c>
      <c r="K48" s="58">
        <f>+$F$19</f>
        <v>1</v>
      </c>
      <c r="L48" s="26">
        <f>K48*J48</f>
        <v>2.3043999999999998</v>
      </c>
      <c r="M48" s="27"/>
      <c r="N48" s="30">
        <f t="shared" si="58"/>
        <v>0.15149999999999997</v>
      </c>
      <c r="O48" s="31">
        <f t="shared" si="41"/>
        <v>7.0370198337126655E-2</v>
      </c>
      <c r="Q48" s="28">
        <f>'Proposed Rates'!F158</f>
        <v>2.3043999999999998</v>
      </c>
      <c r="R48" s="58">
        <f>+$F$19</f>
        <v>1</v>
      </c>
      <c r="S48" s="26">
        <f>R48*Q48</f>
        <v>2.3043999999999998</v>
      </c>
      <c r="T48" s="27"/>
      <c r="U48" s="30">
        <f t="shared" si="1"/>
        <v>0</v>
      </c>
      <c r="V48" s="31">
        <f t="shared" si="2"/>
        <v>0</v>
      </c>
      <c r="X48" s="28">
        <f>'Proposed Rates'!G158</f>
        <v>2.3043999999999998</v>
      </c>
      <c r="Y48" s="58">
        <f>+$F$19</f>
        <v>1</v>
      </c>
      <c r="Z48" s="26">
        <f>Y48*X48</f>
        <v>2.3043999999999998</v>
      </c>
      <c r="AA48" s="27"/>
      <c r="AB48" s="30">
        <f t="shared" si="3"/>
        <v>0</v>
      </c>
      <c r="AC48" s="31">
        <f t="shared" si="4"/>
        <v>0</v>
      </c>
      <c r="AE48" s="28">
        <f>'Proposed Rates'!H158</f>
        <v>2.3043999999999998</v>
      </c>
      <c r="AF48" s="58">
        <f>+$F$19</f>
        <v>1</v>
      </c>
      <c r="AG48" s="26">
        <f>AF48*AE48</f>
        <v>2.3043999999999998</v>
      </c>
      <c r="AH48" s="27"/>
      <c r="AI48" s="30">
        <f t="shared" si="5"/>
        <v>0</v>
      </c>
      <c r="AJ48" s="31">
        <f t="shared" si="6"/>
        <v>0</v>
      </c>
      <c r="AL48" s="28">
        <f>'Proposed Rates'!I158</f>
        <v>2.3043999999999998</v>
      </c>
      <c r="AM48" s="58">
        <f>+$F$19</f>
        <v>1</v>
      </c>
      <c r="AN48" s="26">
        <f>AM48*AL48</f>
        <v>2.3043999999999998</v>
      </c>
      <c r="AO48" s="27"/>
      <c r="AP48" s="30">
        <f t="shared" si="7"/>
        <v>0</v>
      </c>
      <c r="AQ48" s="31">
        <f t="shared" si="8"/>
        <v>0</v>
      </c>
    </row>
    <row r="49" spans="2:43" ht="25.5" x14ac:dyDescent="0.2">
      <c r="B49" s="60" t="s">
        <v>29</v>
      </c>
      <c r="C49" s="27"/>
      <c r="D49" s="56" t="s">
        <v>59</v>
      </c>
      <c r="E49" s="57"/>
      <c r="F49" s="28">
        <f>'Proposed Rates'!D172</f>
        <v>1.5528</v>
      </c>
      <c r="G49" s="58">
        <f>G48</f>
        <v>1</v>
      </c>
      <c r="H49" s="26">
        <f>G49*F49</f>
        <v>1.5528</v>
      </c>
      <c r="I49" s="27"/>
      <c r="J49" s="28">
        <f>'Proposed Rates'!E172</f>
        <v>1.4898</v>
      </c>
      <c r="K49" s="58">
        <f>K48</f>
        <v>1</v>
      </c>
      <c r="L49" s="26">
        <f>K49*J49</f>
        <v>1.4898</v>
      </c>
      <c r="M49" s="27"/>
      <c r="N49" s="30">
        <f t="shared" si="58"/>
        <v>-6.2999999999999945E-2</v>
      </c>
      <c r="O49" s="31">
        <f t="shared" si="41"/>
        <v>-4.0571870170015421E-2</v>
      </c>
      <c r="Q49" s="28">
        <f>'Proposed Rates'!F172</f>
        <v>1.4898</v>
      </c>
      <c r="R49" s="58">
        <f>R48</f>
        <v>1</v>
      </c>
      <c r="S49" s="26">
        <f>R49*Q49</f>
        <v>1.4898</v>
      </c>
      <c r="T49" s="27"/>
      <c r="U49" s="30">
        <f t="shared" si="1"/>
        <v>0</v>
      </c>
      <c r="V49" s="31">
        <f t="shared" si="2"/>
        <v>0</v>
      </c>
      <c r="X49" s="28">
        <f>'Proposed Rates'!G172</f>
        <v>1.4898</v>
      </c>
      <c r="Y49" s="58">
        <f>Y48</f>
        <v>1</v>
      </c>
      <c r="Z49" s="26">
        <f>Y49*X49</f>
        <v>1.4898</v>
      </c>
      <c r="AA49" s="27"/>
      <c r="AB49" s="30">
        <f t="shared" si="3"/>
        <v>0</v>
      </c>
      <c r="AC49" s="31">
        <f t="shared" si="4"/>
        <v>0</v>
      </c>
      <c r="AE49" s="28">
        <f>'Proposed Rates'!H172</f>
        <v>1.4898</v>
      </c>
      <c r="AF49" s="58">
        <f>AF48</f>
        <v>1</v>
      </c>
      <c r="AG49" s="26">
        <f>AF49*AE49</f>
        <v>1.4898</v>
      </c>
      <c r="AH49" s="27"/>
      <c r="AI49" s="30">
        <f t="shared" si="5"/>
        <v>0</v>
      </c>
      <c r="AJ49" s="31">
        <f t="shared" si="6"/>
        <v>0</v>
      </c>
      <c r="AL49" s="28">
        <f>'Proposed Rates'!I172</f>
        <v>1.4898</v>
      </c>
      <c r="AM49" s="58">
        <f>AM48</f>
        <v>1</v>
      </c>
      <c r="AN49" s="26">
        <f>AM49*AL49</f>
        <v>1.4898</v>
      </c>
      <c r="AO49" s="27"/>
      <c r="AP49" s="30">
        <f t="shared" si="7"/>
        <v>0</v>
      </c>
      <c r="AQ49" s="31">
        <f t="shared" si="8"/>
        <v>0</v>
      </c>
    </row>
    <row r="50" spans="2:43" ht="25.5" x14ac:dyDescent="0.2">
      <c r="B50" s="50" t="s">
        <v>30</v>
      </c>
      <c r="C50" s="35"/>
      <c r="D50" s="35"/>
      <c r="E50" s="35"/>
      <c r="F50" s="61"/>
      <c r="G50" s="53"/>
      <c r="H50" s="54">
        <f>SUM(H47:H49)</f>
        <v>12.06653925</v>
      </c>
      <c r="I50" s="62"/>
      <c r="J50" s="63"/>
      <c r="K50" s="53"/>
      <c r="L50" s="54">
        <f>SUM(L47:L49)</f>
        <v>11.332379900000003</v>
      </c>
      <c r="M50" s="62"/>
      <c r="N50" s="37">
        <f t="shared" si="58"/>
        <v>-0.73415934999999699</v>
      </c>
      <c r="O50" s="38">
        <f t="shared" si="41"/>
        <v>-6.0842577543515387E-2</v>
      </c>
      <c r="Q50" s="63"/>
      <c r="R50" s="53"/>
      <c r="S50" s="54">
        <f>SUM(S47:S49)</f>
        <v>11.676579900000004</v>
      </c>
      <c r="T50" s="62"/>
      <c r="U50" s="37">
        <f t="shared" si="1"/>
        <v>0.34420000000000073</v>
      </c>
      <c r="V50" s="38">
        <f t="shared" si="2"/>
        <v>3.0373143420650825E-2</v>
      </c>
      <c r="X50" s="63"/>
      <c r="Y50" s="53"/>
      <c r="Z50" s="54">
        <f>SUM(Z47:Z49)</f>
        <v>12.532279900000002</v>
      </c>
      <c r="AA50" s="62"/>
      <c r="AB50" s="37">
        <f t="shared" si="3"/>
        <v>0.85569999999999879</v>
      </c>
      <c r="AC50" s="38">
        <f t="shared" si="4"/>
        <v>7.3283444923799859E-2</v>
      </c>
      <c r="AE50" s="63"/>
      <c r="AF50" s="53"/>
      <c r="AG50" s="54">
        <f>SUM(AG47:AG49)</f>
        <v>12.618339900000004</v>
      </c>
      <c r="AH50" s="62"/>
      <c r="AI50" s="37">
        <f t="shared" si="5"/>
        <v>8.606000000000158E-2</v>
      </c>
      <c r="AJ50" s="38">
        <f t="shared" si="6"/>
        <v>6.8670665422978271E-3</v>
      </c>
      <c r="AL50" s="63"/>
      <c r="AM50" s="53"/>
      <c r="AN50" s="54">
        <f>SUM(AN47:AN49)</f>
        <v>12.671379900000003</v>
      </c>
      <c r="AO50" s="62"/>
      <c r="AP50" s="37">
        <f t="shared" si="7"/>
        <v>5.303999999999931E-2</v>
      </c>
      <c r="AQ50" s="38">
        <f t="shared" si="8"/>
        <v>4.2034055525798043E-3</v>
      </c>
    </row>
    <row r="51" spans="2:43" ht="25.5" x14ac:dyDescent="0.2">
      <c r="B51" s="65" t="s">
        <v>31</v>
      </c>
      <c r="C51" s="21"/>
      <c r="D51" s="22" t="s">
        <v>20</v>
      </c>
      <c r="E51" s="23"/>
      <c r="F51" s="66">
        <f>'Proposed Rates'!D181</f>
        <v>3.3999999999999998E-3</v>
      </c>
      <c r="G51" s="58">
        <f>F18+G45</f>
        <v>155.02500000000001</v>
      </c>
      <c r="H51" s="67">
        <f t="shared" ref="H51:H53" si="59">G51*F51</f>
        <v>0.52708500000000003</v>
      </c>
      <c r="I51" s="27"/>
      <c r="J51" s="66">
        <f>'Proposed Rates'!E181</f>
        <v>3.3999999999999998E-3</v>
      </c>
      <c r="K51" s="58">
        <f>G51</f>
        <v>155.02500000000001</v>
      </c>
      <c r="L51" s="67">
        <f t="shared" ref="L51:L53" si="60">K51*J51</f>
        <v>0.52708500000000003</v>
      </c>
      <c r="M51" s="27"/>
      <c r="N51" s="30">
        <f t="shared" si="58"/>
        <v>0</v>
      </c>
      <c r="O51" s="68">
        <f t="shared" si="41"/>
        <v>0</v>
      </c>
      <c r="Q51" s="66">
        <f>'Proposed Rates'!F181</f>
        <v>3.3999999999999998E-3</v>
      </c>
      <c r="R51" s="58">
        <f>K51</f>
        <v>155.02500000000001</v>
      </c>
      <c r="S51" s="67">
        <f t="shared" ref="S51:S53" si="61">R51*Q51</f>
        <v>0.52708500000000003</v>
      </c>
      <c r="T51" s="27"/>
      <c r="U51" s="30">
        <f t="shared" si="1"/>
        <v>0</v>
      </c>
      <c r="V51" s="68">
        <f t="shared" si="2"/>
        <v>0</v>
      </c>
      <c r="X51" s="66">
        <f>'Proposed Rates'!G181</f>
        <v>3.3999999999999998E-3</v>
      </c>
      <c r="Y51" s="58">
        <f>R51</f>
        <v>155.02500000000001</v>
      </c>
      <c r="Z51" s="67">
        <f t="shared" ref="Z51:Z53" si="62">Y51*X51</f>
        <v>0.52708500000000003</v>
      </c>
      <c r="AA51" s="27"/>
      <c r="AB51" s="30">
        <f t="shared" si="3"/>
        <v>0</v>
      </c>
      <c r="AC51" s="68">
        <f t="shared" si="4"/>
        <v>0</v>
      </c>
      <c r="AE51" s="66">
        <f>'Proposed Rates'!H181</f>
        <v>3.3999999999999998E-3</v>
      </c>
      <c r="AF51" s="58">
        <f>Y51</f>
        <v>155.02500000000001</v>
      </c>
      <c r="AG51" s="67">
        <f t="shared" ref="AG51:AG53" si="63">AF51*AE51</f>
        <v>0.52708500000000003</v>
      </c>
      <c r="AH51" s="27"/>
      <c r="AI51" s="30">
        <f t="shared" si="5"/>
        <v>0</v>
      </c>
      <c r="AJ51" s="68">
        <f t="shared" si="6"/>
        <v>0</v>
      </c>
      <c r="AL51" s="66">
        <f>'Proposed Rates'!I181</f>
        <v>3.3999999999999998E-3</v>
      </c>
      <c r="AM51" s="58">
        <f>AF51</f>
        <v>155.02500000000001</v>
      </c>
      <c r="AN51" s="67">
        <f t="shared" ref="AN51:AN53" si="64">AM51*AL51</f>
        <v>0.52708500000000003</v>
      </c>
      <c r="AO51" s="27"/>
      <c r="AP51" s="30">
        <f t="shared" si="7"/>
        <v>0</v>
      </c>
      <c r="AQ51" s="68">
        <f t="shared" si="8"/>
        <v>0</v>
      </c>
    </row>
    <row r="52" spans="2:43" ht="25.5" x14ac:dyDescent="0.2">
      <c r="B52" s="65" t="s">
        <v>32</v>
      </c>
      <c r="C52" s="21"/>
      <c r="D52" s="22" t="s">
        <v>20</v>
      </c>
      <c r="E52" s="23"/>
      <c r="F52" s="66">
        <f>'Proposed Rates'!D195</f>
        <v>5.0000000000000001E-4</v>
      </c>
      <c r="G52" s="58">
        <f>G51</f>
        <v>155.02500000000001</v>
      </c>
      <c r="H52" s="67">
        <f t="shared" si="59"/>
        <v>7.7512499999999998E-2</v>
      </c>
      <c r="I52" s="27"/>
      <c r="J52" s="66">
        <f>'Proposed Rates'!E195</f>
        <v>5.0000000000000001E-4</v>
      </c>
      <c r="K52" s="58">
        <f>G52</f>
        <v>155.02500000000001</v>
      </c>
      <c r="L52" s="67">
        <f t="shared" si="60"/>
        <v>7.7512499999999998E-2</v>
      </c>
      <c r="M52" s="27"/>
      <c r="N52" s="30">
        <f t="shared" si="58"/>
        <v>0</v>
      </c>
      <c r="O52" s="68">
        <f t="shared" si="41"/>
        <v>0</v>
      </c>
      <c r="Q52" s="66">
        <f>'Proposed Rates'!F195</f>
        <v>5.0000000000000001E-4</v>
      </c>
      <c r="R52" s="58">
        <f>K52</f>
        <v>155.02500000000001</v>
      </c>
      <c r="S52" s="67">
        <f t="shared" si="61"/>
        <v>7.7512499999999998E-2</v>
      </c>
      <c r="T52" s="27"/>
      <c r="U52" s="30">
        <f t="shared" si="1"/>
        <v>0</v>
      </c>
      <c r="V52" s="68">
        <f t="shared" si="2"/>
        <v>0</v>
      </c>
      <c r="X52" s="66">
        <f>'Proposed Rates'!G195</f>
        <v>5.0000000000000001E-4</v>
      </c>
      <c r="Y52" s="58">
        <f>R52</f>
        <v>155.02500000000001</v>
      </c>
      <c r="Z52" s="67">
        <f t="shared" si="62"/>
        <v>7.7512499999999998E-2</v>
      </c>
      <c r="AA52" s="27"/>
      <c r="AB52" s="30">
        <f t="shared" si="3"/>
        <v>0</v>
      </c>
      <c r="AC52" s="68">
        <f t="shared" si="4"/>
        <v>0</v>
      </c>
      <c r="AE52" s="66">
        <f>'Proposed Rates'!H195</f>
        <v>5.0000000000000001E-4</v>
      </c>
      <c r="AF52" s="58">
        <f>Y52</f>
        <v>155.02500000000001</v>
      </c>
      <c r="AG52" s="67">
        <f t="shared" si="63"/>
        <v>7.7512499999999998E-2</v>
      </c>
      <c r="AH52" s="27"/>
      <c r="AI52" s="30">
        <f t="shared" si="5"/>
        <v>0</v>
      </c>
      <c r="AJ52" s="68">
        <f t="shared" si="6"/>
        <v>0</v>
      </c>
      <c r="AL52" s="66">
        <f>'Proposed Rates'!I195</f>
        <v>5.0000000000000001E-4</v>
      </c>
      <c r="AM52" s="58">
        <f>AF52</f>
        <v>155.02500000000001</v>
      </c>
      <c r="AN52" s="67">
        <f t="shared" si="64"/>
        <v>7.7512499999999998E-2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
      <c r="B54" s="43" t="s">
        <v>34</v>
      </c>
      <c r="C54" s="21"/>
      <c r="D54" s="22"/>
      <c r="E54" s="23"/>
      <c r="F54" s="66">
        <f>'Proposed Rates'!D222</f>
        <v>0.10100000000000001</v>
      </c>
      <c r="G54" s="71">
        <f>0.65*$F$18</f>
        <v>97.5</v>
      </c>
      <c r="H54" s="67">
        <f t="shared" ref="H54:H56" si="65">G54*F54</f>
        <v>9.8475000000000001</v>
      </c>
      <c r="I54" s="27"/>
      <c r="J54" s="66">
        <f>'Proposed Rates'!E222</f>
        <v>0.10100000000000001</v>
      </c>
      <c r="K54" s="71">
        <f>$G$54</f>
        <v>97.5</v>
      </c>
      <c r="L54" s="67">
        <f t="shared" ref="L54:L56" si="66">K54*J54</f>
        <v>9.8475000000000001</v>
      </c>
      <c r="M54" s="27"/>
      <c r="N54" s="30">
        <f t="shared" si="58"/>
        <v>0</v>
      </c>
      <c r="O54" s="68">
        <f t="shared" si="41"/>
        <v>0</v>
      </c>
      <c r="Q54" s="66">
        <f>'Proposed Rates'!F222</f>
        <v>0.10100000000000001</v>
      </c>
      <c r="R54" s="71">
        <f>$G$54</f>
        <v>97.5</v>
      </c>
      <c r="S54" s="67">
        <f t="shared" ref="S54:S56" si="67">R54*Q54</f>
        <v>9.8475000000000001</v>
      </c>
      <c r="T54" s="27"/>
      <c r="U54" s="30">
        <f t="shared" si="1"/>
        <v>0</v>
      </c>
      <c r="V54" s="68">
        <f t="shared" si="2"/>
        <v>0</v>
      </c>
      <c r="X54" s="66">
        <f>'Proposed Rates'!G222</f>
        <v>0.10100000000000001</v>
      </c>
      <c r="Y54" s="71">
        <f>$G$54</f>
        <v>97.5</v>
      </c>
      <c r="Z54" s="67">
        <f t="shared" ref="Z54:Z56" si="68">Y54*X54</f>
        <v>9.8475000000000001</v>
      </c>
      <c r="AA54" s="27"/>
      <c r="AB54" s="30">
        <f t="shared" si="3"/>
        <v>0</v>
      </c>
      <c r="AC54" s="68">
        <f t="shared" si="4"/>
        <v>0</v>
      </c>
      <c r="AE54" s="66">
        <f>'Proposed Rates'!H222</f>
        <v>0.10100000000000001</v>
      </c>
      <c r="AF54" s="71">
        <f>$G$54</f>
        <v>97.5</v>
      </c>
      <c r="AG54" s="67">
        <f t="shared" ref="AG54:AG56" si="69">AF54*AE54</f>
        <v>9.8475000000000001</v>
      </c>
      <c r="AH54" s="27"/>
      <c r="AI54" s="30">
        <f t="shared" si="5"/>
        <v>0</v>
      </c>
      <c r="AJ54" s="68">
        <f t="shared" si="6"/>
        <v>0</v>
      </c>
      <c r="AL54" s="66">
        <f>'Proposed Rates'!I222</f>
        <v>0.10100000000000001</v>
      </c>
      <c r="AM54" s="71">
        <f>$G$54</f>
        <v>97.5</v>
      </c>
      <c r="AN54" s="67">
        <f t="shared" ref="AN54:AN56" si="70">AM54*AL54</f>
        <v>9.8475000000000001</v>
      </c>
      <c r="AO54" s="27"/>
      <c r="AP54" s="30">
        <f t="shared" si="7"/>
        <v>0</v>
      </c>
      <c r="AQ54" s="68">
        <f t="shared" si="8"/>
        <v>0</v>
      </c>
    </row>
    <row r="55" spans="2:43" x14ac:dyDescent="0.2">
      <c r="B55" s="43" t="s">
        <v>35</v>
      </c>
      <c r="C55" s="21"/>
      <c r="D55" s="22"/>
      <c r="E55" s="23"/>
      <c r="F55" s="66">
        <f>'Proposed Rates'!D223</f>
        <v>0.14399999999999999</v>
      </c>
      <c r="G55" s="71">
        <f>0.17*$F$18</f>
        <v>25.500000000000004</v>
      </c>
      <c r="H55" s="67">
        <f t="shared" si="65"/>
        <v>3.6720000000000002</v>
      </c>
      <c r="I55" s="27"/>
      <c r="J55" s="66">
        <f>'Proposed Rates'!E223</f>
        <v>0.14399999999999999</v>
      </c>
      <c r="K55" s="71">
        <f>$G$55</f>
        <v>25.500000000000004</v>
      </c>
      <c r="L55" s="67">
        <f t="shared" si="66"/>
        <v>3.6720000000000002</v>
      </c>
      <c r="M55" s="27"/>
      <c r="N55" s="30">
        <f t="shared" si="58"/>
        <v>0</v>
      </c>
      <c r="O55" s="68">
        <f t="shared" si="41"/>
        <v>0</v>
      </c>
      <c r="Q55" s="66">
        <f>'Proposed Rates'!F223</f>
        <v>0.14399999999999999</v>
      </c>
      <c r="R55" s="71">
        <f>$G$55</f>
        <v>25.500000000000004</v>
      </c>
      <c r="S55" s="67">
        <f t="shared" si="67"/>
        <v>3.6720000000000002</v>
      </c>
      <c r="T55" s="27"/>
      <c r="U55" s="30">
        <f t="shared" si="1"/>
        <v>0</v>
      </c>
      <c r="V55" s="68">
        <f t="shared" si="2"/>
        <v>0</v>
      </c>
      <c r="X55" s="66">
        <f>'Proposed Rates'!G223</f>
        <v>0.14399999999999999</v>
      </c>
      <c r="Y55" s="71">
        <f>$G$55</f>
        <v>25.500000000000004</v>
      </c>
      <c r="Z55" s="67">
        <f t="shared" si="68"/>
        <v>3.6720000000000002</v>
      </c>
      <c r="AA55" s="27"/>
      <c r="AB55" s="30">
        <f t="shared" si="3"/>
        <v>0</v>
      </c>
      <c r="AC55" s="68">
        <f t="shared" si="4"/>
        <v>0</v>
      </c>
      <c r="AE55" s="66">
        <f>'Proposed Rates'!H223</f>
        <v>0.14399999999999999</v>
      </c>
      <c r="AF55" s="71">
        <f>$G$55</f>
        <v>25.500000000000004</v>
      </c>
      <c r="AG55" s="67">
        <f t="shared" si="69"/>
        <v>3.6720000000000002</v>
      </c>
      <c r="AH55" s="27"/>
      <c r="AI55" s="30">
        <f t="shared" si="5"/>
        <v>0</v>
      </c>
      <c r="AJ55" s="68">
        <f t="shared" si="6"/>
        <v>0</v>
      </c>
      <c r="AL55" s="66">
        <f>'Proposed Rates'!I223</f>
        <v>0.14399999999999999</v>
      </c>
      <c r="AM55" s="71">
        <f>$G$55</f>
        <v>25.500000000000004</v>
      </c>
      <c r="AN55" s="67">
        <f t="shared" si="70"/>
        <v>3.6720000000000002</v>
      </c>
      <c r="AO55" s="27"/>
      <c r="AP55" s="30">
        <f t="shared" si="7"/>
        <v>0</v>
      </c>
      <c r="AQ55" s="68">
        <f t="shared" si="8"/>
        <v>0</v>
      </c>
    </row>
    <row r="56" spans="2:43" x14ac:dyDescent="0.2">
      <c r="B56" s="11" t="s">
        <v>36</v>
      </c>
      <c r="C56" s="21"/>
      <c r="D56" s="22"/>
      <c r="E56" s="23"/>
      <c r="F56" s="66">
        <f>'Proposed Rates'!D224</f>
        <v>0.20799999999999999</v>
      </c>
      <c r="G56" s="71">
        <f>0.18*$F$18</f>
        <v>27</v>
      </c>
      <c r="H56" s="67">
        <f t="shared" si="65"/>
        <v>5.6159999999999997</v>
      </c>
      <c r="I56" s="27"/>
      <c r="J56" s="66">
        <f>'Proposed Rates'!E224</f>
        <v>0.20799999999999999</v>
      </c>
      <c r="K56" s="71">
        <f>$G$56</f>
        <v>27</v>
      </c>
      <c r="L56" s="67">
        <f t="shared" si="66"/>
        <v>5.6159999999999997</v>
      </c>
      <c r="M56" s="27"/>
      <c r="N56" s="30">
        <f t="shared" si="58"/>
        <v>0</v>
      </c>
      <c r="O56" s="68">
        <f t="shared" si="41"/>
        <v>0</v>
      </c>
      <c r="Q56" s="66">
        <f>'Proposed Rates'!F224</f>
        <v>0.20799999999999999</v>
      </c>
      <c r="R56" s="71">
        <f>$G$56</f>
        <v>27</v>
      </c>
      <c r="S56" s="67">
        <f t="shared" si="67"/>
        <v>5.6159999999999997</v>
      </c>
      <c r="T56" s="27"/>
      <c r="U56" s="30">
        <f t="shared" si="1"/>
        <v>0</v>
      </c>
      <c r="V56" s="68">
        <f t="shared" si="2"/>
        <v>0</v>
      </c>
      <c r="X56" s="66">
        <f>'Proposed Rates'!G224</f>
        <v>0.20799999999999999</v>
      </c>
      <c r="Y56" s="71">
        <f>$G$56</f>
        <v>27</v>
      </c>
      <c r="Z56" s="67">
        <f t="shared" si="68"/>
        <v>5.6159999999999997</v>
      </c>
      <c r="AA56" s="27"/>
      <c r="AB56" s="30">
        <f t="shared" si="3"/>
        <v>0</v>
      </c>
      <c r="AC56" s="68">
        <f t="shared" si="4"/>
        <v>0</v>
      </c>
      <c r="AE56" s="66">
        <f>'Proposed Rates'!H224</f>
        <v>0.20799999999999999</v>
      </c>
      <c r="AF56" s="71">
        <f>$G$56</f>
        <v>27</v>
      </c>
      <c r="AG56" s="67">
        <f t="shared" si="69"/>
        <v>5.6159999999999997</v>
      </c>
      <c r="AH56" s="27"/>
      <c r="AI56" s="30">
        <f t="shared" si="5"/>
        <v>0</v>
      </c>
      <c r="AJ56" s="68">
        <f t="shared" si="6"/>
        <v>0</v>
      </c>
      <c r="AL56" s="66">
        <f>'Proposed Rates'!I224</f>
        <v>0.20799999999999999</v>
      </c>
      <c r="AM56" s="71">
        <f>$G$56</f>
        <v>27</v>
      </c>
      <c r="AN56" s="67">
        <f t="shared" si="70"/>
        <v>5.6159999999999997</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150</v>
      </c>
      <c r="H57" s="67">
        <f>G57*F57</f>
        <v>17.849999999999998</v>
      </c>
      <c r="I57" s="77"/>
      <c r="J57" s="66">
        <f>'Proposed Rates'!E226</f>
        <v>0.11899999999999999</v>
      </c>
      <c r="K57" s="76">
        <f>$G$57</f>
        <v>150</v>
      </c>
      <c r="L57" s="67">
        <f>K57*J57</f>
        <v>17.849999999999998</v>
      </c>
      <c r="M57" s="77"/>
      <c r="N57" s="78">
        <f t="shared" si="58"/>
        <v>0</v>
      </c>
      <c r="O57" s="68">
        <f t="shared" si="41"/>
        <v>0</v>
      </c>
      <c r="Q57" s="66">
        <f>'Proposed Rates'!F226</f>
        <v>0.11899999999999999</v>
      </c>
      <c r="R57" s="76">
        <f>$G$57</f>
        <v>150</v>
      </c>
      <c r="S57" s="67">
        <f>R57*Q57</f>
        <v>17.849999999999998</v>
      </c>
      <c r="T57" s="77"/>
      <c r="U57" s="78">
        <f t="shared" si="1"/>
        <v>0</v>
      </c>
      <c r="V57" s="68">
        <f t="shared" si="2"/>
        <v>0</v>
      </c>
      <c r="X57" s="66">
        <f>'Proposed Rates'!G226</f>
        <v>0.11899999999999999</v>
      </c>
      <c r="Y57" s="76">
        <f>$G$57</f>
        <v>150</v>
      </c>
      <c r="Z57" s="67">
        <f>Y57*X57</f>
        <v>17.849999999999998</v>
      </c>
      <c r="AA57" s="77"/>
      <c r="AB57" s="78">
        <f t="shared" si="3"/>
        <v>0</v>
      </c>
      <c r="AC57" s="68">
        <f t="shared" si="4"/>
        <v>0</v>
      </c>
      <c r="AE57" s="66">
        <f>'Proposed Rates'!H226</f>
        <v>0.11899999999999999</v>
      </c>
      <c r="AF57" s="76">
        <f>$G$57</f>
        <v>150</v>
      </c>
      <c r="AG57" s="67">
        <f>AF57*AE57</f>
        <v>17.849999999999998</v>
      </c>
      <c r="AH57" s="77"/>
      <c r="AI57" s="78">
        <f t="shared" si="5"/>
        <v>0</v>
      </c>
      <c r="AJ57" s="68">
        <f t="shared" si="6"/>
        <v>0</v>
      </c>
      <c r="AL57" s="66">
        <f>'Proposed Rates'!I226</f>
        <v>0.11899999999999999</v>
      </c>
      <c r="AM57" s="76">
        <f>$G$57</f>
        <v>150</v>
      </c>
      <c r="AN57" s="67">
        <f>AM57*AL57</f>
        <v>17.849999999999998</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32.056636750000003</v>
      </c>
      <c r="I60" s="94"/>
      <c r="J60" s="95"/>
      <c r="K60" s="95"/>
      <c r="L60" s="93">
        <f>SUM(L51:L56,L50)</f>
        <v>31.322477400000004</v>
      </c>
      <c r="M60" s="96"/>
      <c r="N60" s="97">
        <f t="shared" ref="N60" si="71">L60-H60</f>
        <v>-0.73415934999999877</v>
      </c>
      <c r="O60" s="98">
        <f t="shared" ref="O60" si="72">IF((H60)=0,"",(N60/H60))</f>
        <v>-2.2901945569820226E-2</v>
      </c>
      <c r="Q60" s="95"/>
      <c r="R60" s="95"/>
      <c r="S60" s="93">
        <f>SUM(S51:S56,S50)</f>
        <v>31.666677400000005</v>
      </c>
      <c r="T60" s="96"/>
      <c r="U60" s="97">
        <f t="shared" si="1"/>
        <v>0.34420000000000073</v>
      </c>
      <c r="V60" s="98">
        <f>IF((L60)=0,"",(U60/L60))</f>
        <v>1.0988913667473846E-2</v>
      </c>
      <c r="X60" s="95"/>
      <c r="Y60" s="95"/>
      <c r="Z60" s="93">
        <f>SUM(Z51:Z56,Z50)</f>
        <v>32.522377400000003</v>
      </c>
      <c r="AA60" s="96"/>
      <c r="AB60" s="97">
        <f t="shared" si="3"/>
        <v>0.85569999999999879</v>
      </c>
      <c r="AC60" s="98">
        <f>IF((S60)=0,"",(AB60/S60))</f>
        <v>2.7022096104089489E-2</v>
      </c>
      <c r="AE60" s="95"/>
      <c r="AF60" s="95"/>
      <c r="AG60" s="93">
        <f>SUM(AG51:AG56,AG50)</f>
        <v>32.608437400000007</v>
      </c>
      <c r="AH60" s="96"/>
      <c r="AI60" s="97">
        <f t="shared" ref="AI60:AI64" si="73">AG60-Z60</f>
        <v>8.6060000000003356E-2</v>
      </c>
      <c r="AJ60" s="98">
        <f>IF((Z60)=0,"",(AI60/Z60))</f>
        <v>2.6461780128042962E-3</v>
      </c>
      <c r="AL60" s="95"/>
      <c r="AM60" s="95"/>
      <c r="AN60" s="93">
        <f>SUM(AN51:AN56,AN50)</f>
        <v>32.661477400000003</v>
      </c>
      <c r="AO60" s="96"/>
      <c r="AP60" s="97">
        <f t="shared" ref="AP60:AP64" si="74">AN60-AG60</f>
        <v>5.3039999999995757E-2</v>
      </c>
      <c r="AQ60" s="98">
        <f>IF((AG60)=0,"",(AP60/AG60))</f>
        <v>1.6265728820233423E-3</v>
      </c>
    </row>
    <row r="61" spans="2:43" x14ac:dyDescent="0.2">
      <c r="B61" s="99" t="s">
        <v>40</v>
      </c>
      <c r="C61" s="21"/>
      <c r="D61" s="21"/>
      <c r="E61" s="21"/>
      <c r="F61" s="100">
        <v>0.13</v>
      </c>
      <c r="G61" s="101"/>
      <c r="H61" s="102">
        <f>H60*F61</f>
        <v>4.1673627775000002</v>
      </c>
      <c r="I61" s="103"/>
      <c r="J61" s="104">
        <v>0.13</v>
      </c>
      <c r="K61" s="103"/>
      <c r="L61" s="105">
        <f>L60*J61</f>
        <v>4.0719220620000005</v>
      </c>
      <c r="M61" s="106"/>
      <c r="N61" s="107">
        <f t="shared" si="58"/>
        <v>-9.5440715499999662E-2</v>
      </c>
      <c r="O61" s="108">
        <f t="shared" si="41"/>
        <v>-2.2901945569820184E-2</v>
      </c>
      <c r="Q61" s="104">
        <v>0.13</v>
      </c>
      <c r="R61" s="103"/>
      <c r="S61" s="105">
        <f>S60*Q61</f>
        <v>4.1166680620000005</v>
      </c>
      <c r="T61" s="106"/>
      <c r="U61" s="107">
        <f t="shared" si="1"/>
        <v>4.4745999999999952E-2</v>
      </c>
      <c r="V61" s="108">
        <f t="shared" ref="V61:V70" si="75">IF((L61)=0,"",(U61/L61))</f>
        <v>1.0988913667473812E-2</v>
      </c>
      <c r="X61" s="104">
        <v>0.13</v>
      </c>
      <c r="Y61" s="103"/>
      <c r="Z61" s="105">
        <f>Z60*X61</f>
        <v>4.2279090620000002</v>
      </c>
      <c r="AA61" s="106"/>
      <c r="AB61" s="107">
        <f t="shared" si="3"/>
        <v>0.1112409999999997</v>
      </c>
      <c r="AC61" s="108">
        <f t="shared" ref="AC61:AC70" si="76">IF((S61)=0,"",(AB61/S61))</f>
        <v>2.7022096104089455E-2</v>
      </c>
      <c r="AE61" s="104">
        <v>0.13</v>
      </c>
      <c r="AF61" s="103"/>
      <c r="AG61" s="105">
        <f>AG60*AE61</f>
        <v>4.2390968620000011</v>
      </c>
      <c r="AH61" s="106"/>
      <c r="AI61" s="107">
        <f t="shared" si="73"/>
        <v>1.1187800000000969E-2</v>
      </c>
      <c r="AJ61" s="108">
        <f t="shared" ref="AJ61:AJ70" si="77">IF((Z61)=0,"",(AI61/Z61))</f>
        <v>2.6461780128044224E-3</v>
      </c>
      <c r="AL61" s="104">
        <v>0.13</v>
      </c>
      <c r="AM61" s="103"/>
      <c r="AN61" s="105">
        <f>AN60*AL61</f>
        <v>4.2459920620000009</v>
      </c>
      <c r="AO61" s="106"/>
      <c r="AP61" s="107">
        <f t="shared" si="74"/>
        <v>6.8951999999997682E-3</v>
      </c>
      <c r="AQ61" s="108">
        <f t="shared" ref="AQ61:AQ70" si="78">IF((AG61)=0,"",(AP61/AG61))</f>
        <v>1.6265728820234178E-3</v>
      </c>
    </row>
    <row r="62" spans="2:43" x14ac:dyDescent="0.2">
      <c r="B62" s="109" t="s">
        <v>41</v>
      </c>
      <c r="C62" s="21"/>
      <c r="D62" s="21"/>
      <c r="E62" s="21"/>
      <c r="F62" s="110"/>
      <c r="G62" s="101"/>
      <c r="H62" s="102">
        <f>H60+H61</f>
        <v>36.223999527500006</v>
      </c>
      <c r="I62" s="103"/>
      <c r="J62" s="103"/>
      <c r="K62" s="103"/>
      <c r="L62" s="105">
        <f>L60+L61</f>
        <v>35.394399462000003</v>
      </c>
      <c r="M62" s="106"/>
      <c r="N62" s="107">
        <f t="shared" si="58"/>
        <v>-0.82960006550000287</v>
      </c>
      <c r="O62" s="108">
        <f t="shared" si="41"/>
        <v>-2.290194556982034E-2</v>
      </c>
      <c r="Q62" s="103"/>
      <c r="R62" s="103"/>
      <c r="S62" s="105">
        <f>S60+S61</f>
        <v>35.783345462000007</v>
      </c>
      <c r="T62" s="106"/>
      <c r="U62" s="107">
        <f t="shared" si="1"/>
        <v>0.38894600000000423</v>
      </c>
      <c r="V62" s="108">
        <f t="shared" si="75"/>
        <v>1.0988913667473944E-2</v>
      </c>
      <c r="X62" s="103"/>
      <c r="Y62" s="103"/>
      <c r="Z62" s="105">
        <f>Z60+Z61</f>
        <v>36.750286462000005</v>
      </c>
      <c r="AA62" s="106"/>
      <c r="AB62" s="107">
        <f t="shared" si="3"/>
        <v>0.9669409999999985</v>
      </c>
      <c r="AC62" s="108">
        <f t="shared" si="76"/>
        <v>2.7022096104089482E-2</v>
      </c>
      <c r="AE62" s="103"/>
      <c r="AF62" s="103"/>
      <c r="AG62" s="105">
        <f>AG60+AG61</f>
        <v>36.847534262000011</v>
      </c>
      <c r="AH62" s="106"/>
      <c r="AI62" s="107">
        <f t="shared" si="73"/>
        <v>9.7247800000005213E-2</v>
      </c>
      <c r="AJ62" s="108">
        <f t="shared" si="77"/>
        <v>2.6461780128043347E-3</v>
      </c>
      <c r="AL62" s="103"/>
      <c r="AM62" s="103"/>
      <c r="AN62" s="105">
        <f>AN60+AN61</f>
        <v>36.907469462000002</v>
      </c>
      <c r="AO62" s="106"/>
      <c r="AP62" s="107">
        <f t="shared" si="74"/>
        <v>5.9935199999991084E-2</v>
      </c>
      <c r="AQ62" s="108">
        <f t="shared" si="78"/>
        <v>1.6265728820232305E-3</v>
      </c>
    </row>
    <row r="63" spans="2:43" ht="15.75" customHeight="1" x14ac:dyDescent="0.2">
      <c r="B63" s="412" t="s">
        <v>127</v>
      </c>
      <c r="C63" s="412"/>
      <c r="D63" s="412"/>
      <c r="E63" s="21"/>
      <c r="F63" s="262">
        <f>'Proposed Rates'!D266</f>
        <v>0.318</v>
      </c>
      <c r="G63" s="101"/>
      <c r="H63" s="111"/>
      <c r="I63" s="103"/>
      <c r="J63" s="264">
        <f>'Proposed Rates'!E266</f>
        <v>0.318</v>
      </c>
      <c r="K63" s="103"/>
      <c r="L63" s="174"/>
      <c r="M63" s="106"/>
      <c r="N63" s="112">
        <f t="shared" si="58"/>
        <v>0</v>
      </c>
      <c r="O63" s="113" t="str">
        <f t="shared" si="41"/>
        <v/>
      </c>
      <c r="Q63" s="264">
        <f>'Proposed Rates'!F266</f>
        <v>0.318</v>
      </c>
      <c r="R63" s="103"/>
      <c r="S63" s="174"/>
      <c r="T63" s="106"/>
      <c r="U63" s="112">
        <f t="shared" si="1"/>
        <v>0</v>
      </c>
      <c r="V63" s="113" t="str">
        <f t="shared" si="75"/>
        <v/>
      </c>
      <c r="X63" s="264">
        <f>'Proposed Rates'!G266</f>
        <v>0.318</v>
      </c>
      <c r="Y63" s="103"/>
      <c r="Z63" s="174"/>
      <c r="AA63" s="106"/>
      <c r="AB63" s="112">
        <f t="shared" si="3"/>
        <v>0</v>
      </c>
      <c r="AC63" s="113" t="str">
        <f t="shared" si="76"/>
        <v/>
      </c>
      <c r="AE63" s="264">
        <f>'Proposed Rates'!H266</f>
        <v>0.318</v>
      </c>
      <c r="AF63" s="103"/>
      <c r="AG63" s="174"/>
      <c r="AH63" s="106"/>
      <c r="AI63" s="112">
        <f t="shared" si="73"/>
        <v>0</v>
      </c>
      <c r="AJ63" s="113" t="str">
        <f t="shared" si="77"/>
        <v/>
      </c>
      <c r="AL63" s="264">
        <f>'Proposed Rates'!I266</f>
        <v>0.318</v>
      </c>
      <c r="AM63" s="103"/>
      <c r="AN63" s="174"/>
      <c r="AO63" s="106"/>
      <c r="AP63" s="112">
        <f t="shared" si="74"/>
        <v>0</v>
      </c>
      <c r="AQ63" s="113" t="str">
        <f t="shared" si="78"/>
        <v/>
      </c>
    </row>
    <row r="64" spans="2:43" ht="13.5" customHeight="1" thickBot="1" x14ac:dyDescent="0.25">
      <c r="B64" s="413" t="s">
        <v>126</v>
      </c>
      <c r="C64" s="413"/>
      <c r="D64" s="413"/>
      <c r="E64" s="114"/>
      <c r="F64" s="115"/>
      <c r="G64" s="116"/>
      <c r="H64" s="117">
        <f>H62-H63</f>
        <v>36.223999527500006</v>
      </c>
      <c r="I64" s="118"/>
      <c r="J64" s="118"/>
      <c r="K64" s="118"/>
      <c r="L64" s="119">
        <f>L62-L63</f>
        <v>35.394399462000003</v>
      </c>
      <c r="M64" s="120"/>
      <c r="N64" s="121">
        <f t="shared" si="58"/>
        <v>-0.82960006550000287</v>
      </c>
      <c r="O64" s="122">
        <f t="shared" si="41"/>
        <v>-2.290194556982034E-2</v>
      </c>
      <c r="Q64" s="118"/>
      <c r="R64" s="118"/>
      <c r="S64" s="119">
        <f>S62-S63</f>
        <v>35.783345462000007</v>
      </c>
      <c r="T64" s="120"/>
      <c r="U64" s="121">
        <f t="shared" si="1"/>
        <v>0.38894600000000423</v>
      </c>
      <c r="V64" s="122">
        <f t="shared" si="75"/>
        <v>1.0988913667473944E-2</v>
      </c>
      <c r="X64" s="118"/>
      <c r="Y64" s="118"/>
      <c r="Z64" s="119">
        <f>Z62-Z63</f>
        <v>36.750286462000005</v>
      </c>
      <c r="AA64" s="120"/>
      <c r="AB64" s="121">
        <f t="shared" si="3"/>
        <v>0.9669409999999985</v>
      </c>
      <c r="AC64" s="122">
        <f t="shared" si="76"/>
        <v>2.7022096104089482E-2</v>
      </c>
      <c r="AE64" s="118"/>
      <c r="AF64" s="118"/>
      <c r="AG64" s="119">
        <f>AG62-AG63</f>
        <v>36.847534262000011</v>
      </c>
      <c r="AH64" s="120"/>
      <c r="AI64" s="121">
        <f t="shared" si="73"/>
        <v>9.7247800000005213E-2</v>
      </c>
      <c r="AJ64" s="122">
        <f t="shared" si="77"/>
        <v>2.6461780128043347E-3</v>
      </c>
      <c r="AL64" s="118"/>
      <c r="AM64" s="118"/>
      <c r="AN64" s="119">
        <f>AN62-AN63</f>
        <v>36.907469462000002</v>
      </c>
      <c r="AO64" s="120"/>
      <c r="AP64" s="121">
        <f t="shared" si="74"/>
        <v>5.9935199999991084E-2</v>
      </c>
      <c r="AQ64" s="122">
        <f t="shared" si="78"/>
        <v>1.6265728820232305E-3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30.77113675</v>
      </c>
      <c r="I66" s="134"/>
      <c r="J66" s="135"/>
      <c r="K66" s="135"/>
      <c r="L66" s="133">
        <f>SUM(L57:L58,L50,L51:L53)</f>
        <v>30.036977400000001</v>
      </c>
      <c r="M66" s="136"/>
      <c r="N66" s="137">
        <f t="shared" ref="N66:N70" si="79">L66-H66</f>
        <v>-0.73415934999999877</v>
      </c>
      <c r="O66" s="98">
        <f t="shared" ref="O66:O70" si="80">IF((H66)=0,"",(N66/H66))</f>
        <v>-2.3858700962680515E-2</v>
      </c>
      <c r="Q66" s="135"/>
      <c r="R66" s="135"/>
      <c r="S66" s="133">
        <f>SUM(S57:S58,S50,S51:S53)</f>
        <v>30.381177400000002</v>
      </c>
      <c r="T66" s="136"/>
      <c r="U66" s="137">
        <f t="shared" si="1"/>
        <v>0.34420000000000073</v>
      </c>
      <c r="V66" s="98">
        <f t="shared" si="75"/>
        <v>1.1459208941576149E-2</v>
      </c>
      <c r="X66" s="135"/>
      <c r="Y66" s="135"/>
      <c r="Z66" s="133">
        <f>SUM(Z57:Z58,Z50,Z51:Z53)</f>
        <v>31.236877400000001</v>
      </c>
      <c r="AA66" s="136"/>
      <c r="AB66" s="137">
        <f t="shared" si="3"/>
        <v>0.85569999999999879</v>
      </c>
      <c r="AC66" s="98">
        <f t="shared" si="76"/>
        <v>2.8165465371332143E-2</v>
      </c>
      <c r="AE66" s="135"/>
      <c r="AF66" s="135"/>
      <c r="AG66" s="133">
        <f>SUM(AG57:AG58,AG50,AG51:AG53)</f>
        <v>31.322937400000004</v>
      </c>
      <c r="AH66" s="136"/>
      <c r="AI66" s="137">
        <f t="shared" ref="AI66:AI70" si="81">AG66-Z66</f>
        <v>8.6060000000003356E-2</v>
      </c>
      <c r="AJ66" s="98">
        <f t="shared" si="77"/>
        <v>2.7550769207169007E-3</v>
      </c>
      <c r="AL66" s="135"/>
      <c r="AM66" s="135"/>
      <c r="AN66" s="133">
        <f>SUM(AN57:AN58,AN50,AN51:AN53)</f>
        <v>31.3759774</v>
      </c>
      <c r="AO66" s="136"/>
      <c r="AP66" s="137">
        <f t="shared" ref="AP66:AP70" si="82">AN66-AG66</f>
        <v>5.3039999999995757E-2</v>
      </c>
      <c r="AQ66" s="98">
        <f t="shared" si="78"/>
        <v>1.6933277783837651E-3</v>
      </c>
    </row>
    <row r="67" spans="1:43" s="79" customFormat="1" x14ac:dyDescent="0.2">
      <c r="B67" s="138" t="s">
        <v>40</v>
      </c>
      <c r="C67" s="73"/>
      <c r="D67" s="73"/>
      <c r="E67" s="73"/>
      <c r="F67" s="139">
        <v>0.13</v>
      </c>
      <c r="G67" s="132"/>
      <c r="H67" s="140">
        <f>H66*F67</f>
        <v>4.0002477775000003</v>
      </c>
      <c r="I67" s="141"/>
      <c r="J67" s="142">
        <v>0.13</v>
      </c>
      <c r="K67" s="143"/>
      <c r="L67" s="144">
        <f>L66*J67</f>
        <v>3.9048070620000002</v>
      </c>
      <c r="M67" s="145"/>
      <c r="N67" s="146">
        <f t="shared" si="79"/>
        <v>-9.5440715500000106E-2</v>
      </c>
      <c r="O67" s="108">
        <f t="shared" si="80"/>
        <v>-2.3858700962680581E-2</v>
      </c>
      <c r="Q67" s="142">
        <v>0.13</v>
      </c>
      <c r="R67" s="143"/>
      <c r="S67" s="144">
        <f>S66*Q67</f>
        <v>3.9495530620000006</v>
      </c>
      <c r="T67" s="145"/>
      <c r="U67" s="146">
        <f t="shared" si="1"/>
        <v>4.4746000000000397E-2</v>
      </c>
      <c r="V67" s="108">
        <f t="shared" si="75"/>
        <v>1.1459208941576227E-2</v>
      </c>
      <c r="X67" s="142">
        <v>0.13</v>
      </c>
      <c r="Y67" s="143"/>
      <c r="Z67" s="144">
        <f>Z66*X67</f>
        <v>4.0607940620000003</v>
      </c>
      <c r="AA67" s="145"/>
      <c r="AB67" s="146">
        <f t="shared" si="3"/>
        <v>0.1112409999999997</v>
      </c>
      <c r="AC67" s="108">
        <f t="shared" si="76"/>
        <v>2.8165465371332105E-2</v>
      </c>
      <c r="AE67" s="142">
        <v>0.13</v>
      </c>
      <c r="AF67" s="143"/>
      <c r="AG67" s="144">
        <f>AG66*AE67</f>
        <v>4.0719818620000003</v>
      </c>
      <c r="AH67" s="145"/>
      <c r="AI67" s="146">
        <f t="shared" si="81"/>
        <v>1.1187800000000081E-2</v>
      </c>
      <c r="AJ67" s="108">
        <f t="shared" si="77"/>
        <v>2.7550769207168135E-3</v>
      </c>
      <c r="AL67" s="142">
        <v>0.13</v>
      </c>
      <c r="AM67" s="143"/>
      <c r="AN67" s="144">
        <f>AN66*AL67</f>
        <v>4.0788770620000001</v>
      </c>
      <c r="AO67" s="145"/>
      <c r="AP67" s="146">
        <f t="shared" si="82"/>
        <v>6.8951999999997682E-3</v>
      </c>
      <c r="AQ67" s="108">
        <f t="shared" si="78"/>
        <v>1.6933277783838438E-3</v>
      </c>
    </row>
    <row r="68" spans="1:43" s="79" customFormat="1" x14ac:dyDescent="0.2">
      <c r="B68" s="147" t="s">
        <v>41</v>
      </c>
      <c r="C68" s="73"/>
      <c r="D68" s="73"/>
      <c r="E68" s="73"/>
      <c r="F68" s="148"/>
      <c r="G68" s="149"/>
      <c r="H68" s="140">
        <f>H66+H67</f>
        <v>34.771384527500004</v>
      </c>
      <c r="I68" s="141"/>
      <c r="J68" s="141"/>
      <c r="K68" s="141"/>
      <c r="L68" s="144">
        <f>L66+L67</f>
        <v>33.941784462000001</v>
      </c>
      <c r="M68" s="145"/>
      <c r="N68" s="146">
        <f t="shared" si="79"/>
        <v>-0.82960006550000287</v>
      </c>
      <c r="O68" s="108">
        <f t="shared" si="80"/>
        <v>-2.3858700962680633E-2</v>
      </c>
      <c r="Q68" s="141"/>
      <c r="R68" s="141"/>
      <c r="S68" s="144">
        <f>S66+S67</f>
        <v>34.330730462000005</v>
      </c>
      <c r="T68" s="145"/>
      <c r="U68" s="146">
        <f t="shared" si="1"/>
        <v>0.38894600000000423</v>
      </c>
      <c r="V68" s="108">
        <f t="shared" si="75"/>
        <v>1.145920894157625E-2</v>
      </c>
      <c r="X68" s="141"/>
      <c r="Y68" s="141"/>
      <c r="Z68" s="144">
        <f>Z66+Z67</f>
        <v>35.297671462000004</v>
      </c>
      <c r="AA68" s="145"/>
      <c r="AB68" s="146">
        <f t="shared" si="3"/>
        <v>0.9669409999999985</v>
      </c>
      <c r="AC68" s="108">
        <f t="shared" si="76"/>
        <v>2.8165465371332136E-2</v>
      </c>
      <c r="AE68" s="141"/>
      <c r="AF68" s="141"/>
      <c r="AG68" s="144">
        <f>AG66+AG67</f>
        <v>35.394919262000002</v>
      </c>
      <c r="AH68" s="145"/>
      <c r="AI68" s="146">
        <f t="shared" si="81"/>
        <v>9.7247799999998108E-2</v>
      </c>
      <c r="AJ68" s="108">
        <f t="shared" si="77"/>
        <v>2.7550769207167398E-3</v>
      </c>
      <c r="AL68" s="141"/>
      <c r="AM68" s="141"/>
      <c r="AN68" s="144">
        <f>AN66+AN67</f>
        <v>35.454854462</v>
      </c>
      <c r="AO68" s="145"/>
      <c r="AP68" s="146">
        <f t="shared" si="82"/>
        <v>5.993519999999819E-2</v>
      </c>
      <c r="AQ68" s="108">
        <f t="shared" si="78"/>
        <v>1.6933277783838497E-3</v>
      </c>
    </row>
    <row r="69" spans="1:43" s="79" customFormat="1" ht="15.75" customHeight="1" x14ac:dyDescent="0.2">
      <c r="B69" s="412" t="s">
        <v>127</v>
      </c>
      <c r="C69" s="412"/>
      <c r="D69" s="412"/>
      <c r="E69" s="73"/>
      <c r="F69" s="263">
        <f>F63</f>
        <v>0.318</v>
      </c>
      <c r="G69" s="149"/>
      <c r="H69" s="150"/>
      <c r="I69" s="141"/>
      <c r="J69" s="265">
        <f>J63</f>
        <v>0.318</v>
      </c>
      <c r="K69" s="141"/>
      <c r="L69" s="175"/>
      <c r="M69" s="145"/>
      <c r="N69" s="151">
        <f t="shared" si="79"/>
        <v>0</v>
      </c>
      <c r="O69" s="113" t="str">
        <f t="shared" si="80"/>
        <v/>
      </c>
      <c r="Q69" s="265">
        <f>Q63</f>
        <v>0.318</v>
      </c>
      <c r="R69" s="141"/>
      <c r="S69" s="175"/>
      <c r="T69" s="145"/>
      <c r="U69" s="151">
        <f t="shared" si="1"/>
        <v>0</v>
      </c>
      <c r="V69" s="113" t="str">
        <f t="shared" si="75"/>
        <v/>
      </c>
      <c r="X69" s="265">
        <f>X63</f>
        <v>0.318</v>
      </c>
      <c r="Y69" s="141"/>
      <c r="Z69" s="175"/>
      <c r="AA69" s="145"/>
      <c r="AB69" s="151">
        <f t="shared" si="3"/>
        <v>0</v>
      </c>
      <c r="AC69" s="113" t="str">
        <f t="shared" si="76"/>
        <v/>
      </c>
      <c r="AE69" s="265">
        <f>AE63</f>
        <v>0.318</v>
      </c>
      <c r="AF69" s="141"/>
      <c r="AG69" s="175"/>
      <c r="AH69" s="145"/>
      <c r="AI69" s="151">
        <f t="shared" si="81"/>
        <v>0</v>
      </c>
      <c r="AJ69" s="113" t="str">
        <f t="shared" si="77"/>
        <v/>
      </c>
      <c r="AL69" s="265">
        <f>AL63</f>
        <v>0.318</v>
      </c>
      <c r="AM69" s="141"/>
      <c r="AN69" s="175"/>
      <c r="AO69" s="145"/>
      <c r="AP69" s="151">
        <f t="shared" si="82"/>
        <v>0</v>
      </c>
      <c r="AQ69" s="113" t="str">
        <f t="shared" si="78"/>
        <v/>
      </c>
    </row>
    <row r="70" spans="1:43" s="79" customFormat="1" ht="13.5" customHeight="1" thickBot="1" x14ac:dyDescent="0.25">
      <c r="B70" s="407" t="s">
        <v>128</v>
      </c>
      <c r="C70" s="407"/>
      <c r="D70" s="407"/>
      <c r="E70" s="152"/>
      <c r="F70" s="153"/>
      <c r="G70" s="154"/>
      <c r="H70" s="155">
        <f>H68-H69</f>
        <v>34.771384527500004</v>
      </c>
      <c r="I70" s="156"/>
      <c r="J70" s="156"/>
      <c r="K70" s="156"/>
      <c r="L70" s="157">
        <f>L68-L69</f>
        <v>33.941784462000001</v>
      </c>
      <c r="M70" s="158"/>
      <c r="N70" s="159">
        <f t="shared" si="79"/>
        <v>-0.82960006550000287</v>
      </c>
      <c r="O70" s="160">
        <f t="shared" si="80"/>
        <v>-2.3858700962680633E-2</v>
      </c>
      <c r="Q70" s="156"/>
      <c r="R70" s="156"/>
      <c r="S70" s="157">
        <f>S68-S69</f>
        <v>34.330730462000005</v>
      </c>
      <c r="T70" s="158"/>
      <c r="U70" s="159">
        <f t="shared" si="1"/>
        <v>0.38894600000000423</v>
      </c>
      <c r="V70" s="160">
        <f t="shared" si="75"/>
        <v>1.145920894157625E-2</v>
      </c>
      <c r="X70" s="156"/>
      <c r="Y70" s="156"/>
      <c r="Z70" s="157">
        <f>Z68-Z69</f>
        <v>35.297671462000004</v>
      </c>
      <c r="AA70" s="158"/>
      <c r="AB70" s="159">
        <f t="shared" si="3"/>
        <v>0.9669409999999985</v>
      </c>
      <c r="AC70" s="160">
        <f t="shared" si="76"/>
        <v>2.8165465371332136E-2</v>
      </c>
      <c r="AE70" s="156"/>
      <c r="AF70" s="156"/>
      <c r="AG70" s="157">
        <f>AG68-AG69</f>
        <v>35.394919262000002</v>
      </c>
      <c r="AH70" s="158"/>
      <c r="AI70" s="159">
        <f t="shared" si="81"/>
        <v>9.7247799999998108E-2</v>
      </c>
      <c r="AJ70" s="160">
        <f t="shared" si="77"/>
        <v>2.7550769207167398E-3</v>
      </c>
      <c r="AL70" s="156"/>
      <c r="AM70" s="156"/>
      <c r="AN70" s="157">
        <f>AN68-AN69</f>
        <v>35.454854462</v>
      </c>
      <c r="AO70" s="158"/>
      <c r="AP70" s="159">
        <f t="shared" si="82"/>
        <v>5.993519999999819E-2</v>
      </c>
      <c r="AQ70" s="160">
        <f t="shared" si="78"/>
        <v>1.6933277783838497E-3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Rates'!D280</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3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5"/>
  <sheetViews>
    <sheetView view="pageBreakPreview" zoomScaleNormal="100" zoomScaleSheetLayoutView="100" workbookViewId="0">
      <selection activeCell="A26" sqref="A26:B26"/>
    </sheetView>
  </sheetViews>
  <sheetFormatPr defaultColWidth="9.140625" defaultRowHeight="15" x14ac:dyDescent="0.25"/>
  <cols>
    <col min="1" max="1" width="54" style="346" customWidth="1"/>
    <col min="2" max="2" width="16.42578125" style="346" customWidth="1"/>
    <col min="3" max="3" width="10.28515625" style="346" customWidth="1"/>
    <col min="4" max="4" width="9.285156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397" t="s">
        <v>138</v>
      </c>
      <c r="B1" s="397"/>
      <c r="C1" s="397"/>
      <c r="D1" s="397"/>
    </row>
    <row r="2" spans="1:4" s="300" customFormat="1" ht="18" customHeight="1" x14ac:dyDescent="0.25">
      <c r="A2" s="398" t="s">
        <v>139</v>
      </c>
      <c r="B2" s="398"/>
      <c r="C2" s="398"/>
      <c r="D2" s="398"/>
    </row>
    <row r="3" spans="1:4" s="300" customFormat="1" ht="15.75" customHeight="1" x14ac:dyDescent="0.25">
      <c r="A3" s="399" t="s">
        <v>261</v>
      </c>
      <c r="B3" s="399"/>
      <c r="C3" s="399"/>
      <c r="D3" s="399"/>
    </row>
    <row r="4" spans="1:4" s="300" customFormat="1" ht="11.25" customHeight="1" x14ac:dyDescent="0.25">
      <c r="A4" s="400" t="s">
        <v>141</v>
      </c>
      <c r="B4" s="400"/>
      <c r="C4" s="400"/>
      <c r="D4" s="400"/>
    </row>
    <row r="5" spans="1:4" s="300" customFormat="1" ht="11.25" customHeight="1" x14ac:dyDescent="0.25">
      <c r="A5" s="400" t="s">
        <v>142</v>
      </c>
      <c r="B5" s="400"/>
      <c r="C5" s="400"/>
      <c r="D5" s="400"/>
    </row>
    <row r="6" spans="1:4" s="300" customFormat="1" ht="11.25" customHeight="1" x14ac:dyDescent="0.25">
      <c r="A6" s="401" t="s">
        <v>143</v>
      </c>
      <c r="B6" s="401"/>
      <c r="C6" s="401"/>
      <c r="D6" s="401"/>
    </row>
    <row r="7" spans="1:4" s="300" customFormat="1" ht="18.75" customHeight="1" x14ac:dyDescent="0.25">
      <c r="A7" s="403" t="s">
        <v>144</v>
      </c>
      <c r="B7" s="380"/>
      <c r="C7" s="380"/>
      <c r="D7" s="380"/>
    </row>
    <row r="8" spans="1:4" s="300" customFormat="1" ht="72" customHeight="1" x14ac:dyDescent="0.25">
      <c r="A8" s="379" t="s">
        <v>145</v>
      </c>
      <c r="B8" s="379"/>
      <c r="C8" s="379"/>
      <c r="D8" s="379"/>
    </row>
    <row r="9" spans="1:4" s="300" customFormat="1" ht="6.75" customHeight="1" x14ac:dyDescent="0.25">
      <c r="A9" s="301"/>
      <c r="B9" s="301"/>
      <c r="C9" s="301"/>
      <c r="D9" s="301"/>
    </row>
    <row r="10" spans="1:4" s="300" customFormat="1" ht="11.25" customHeight="1" x14ac:dyDescent="0.25">
      <c r="A10" s="383" t="s">
        <v>146</v>
      </c>
      <c r="B10" s="404"/>
      <c r="C10" s="404"/>
      <c r="D10" s="404"/>
    </row>
    <row r="11" spans="1:4" s="300" customFormat="1" ht="6.75" customHeight="1" x14ac:dyDescent="0.25">
      <c r="A11" s="302"/>
      <c r="B11" s="303"/>
      <c r="C11" s="303"/>
      <c r="D11" s="303"/>
    </row>
    <row r="12" spans="1:4" s="300" customFormat="1" ht="36" customHeight="1" x14ac:dyDescent="0.25">
      <c r="A12" s="379" t="s">
        <v>147</v>
      </c>
      <c r="B12" s="379"/>
      <c r="C12" s="379"/>
      <c r="D12" s="379"/>
    </row>
    <row r="13" spans="1:4" s="300" customFormat="1" ht="6.75" customHeight="1" x14ac:dyDescent="0.25">
      <c r="A13" s="301"/>
      <c r="B13" s="301"/>
      <c r="C13" s="301"/>
      <c r="D13" s="301"/>
    </row>
    <row r="14" spans="1:4" s="300" customFormat="1" ht="48" customHeight="1" x14ac:dyDescent="0.25">
      <c r="A14" s="379" t="s">
        <v>148</v>
      </c>
      <c r="B14" s="379"/>
      <c r="C14" s="379"/>
      <c r="D14" s="379"/>
    </row>
    <row r="15" spans="1:4" s="300" customFormat="1" ht="6.75" customHeight="1" x14ac:dyDescent="0.25">
      <c r="A15" s="301"/>
      <c r="B15" s="301"/>
      <c r="C15" s="301"/>
      <c r="D15" s="301"/>
    </row>
    <row r="16" spans="1:4" s="300" customFormat="1" ht="48" customHeight="1" x14ac:dyDescent="0.25">
      <c r="A16" s="379" t="s">
        <v>149</v>
      </c>
      <c r="B16" s="379"/>
      <c r="C16" s="379"/>
      <c r="D16" s="379"/>
    </row>
    <row r="17" spans="1:4" s="300" customFormat="1" ht="6.75" customHeight="1" x14ac:dyDescent="0.25">
      <c r="A17" s="301"/>
      <c r="B17" s="301"/>
      <c r="C17" s="301"/>
      <c r="D17" s="301"/>
    </row>
    <row r="18" spans="1:4" s="300" customFormat="1" ht="36" customHeight="1" x14ac:dyDescent="0.25">
      <c r="A18" s="379" t="s">
        <v>150</v>
      </c>
      <c r="B18" s="379"/>
      <c r="C18" s="379"/>
      <c r="D18" s="379"/>
    </row>
    <row r="19" spans="1:4" s="300" customFormat="1" ht="6.75" customHeight="1" x14ac:dyDescent="0.25">
      <c r="A19" s="301"/>
      <c r="B19" s="301"/>
      <c r="C19" s="301"/>
      <c r="D19" s="301"/>
    </row>
    <row r="20" spans="1:4" s="300" customFormat="1" ht="15" customHeight="1" x14ac:dyDescent="0.25">
      <c r="A20" s="391" t="s">
        <v>151</v>
      </c>
      <c r="B20" s="402"/>
      <c r="C20" s="402"/>
      <c r="D20" s="402"/>
    </row>
    <row r="21" spans="1:4" s="300" customFormat="1" ht="6.75" customHeight="1" x14ac:dyDescent="0.25">
      <c r="A21" s="304"/>
      <c r="B21" s="305"/>
      <c r="C21" s="305"/>
      <c r="D21" s="305"/>
    </row>
    <row r="22" spans="1:4" s="300" customFormat="1" ht="11.25" customHeight="1" x14ac:dyDescent="0.25">
      <c r="A22" s="376" t="s">
        <v>152</v>
      </c>
      <c r="B22" s="381"/>
      <c r="C22" s="306" t="s">
        <v>153</v>
      </c>
      <c r="D22" s="356">
        <f>'Proposed Rates'!G7</f>
        <v>31.88</v>
      </c>
    </row>
    <row r="23" spans="1:4" s="300" customFormat="1" ht="11.25" customHeight="1" x14ac:dyDescent="0.25">
      <c r="A23" s="376" t="s">
        <v>262</v>
      </c>
      <c r="B23" s="381"/>
      <c r="C23" s="306" t="s">
        <v>153</v>
      </c>
      <c r="D23" s="356">
        <f>'Proposed Rates'!G247</f>
        <v>0.56999999999999995</v>
      </c>
    </row>
    <row r="24" spans="1:4" s="300" customFormat="1" ht="11.25" customHeight="1" x14ac:dyDescent="0.25">
      <c r="A24" s="376" t="s">
        <v>156</v>
      </c>
      <c r="B24" s="381"/>
      <c r="C24" s="306" t="s">
        <v>91</v>
      </c>
      <c r="D24" s="356">
        <f>'Proposed Rates'!G233</f>
        <v>5.0000000000000002E-5</v>
      </c>
    </row>
    <row r="25" spans="1:4" s="300" customFormat="1" ht="11.25" customHeight="1" x14ac:dyDescent="0.25">
      <c r="A25" s="376" t="s">
        <v>157</v>
      </c>
      <c r="B25" s="381"/>
      <c r="C25" s="306" t="s">
        <v>91</v>
      </c>
      <c r="D25" s="307">
        <f>'Proposed Rates'!G153</f>
        <v>8.0999999999999996E-3</v>
      </c>
    </row>
    <row r="26" spans="1:4" s="300" customFormat="1" ht="13.5" customHeight="1" x14ac:dyDescent="0.25">
      <c r="A26" s="376" t="s">
        <v>158</v>
      </c>
      <c r="B26" s="381"/>
      <c r="C26" s="306" t="s">
        <v>91</v>
      </c>
      <c r="D26" s="307">
        <f>'Proposed Rates'!G167</f>
        <v>5.0000000000000001E-3</v>
      </c>
    </row>
    <row r="27" spans="1:4" s="300" customFormat="1" ht="9.75" customHeight="1" x14ac:dyDescent="0.25">
      <c r="A27" s="308"/>
      <c r="B27" s="309"/>
      <c r="C27" s="306"/>
      <c r="D27" s="307"/>
    </row>
    <row r="28" spans="1:4" s="300" customFormat="1" ht="15" customHeight="1" x14ac:dyDescent="0.25">
      <c r="A28" s="393" t="s">
        <v>159</v>
      </c>
      <c r="B28" s="381"/>
      <c r="C28" s="306"/>
      <c r="D28" s="310"/>
    </row>
    <row r="29" spans="1:4" s="300" customFormat="1" ht="6.75" customHeight="1" x14ac:dyDescent="0.25">
      <c r="A29" s="311"/>
      <c r="B29" s="309"/>
      <c r="C29" s="306"/>
      <c r="D29" s="310"/>
    </row>
    <row r="30" spans="1:4" s="300" customFormat="1" ht="11.25" customHeight="1" x14ac:dyDescent="0.25">
      <c r="A30" s="376" t="s">
        <v>160</v>
      </c>
      <c r="B30" s="376"/>
      <c r="C30" s="312" t="s">
        <v>91</v>
      </c>
      <c r="D30" s="313">
        <v>3.0000000000000001E-3</v>
      </c>
    </row>
    <row r="31" spans="1:4" s="300" customFormat="1" ht="11.25" customHeight="1" x14ac:dyDescent="0.25">
      <c r="A31" s="381" t="s">
        <v>161</v>
      </c>
      <c r="B31" s="381"/>
      <c r="C31" s="312" t="s">
        <v>91</v>
      </c>
      <c r="D31" s="314">
        <v>4.0000000000000002E-4</v>
      </c>
    </row>
    <row r="32" spans="1:4" s="300" customFormat="1" ht="11.25" customHeight="1" x14ac:dyDescent="0.25">
      <c r="A32" s="376" t="s">
        <v>162</v>
      </c>
      <c r="B32" s="376"/>
      <c r="C32" s="312" t="s">
        <v>91</v>
      </c>
      <c r="D32" s="314">
        <v>5.0000000000000001E-4</v>
      </c>
    </row>
    <row r="33" spans="1:4" s="300" customFormat="1" ht="11.25" customHeight="1" x14ac:dyDescent="0.25">
      <c r="A33" s="376" t="s">
        <v>163</v>
      </c>
      <c r="B33" s="376"/>
      <c r="C33" s="306" t="s">
        <v>153</v>
      </c>
      <c r="D33" s="347">
        <f>'Proposed Rates'!G209</f>
        <v>0.25</v>
      </c>
    </row>
    <row r="34" spans="1:4" s="315" customFormat="1" ht="18.75" customHeight="1" x14ac:dyDescent="0.3">
      <c r="A34" s="382" t="s">
        <v>164</v>
      </c>
      <c r="B34" s="382"/>
      <c r="C34" s="382"/>
      <c r="D34" s="406"/>
    </row>
    <row r="35" spans="1:4" s="300" customFormat="1" ht="48" customHeight="1" x14ac:dyDescent="0.25">
      <c r="A35" s="379" t="s">
        <v>165</v>
      </c>
      <c r="B35" s="379"/>
      <c r="C35" s="379"/>
      <c r="D35" s="392"/>
    </row>
    <row r="36" spans="1:4" s="300" customFormat="1" ht="6.75" customHeight="1" x14ac:dyDescent="0.25">
      <c r="A36" s="301"/>
      <c r="B36" s="301"/>
      <c r="C36" s="301"/>
      <c r="D36" s="316"/>
    </row>
    <row r="37" spans="1:4" s="300" customFormat="1" ht="11.25" customHeight="1" x14ac:dyDescent="0.25">
      <c r="A37" s="383" t="s">
        <v>146</v>
      </c>
      <c r="B37" s="404"/>
      <c r="C37" s="404"/>
      <c r="D37" s="404"/>
    </row>
    <row r="38" spans="1:4" s="300" customFormat="1" ht="6.75" customHeight="1" x14ac:dyDescent="0.25">
      <c r="A38" s="302"/>
      <c r="B38" s="303"/>
      <c r="C38" s="303"/>
      <c r="D38" s="303"/>
    </row>
    <row r="39" spans="1:4" s="300" customFormat="1" ht="36" customHeight="1" x14ac:dyDescent="0.25">
      <c r="A39" s="379" t="s">
        <v>147</v>
      </c>
      <c r="B39" s="379"/>
      <c r="C39" s="379"/>
      <c r="D39" s="392"/>
    </row>
    <row r="40" spans="1:4" s="300" customFormat="1" ht="6.75" customHeight="1" x14ac:dyDescent="0.25">
      <c r="A40" s="301"/>
      <c r="B40" s="301"/>
      <c r="C40" s="301"/>
      <c r="D40" s="316"/>
    </row>
    <row r="41" spans="1:4" s="300" customFormat="1" ht="48" customHeight="1" x14ac:dyDescent="0.25">
      <c r="A41" s="379" t="s">
        <v>148</v>
      </c>
      <c r="B41" s="379"/>
      <c r="C41" s="379"/>
      <c r="D41" s="392"/>
    </row>
    <row r="42" spans="1:4" s="300" customFormat="1" ht="6.75" customHeight="1" x14ac:dyDescent="0.25">
      <c r="A42" s="301"/>
      <c r="B42" s="301"/>
      <c r="C42" s="301"/>
      <c r="D42" s="316"/>
    </row>
    <row r="43" spans="1:4" s="300" customFormat="1" ht="48" customHeight="1" x14ac:dyDescent="0.25">
      <c r="A43" s="379" t="s">
        <v>149</v>
      </c>
      <c r="B43" s="379"/>
      <c r="C43" s="379"/>
      <c r="D43" s="392"/>
    </row>
    <row r="44" spans="1:4" s="300" customFormat="1" ht="6.75" customHeight="1" x14ac:dyDescent="0.25">
      <c r="A44" s="301"/>
      <c r="B44" s="301"/>
      <c r="C44" s="301"/>
      <c r="D44" s="316"/>
    </row>
    <row r="45" spans="1:4" s="300" customFormat="1" ht="36" customHeight="1" x14ac:dyDescent="0.25">
      <c r="A45" s="379" t="s">
        <v>166</v>
      </c>
      <c r="B45" s="379"/>
      <c r="C45" s="379"/>
      <c r="D45" s="392"/>
    </row>
    <row r="46" spans="1:4" s="300" customFormat="1" ht="6.75" customHeight="1" x14ac:dyDescent="0.25">
      <c r="A46" s="301"/>
      <c r="B46" s="301"/>
      <c r="C46" s="301"/>
      <c r="D46" s="316"/>
    </row>
    <row r="47" spans="1:4" s="300" customFormat="1" ht="15" customHeight="1" x14ac:dyDescent="0.25">
      <c r="A47" s="391" t="s">
        <v>151</v>
      </c>
      <c r="B47" s="402"/>
      <c r="C47" s="402"/>
      <c r="D47" s="402"/>
    </row>
    <row r="48" spans="1:4" s="300" customFormat="1" ht="6.75" customHeight="1" x14ac:dyDescent="0.25">
      <c r="A48" s="304"/>
      <c r="B48" s="305"/>
      <c r="C48" s="305"/>
      <c r="D48" s="305"/>
    </row>
    <row r="49" spans="1:4" s="300" customFormat="1" ht="11.25" customHeight="1" x14ac:dyDescent="0.25">
      <c r="A49" s="376" t="s">
        <v>152</v>
      </c>
      <c r="B49" s="376"/>
      <c r="C49" s="306" t="s">
        <v>153</v>
      </c>
      <c r="D49" s="356">
        <f>'Proposed Rates'!G8</f>
        <v>21.94</v>
      </c>
    </row>
    <row r="50" spans="1:4" s="300" customFormat="1" ht="11.25" customHeight="1" x14ac:dyDescent="0.25">
      <c r="A50" s="376" t="s">
        <v>262</v>
      </c>
      <c r="B50" s="381"/>
      <c r="C50" s="306" t="s">
        <v>153</v>
      </c>
      <c r="D50" s="356">
        <f>D23</f>
        <v>0.56999999999999995</v>
      </c>
    </row>
    <row r="51" spans="1:4" s="300" customFormat="1" ht="11.25" customHeight="1" x14ac:dyDescent="0.25">
      <c r="A51" s="376" t="s">
        <v>19</v>
      </c>
      <c r="B51" s="376"/>
      <c r="C51" s="306" t="s">
        <v>91</v>
      </c>
      <c r="D51" s="360">
        <f>'Proposed Rates'!G21</f>
        <v>2.8000000000000001E-2</v>
      </c>
    </row>
    <row r="52" spans="1:4" s="300" customFormat="1" ht="11.25" customHeight="1" x14ac:dyDescent="0.25">
      <c r="A52" s="376" t="s">
        <v>156</v>
      </c>
      <c r="B52" s="376"/>
      <c r="C52" s="306" t="s">
        <v>91</v>
      </c>
      <c r="D52" s="356">
        <f>'Proposed Rates'!G234</f>
        <v>5.0000000000000002E-5</v>
      </c>
    </row>
    <row r="53" spans="1:4" s="300" customFormat="1" ht="11.25" customHeight="1" x14ac:dyDescent="0.25">
      <c r="A53" s="376" t="s">
        <v>157</v>
      </c>
      <c r="B53" s="376"/>
      <c r="C53" s="306" t="s">
        <v>91</v>
      </c>
      <c r="D53" s="356">
        <f>'Proposed Rates'!G154</f>
        <v>7.6E-3</v>
      </c>
    </row>
    <row r="54" spans="1:4" s="300" customFormat="1" ht="12" customHeight="1" x14ac:dyDescent="0.25">
      <c r="A54" s="376" t="s">
        <v>158</v>
      </c>
      <c r="B54" s="376"/>
      <c r="C54" s="306" t="s">
        <v>91</v>
      </c>
      <c r="D54" s="318">
        <f>'Proposed Rates'!G168</f>
        <v>4.7999999999999996E-3</v>
      </c>
    </row>
    <row r="55" spans="1:4" s="300" customFormat="1" ht="6.75" customHeight="1" x14ac:dyDescent="0.25">
      <c r="A55" s="308"/>
      <c r="B55" s="308"/>
      <c r="C55" s="306"/>
      <c r="D55" s="307"/>
    </row>
    <row r="56" spans="1:4" s="300" customFormat="1" ht="15" customHeight="1" x14ac:dyDescent="0.25">
      <c r="A56" s="393" t="s">
        <v>159</v>
      </c>
      <c r="B56" s="381"/>
      <c r="C56" s="306"/>
      <c r="D56" s="310"/>
    </row>
    <row r="57" spans="1:4" s="300" customFormat="1" ht="6.75" customHeight="1" x14ac:dyDescent="0.25">
      <c r="A57" s="311"/>
      <c r="B57" s="309"/>
      <c r="C57" s="306"/>
      <c r="D57" s="310"/>
    </row>
    <row r="58" spans="1:4" s="300" customFormat="1" ht="11.25" customHeight="1" x14ac:dyDescent="0.25">
      <c r="A58" s="376" t="s">
        <v>160</v>
      </c>
      <c r="B58" s="376"/>
      <c r="C58" s="312" t="s">
        <v>91</v>
      </c>
      <c r="D58" s="313">
        <v>3.0000000000000001E-3</v>
      </c>
    </row>
    <row r="59" spans="1:4" s="300" customFormat="1" ht="11.25" customHeight="1" x14ac:dyDescent="0.25">
      <c r="A59" s="381" t="s">
        <v>161</v>
      </c>
      <c r="B59" s="381"/>
      <c r="C59" s="312" t="s">
        <v>91</v>
      </c>
      <c r="D59" s="314">
        <v>4.0000000000000002E-4</v>
      </c>
    </row>
    <row r="60" spans="1:4" s="300" customFormat="1" ht="11.25" customHeight="1" x14ac:dyDescent="0.25">
      <c r="A60" s="376" t="s">
        <v>162</v>
      </c>
      <c r="B60" s="376"/>
      <c r="C60" s="312" t="s">
        <v>91</v>
      </c>
      <c r="D60" s="314">
        <v>5.0000000000000001E-4</v>
      </c>
    </row>
    <row r="61" spans="1:4" s="300" customFormat="1" ht="11.25" customHeight="1" x14ac:dyDescent="0.25">
      <c r="A61" s="376" t="s">
        <v>163</v>
      </c>
      <c r="B61" s="376"/>
      <c r="C61" s="306" t="s">
        <v>153</v>
      </c>
      <c r="D61" s="347">
        <f>'Proposed Rates'!G210</f>
        <v>0.25</v>
      </c>
    </row>
    <row r="62" spans="1:4" s="315" customFormat="1" ht="18.75" customHeight="1" x14ac:dyDescent="0.3">
      <c r="A62" s="382" t="s">
        <v>167</v>
      </c>
      <c r="B62" s="382"/>
      <c r="C62" s="382"/>
      <c r="D62" s="406"/>
    </row>
    <row r="63" spans="1:4" s="300" customFormat="1" ht="48" customHeight="1" x14ac:dyDescent="0.25">
      <c r="A63" s="379" t="s">
        <v>168</v>
      </c>
      <c r="B63" s="379"/>
      <c r="C63" s="379"/>
      <c r="D63" s="392"/>
    </row>
    <row r="64" spans="1:4" s="300" customFormat="1" ht="6.75" customHeight="1" x14ac:dyDescent="0.25">
      <c r="A64" s="301"/>
      <c r="B64" s="301"/>
      <c r="C64" s="301"/>
      <c r="D64" s="316"/>
    </row>
    <row r="65" spans="1:4" s="300" customFormat="1" ht="11.25" customHeight="1" x14ac:dyDescent="0.25">
      <c r="A65" s="383" t="s">
        <v>146</v>
      </c>
      <c r="B65" s="404"/>
      <c r="C65" s="404"/>
      <c r="D65" s="404"/>
    </row>
    <row r="66" spans="1:4" s="300" customFormat="1" ht="6.75" customHeight="1" x14ac:dyDescent="0.25">
      <c r="A66" s="302"/>
      <c r="B66" s="303"/>
      <c r="C66" s="303"/>
      <c r="D66" s="303"/>
    </row>
    <row r="67" spans="1:4" s="300" customFormat="1" ht="36" customHeight="1" x14ac:dyDescent="0.25">
      <c r="A67" s="379" t="s">
        <v>147</v>
      </c>
      <c r="B67" s="379"/>
      <c r="C67" s="379"/>
      <c r="D67" s="392"/>
    </row>
    <row r="68" spans="1:4" s="300" customFormat="1" ht="6.75" customHeight="1" x14ac:dyDescent="0.25">
      <c r="A68" s="301"/>
      <c r="B68" s="301"/>
      <c r="C68" s="301"/>
      <c r="D68" s="316"/>
    </row>
    <row r="69" spans="1:4" s="300" customFormat="1" ht="48" customHeight="1" x14ac:dyDescent="0.25">
      <c r="A69" s="379" t="s">
        <v>148</v>
      </c>
      <c r="B69" s="379"/>
      <c r="C69" s="379"/>
      <c r="D69" s="392"/>
    </row>
    <row r="70" spans="1:4" s="300" customFormat="1" ht="6.75" customHeight="1" x14ac:dyDescent="0.25">
      <c r="A70" s="301"/>
      <c r="B70" s="301"/>
      <c r="C70" s="301"/>
      <c r="D70" s="316"/>
    </row>
    <row r="71" spans="1:4" s="300" customFormat="1" ht="48" customHeight="1" x14ac:dyDescent="0.25">
      <c r="A71" s="379" t="s">
        <v>149</v>
      </c>
      <c r="B71" s="379"/>
      <c r="C71" s="379"/>
      <c r="D71" s="392"/>
    </row>
    <row r="72" spans="1:4" s="300" customFormat="1" ht="6.75" customHeight="1" x14ac:dyDescent="0.25">
      <c r="A72" s="301"/>
      <c r="B72" s="301"/>
      <c r="C72" s="301"/>
      <c r="D72" s="316"/>
    </row>
    <row r="73" spans="1:4" s="300" customFormat="1" ht="96" customHeight="1" x14ac:dyDescent="0.25">
      <c r="A73" s="380" t="s">
        <v>169</v>
      </c>
      <c r="B73" s="380"/>
      <c r="C73" s="380"/>
      <c r="D73" s="380"/>
    </row>
    <row r="74" spans="1:4" s="300" customFormat="1" ht="96" customHeight="1" x14ac:dyDescent="0.25">
      <c r="A74" s="380" t="s">
        <v>170</v>
      </c>
      <c r="B74" s="380"/>
      <c r="C74" s="380"/>
      <c r="D74" s="380"/>
    </row>
    <row r="75" spans="1:4" s="300" customFormat="1" ht="36" customHeight="1" x14ac:dyDescent="0.25">
      <c r="A75" s="379" t="s">
        <v>150</v>
      </c>
      <c r="B75" s="379"/>
      <c r="C75" s="379"/>
      <c r="D75" s="379"/>
    </row>
    <row r="76" spans="1:4" s="300" customFormat="1" ht="24" customHeight="1" x14ac:dyDescent="0.25">
      <c r="A76" s="396" t="s">
        <v>171</v>
      </c>
      <c r="B76" s="396"/>
      <c r="C76" s="396"/>
      <c r="D76" s="396"/>
    </row>
    <row r="77" spans="1:4" s="300" customFormat="1" ht="6.75" customHeight="1" x14ac:dyDescent="0.25">
      <c r="A77" s="317"/>
      <c r="B77" s="317"/>
      <c r="C77" s="317"/>
      <c r="D77" s="317"/>
    </row>
    <row r="78" spans="1:4" s="300" customFormat="1" ht="15" customHeight="1" x14ac:dyDescent="0.25">
      <c r="A78" s="391" t="s">
        <v>151</v>
      </c>
      <c r="B78" s="402"/>
      <c r="C78" s="402"/>
      <c r="D78" s="402"/>
    </row>
    <row r="79" spans="1:4" s="300" customFormat="1" ht="6.75" customHeight="1" x14ac:dyDescent="0.25">
      <c r="A79" s="304"/>
      <c r="B79" s="305"/>
      <c r="C79" s="305"/>
      <c r="D79" s="305"/>
    </row>
    <row r="80" spans="1:4" s="300" customFormat="1" ht="11.25" customHeight="1" x14ac:dyDescent="0.25">
      <c r="A80" s="376" t="s">
        <v>152</v>
      </c>
      <c r="B80" s="376"/>
      <c r="C80" s="306" t="s">
        <v>153</v>
      </c>
      <c r="D80" s="356">
        <f>'Proposed Rates'!G9</f>
        <v>215.31</v>
      </c>
    </row>
    <row r="81" spans="1:4" s="300" customFormat="1" ht="11.25" customHeight="1" x14ac:dyDescent="0.25">
      <c r="A81" s="376" t="s">
        <v>19</v>
      </c>
      <c r="B81" s="376"/>
      <c r="C81" s="306" t="s">
        <v>92</v>
      </c>
      <c r="D81" s="356">
        <f>'Proposed Rates'!G22</f>
        <v>5.8624000000000001</v>
      </c>
    </row>
    <row r="82" spans="1:4" s="300" customFormat="1" ht="11.25" customHeight="1" x14ac:dyDescent="0.25">
      <c r="A82" s="376" t="s">
        <v>156</v>
      </c>
      <c r="B82" s="376"/>
      <c r="C82" s="306" t="s">
        <v>92</v>
      </c>
      <c r="D82" s="356">
        <f>'Proposed Rates'!G235</f>
        <v>2.017E-2</v>
      </c>
    </row>
    <row r="83" spans="1:4" s="300" customFormat="1" ht="12" customHeight="1" x14ac:dyDescent="0.25">
      <c r="A83" s="376" t="s">
        <v>157</v>
      </c>
      <c r="B83" s="376"/>
      <c r="C83" s="306" t="s">
        <v>92</v>
      </c>
      <c r="D83" s="307">
        <f>'Proposed Rates'!G155</f>
        <v>3.1059000000000001</v>
      </c>
    </row>
    <row r="84" spans="1:4" s="300" customFormat="1" ht="12" customHeight="1" x14ac:dyDescent="0.25">
      <c r="A84" s="376" t="s">
        <v>158</v>
      </c>
      <c r="B84" s="376"/>
      <c r="C84" s="306" t="s">
        <v>92</v>
      </c>
      <c r="D84" s="307">
        <f>'Proposed Rates'!G169</f>
        <v>1.9643999999999999</v>
      </c>
    </row>
    <row r="85" spans="1:4" s="300" customFormat="1" ht="12" customHeight="1" x14ac:dyDescent="0.25">
      <c r="A85" s="308"/>
      <c r="B85" s="308"/>
      <c r="C85" s="306"/>
      <c r="D85" s="307"/>
    </row>
    <row r="86" spans="1:4" s="300" customFormat="1" ht="15" customHeight="1" x14ac:dyDescent="0.25">
      <c r="A86" s="393" t="s">
        <v>159</v>
      </c>
      <c r="B86" s="381"/>
      <c r="C86" s="306"/>
      <c r="D86" s="310"/>
    </row>
    <row r="87" spans="1:4" s="300" customFormat="1" ht="6.75" customHeight="1" x14ac:dyDescent="0.25">
      <c r="A87" s="311"/>
      <c r="B87" s="309"/>
      <c r="C87" s="306"/>
      <c r="D87" s="310"/>
    </row>
    <row r="88" spans="1:4" s="300" customFormat="1" ht="11.25" customHeight="1" x14ac:dyDescent="0.25">
      <c r="A88" s="376" t="s">
        <v>160</v>
      </c>
      <c r="B88" s="376"/>
      <c r="C88" s="312" t="s">
        <v>91</v>
      </c>
      <c r="D88" s="313">
        <v>3.0000000000000001E-3</v>
      </c>
    </row>
    <row r="89" spans="1:4" s="300" customFormat="1" ht="11.25" customHeight="1" x14ac:dyDescent="0.25">
      <c r="A89" s="381" t="s">
        <v>161</v>
      </c>
      <c r="B89" s="381"/>
      <c r="C89" s="312" t="s">
        <v>91</v>
      </c>
      <c r="D89" s="314">
        <v>4.0000000000000002E-4</v>
      </c>
    </row>
    <row r="90" spans="1:4" s="300" customFormat="1" ht="11.25" customHeight="1" x14ac:dyDescent="0.25">
      <c r="A90" s="376" t="s">
        <v>162</v>
      </c>
      <c r="B90" s="376"/>
      <c r="C90" s="312" t="s">
        <v>91</v>
      </c>
      <c r="D90" s="314">
        <v>5.0000000000000001E-4</v>
      </c>
    </row>
    <row r="91" spans="1:4" s="300" customFormat="1" ht="11.25" customHeight="1" x14ac:dyDescent="0.25">
      <c r="A91" s="376" t="s">
        <v>163</v>
      </c>
      <c r="B91" s="376"/>
      <c r="C91" s="306" t="s">
        <v>153</v>
      </c>
      <c r="D91" s="347">
        <f>'Proposed Rates'!G211</f>
        <v>0.25</v>
      </c>
    </row>
    <row r="92" spans="1:4" s="315" customFormat="1" ht="18.75" customHeight="1" x14ac:dyDescent="0.3">
      <c r="A92" s="382" t="s">
        <v>172</v>
      </c>
      <c r="B92" s="382"/>
      <c r="C92" s="382"/>
      <c r="D92" s="406"/>
    </row>
    <row r="93" spans="1:4" s="300" customFormat="1" ht="48" customHeight="1" x14ac:dyDescent="0.25">
      <c r="A93" s="379" t="s">
        <v>173</v>
      </c>
      <c r="B93" s="379"/>
      <c r="C93" s="379"/>
      <c r="D93" s="392"/>
    </row>
    <row r="94" spans="1:4" s="300" customFormat="1" ht="6.75" customHeight="1" x14ac:dyDescent="0.25">
      <c r="A94" s="301"/>
      <c r="B94" s="301"/>
      <c r="C94" s="301"/>
      <c r="D94" s="316"/>
    </row>
    <row r="95" spans="1:4" s="300" customFormat="1" ht="11.25" customHeight="1" x14ac:dyDescent="0.25">
      <c r="A95" s="383" t="s">
        <v>146</v>
      </c>
      <c r="B95" s="404"/>
      <c r="C95" s="404"/>
      <c r="D95" s="404"/>
    </row>
    <row r="96" spans="1:4" s="300" customFormat="1" ht="6.75" customHeight="1" x14ac:dyDescent="0.25">
      <c r="A96" s="302"/>
      <c r="B96" s="303"/>
      <c r="C96" s="303"/>
      <c r="D96" s="303"/>
    </row>
    <row r="97" spans="1:4" s="300" customFormat="1" ht="36" customHeight="1" x14ac:dyDescent="0.25">
      <c r="A97" s="379" t="s">
        <v>147</v>
      </c>
      <c r="B97" s="379"/>
      <c r="C97" s="379"/>
      <c r="D97" s="392"/>
    </row>
    <row r="98" spans="1:4" s="300" customFormat="1" ht="6.75" customHeight="1" x14ac:dyDescent="0.25">
      <c r="A98" s="301"/>
      <c r="B98" s="301"/>
      <c r="C98" s="301"/>
      <c r="D98" s="316"/>
    </row>
    <row r="99" spans="1:4" s="300" customFormat="1" ht="48" customHeight="1" x14ac:dyDescent="0.25">
      <c r="A99" s="379" t="s">
        <v>174</v>
      </c>
      <c r="B99" s="379"/>
      <c r="C99" s="379"/>
      <c r="D99" s="392"/>
    </row>
    <row r="100" spans="1:4" s="300" customFormat="1" ht="6.75" customHeight="1" x14ac:dyDescent="0.25">
      <c r="A100" s="301"/>
      <c r="B100" s="301"/>
      <c r="C100" s="301"/>
      <c r="D100" s="316"/>
    </row>
    <row r="101" spans="1:4" s="300" customFormat="1" ht="48" customHeight="1" x14ac:dyDescent="0.25">
      <c r="A101" s="379" t="s">
        <v>149</v>
      </c>
      <c r="B101" s="379"/>
      <c r="C101" s="379"/>
      <c r="D101" s="392"/>
    </row>
    <row r="102" spans="1:4" s="300" customFormat="1" ht="6.75" customHeight="1" x14ac:dyDescent="0.25">
      <c r="A102" s="301"/>
      <c r="B102" s="301"/>
      <c r="C102" s="301"/>
      <c r="D102" s="316"/>
    </row>
    <row r="103" spans="1:4" s="300" customFormat="1" ht="96" customHeight="1" x14ac:dyDescent="0.25">
      <c r="A103" s="380" t="s">
        <v>169</v>
      </c>
      <c r="B103" s="380"/>
      <c r="C103" s="380"/>
      <c r="D103" s="380"/>
    </row>
    <row r="104" spans="1:4" s="300" customFormat="1" ht="96" customHeight="1" x14ac:dyDescent="0.25">
      <c r="A104" s="380" t="s">
        <v>170</v>
      </c>
      <c r="B104" s="380"/>
      <c r="C104" s="380"/>
      <c r="D104" s="380"/>
    </row>
    <row r="105" spans="1:4" s="300" customFormat="1" ht="36" customHeight="1" x14ac:dyDescent="0.25">
      <c r="A105" s="379" t="s">
        <v>150</v>
      </c>
      <c r="B105" s="379"/>
      <c r="C105" s="379"/>
      <c r="D105" s="392"/>
    </row>
    <row r="106" spans="1:4" s="300" customFormat="1" ht="24" customHeight="1" x14ac:dyDescent="0.25">
      <c r="A106" s="396" t="s">
        <v>171</v>
      </c>
      <c r="B106" s="396"/>
      <c r="C106" s="396"/>
      <c r="D106" s="396"/>
    </row>
    <row r="107" spans="1:4" s="300" customFormat="1" ht="6.75" customHeight="1" x14ac:dyDescent="0.25">
      <c r="A107" s="317"/>
      <c r="B107" s="317"/>
      <c r="C107" s="317"/>
      <c r="D107" s="317"/>
    </row>
    <row r="108" spans="1:4" s="300" customFormat="1" ht="15" customHeight="1" x14ac:dyDescent="0.25">
      <c r="A108" s="391" t="s">
        <v>151</v>
      </c>
      <c r="B108" s="402"/>
      <c r="C108" s="402"/>
      <c r="D108" s="402"/>
    </row>
    <row r="109" spans="1:4" s="300" customFormat="1" ht="6.75" customHeight="1" x14ac:dyDescent="0.25">
      <c r="A109" s="304"/>
      <c r="B109" s="305"/>
      <c r="C109" s="305"/>
      <c r="D109" s="305"/>
    </row>
    <row r="110" spans="1:4" s="300" customFormat="1" ht="11.25" customHeight="1" x14ac:dyDescent="0.25">
      <c r="A110" s="376" t="s">
        <v>152</v>
      </c>
      <c r="B110" s="376"/>
      <c r="C110" s="306" t="s">
        <v>153</v>
      </c>
      <c r="D110" s="361">
        <f>'Proposed Rates'!G10</f>
        <v>4239.79</v>
      </c>
    </row>
    <row r="111" spans="1:4" s="300" customFormat="1" ht="11.25" customHeight="1" x14ac:dyDescent="0.25">
      <c r="A111" s="376" t="s">
        <v>19</v>
      </c>
      <c r="B111" s="376"/>
      <c r="C111" s="306" t="s">
        <v>92</v>
      </c>
      <c r="D111" s="360">
        <f>'Proposed Rates'!G23</f>
        <v>5.4535</v>
      </c>
    </row>
    <row r="112" spans="1:4" s="300" customFormat="1" ht="11.25" customHeight="1" x14ac:dyDescent="0.25">
      <c r="A112" s="376" t="s">
        <v>156</v>
      </c>
      <c r="B112" s="376"/>
      <c r="C112" s="306" t="s">
        <v>92</v>
      </c>
      <c r="D112" s="356">
        <f>'Proposed Rates'!G236</f>
        <v>2.1559999999999999E-2</v>
      </c>
    </row>
    <row r="113" spans="1:4" s="300" customFormat="1" ht="12.75" customHeight="1" x14ac:dyDescent="0.25">
      <c r="A113" s="376" t="s">
        <v>157</v>
      </c>
      <c r="B113" s="376"/>
      <c r="C113" s="306" t="s">
        <v>92</v>
      </c>
      <c r="D113" s="307">
        <f>'Proposed Rates'!G156</f>
        <v>3.2248000000000001</v>
      </c>
    </row>
    <row r="114" spans="1:4" s="300" customFormat="1" ht="13.5" customHeight="1" x14ac:dyDescent="0.25">
      <c r="A114" s="376" t="s">
        <v>158</v>
      </c>
      <c r="B114" s="376"/>
      <c r="C114" s="306" t="s">
        <v>92</v>
      </c>
      <c r="D114" s="307">
        <f>'Proposed Rates'!G170</f>
        <v>2.0994999999999999</v>
      </c>
    </row>
    <row r="115" spans="1:4" s="300" customFormat="1" ht="6.75" customHeight="1" x14ac:dyDescent="0.25">
      <c r="A115" s="308"/>
      <c r="B115" s="308"/>
      <c r="C115" s="306"/>
      <c r="D115" s="307"/>
    </row>
    <row r="116" spans="1:4" s="300" customFormat="1" ht="15" customHeight="1" x14ac:dyDescent="0.25">
      <c r="A116" s="393" t="s">
        <v>159</v>
      </c>
      <c r="B116" s="381"/>
      <c r="C116" s="306"/>
      <c r="D116" s="310"/>
    </row>
    <row r="117" spans="1:4" s="300" customFormat="1" ht="6.75" customHeight="1" x14ac:dyDescent="0.25">
      <c r="A117" s="311"/>
      <c r="B117" s="309"/>
      <c r="C117" s="306"/>
      <c r="D117" s="310"/>
    </row>
    <row r="118" spans="1:4" s="300" customFormat="1" ht="11.25" customHeight="1" x14ac:dyDescent="0.25">
      <c r="A118" s="376" t="s">
        <v>160</v>
      </c>
      <c r="B118" s="376"/>
      <c r="C118" s="312" t="s">
        <v>91</v>
      </c>
      <c r="D118" s="313">
        <v>3.0000000000000001E-3</v>
      </c>
    </row>
    <row r="119" spans="1:4" s="300" customFormat="1" ht="11.25" customHeight="1" x14ac:dyDescent="0.25">
      <c r="A119" s="381" t="s">
        <v>161</v>
      </c>
      <c r="B119" s="381"/>
      <c r="C119" s="312" t="s">
        <v>91</v>
      </c>
      <c r="D119" s="314">
        <v>4.0000000000000002E-4</v>
      </c>
    </row>
    <row r="120" spans="1:4" s="300" customFormat="1" ht="11.25" customHeight="1" x14ac:dyDescent="0.25">
      <c r="A120" s="376" t="s">
        <v>162</v>
      </c>
      <c r="B120" s="376"/>
      <c r="C120" s="312" t="s">
        <v>91</v>
      </c>
      <c r="D120" s="314">
        <v>5.0000000000000001E-4</v>
      </c>
    </row>
    <row r="121" spans="1:4" s="300" customFormat="1" ht="11.25" customHeight="1" x14ac:dyDescent="0.25">
      <c r="A121" s="376" t="s">
        <v>163</v>
      </c>
      <c r="B121" s="376"/>
      <c r="C121" s="306" t="s">
        <v>153</v>
      </c>
      <c r="D121" s="347">
        <f>'Proposed Rates'!G212</f>
        <v>0.25</v>
      </c>
    </row>
    <row r="122" spans="1:4" s="315" customFormat="1" ht="18.75" customHeight="1" x14ac:dyDescent="0.3">
      <c r="A122" s="382" t="s">
        <v>175</v>
      </c>
      <c r="B122" s="382"/>
      <c r="C122" s="382"/>
      <c r="D122" s="406"/>
    </row>
    <row r="123" spans="1:4" s="300" customFormat="1" ht="48" customHeight="1" x14ac:dyDescent="0.25">
      <c r="A123" s="379" t="s">
        <v>176</v>
      </c>
      <c r="B123" s="379"/>
      <c r="C123" s="379"/>
      <c r="D123" s="392"/>
    </row>
    <row r="124" spans="1:4" s="300" customFormat="1" ht="6.75" customHeight="1" x14ac:dyDescent="0.25">
      <c r="A124" s="301"/>
      <c r="B124" s="301"/>
      <c r="C124" s="301"/>
      <c r="D124" s="316"/>
    </row>
    <row r="125" spans="1:4" s="300" customFormat="1" ht="11.25" customHeight="1" x14ac:dyDescent="0.25">
      <c r="A125" s="383" t="s">
        <v>146</v>
      </c>
      <c r="B125" s="404"/>
      <c r="C125" s="404"/>
      <c r="D125" s="404"/>
    </row>
    <row r="126" spans="1:4" s="300" customFormat="1" ht="6.75" customHeight="1" x14ac:dyDescent="0.25">
      <c r="A126" s="302"/>
      <c r="B126" s="303"/>
      <c r="C126" s="303"/>
      <c r="D126" s="303"/>
    </row>
    <row r="127" spans="1:4" s="300" customFormat="1" ht="36" customHeight="1" x14ac:dyDescent="0.25">
      <c r="A127" s="379" t="s">
        <v>147</v>
      </c>
      <c r="B127" s="379"/>
      <c r="C127" s="379"/>
      <c r="D127" s="392"/>
    </row>
    <row r="128" spans="1:4" s="300" customFormat="1" ht="6.75" customHeight="1" x14ac:dyDescent="0.25">
      <c r="A128" s="301"/>
      <c r="B128" s="301"/>
      <c r="C128" s="301"/>
      <c r="D128" s="316"/>
    </row>
    <row r="129" spans="1:4" s="300" customFormat="1" ht="48" customHeight="1" x14ac:dyDescent="0.25">
      <c r="A129" s="379" t="s">
        <v>177</v>
      </c>
      <c r="B129" s="379"/>
      <c r="C129" s="379"/>
      <c r="D129" s="392"/>
    </row>
    <row r="130" spans="1:4" s="300" customFormat="1" ht="6.75" customHeight="1" x14ac:dyDescent="0.25">
      <c r="A130" s="301"/>
      <c r="B130" s="301"/>
      <c r="C130" s="301"/>
      <c r="D130" s="316"/>
    </row>
    <row r="131" spans="1:4" s="300" customFormat="1" ht="48" customHeight="1" x14ac:dyDescent="0.25">
      <c r="A131" s="379" t="s">
        <v>149</v>
      </c>
      <c r="B131" s="379"/>
      <c r="C131" s="379"/>
      <c r="D131" s="392"/>
    </row>
    <row r="132" spans="1:4" s="300" customFormat="1" ht="6.75" customHeight="1" x14ac:dyDescent="0.25">
      <c r="A132" s="301"/>
      <c r="B132" s="301"/>
      <c r="C132" s="301"/>
      <c r="D132" s="316"/>
    </row>
    <row r="133" spans="1:4" s="300" customFormat="1" ht="96" customHeight="1" x14ac:dyDescent="0.25">
      <c r="A133" s="380" t="s">
        <v>169</v>
      </c>
      <c r="B133" s="380"/>
      <c r="C133" s="380"/>
      <c r="D133" s="380"/>
    </row>
    <row r="134" spans="1:4" s="300" customFormat="1" ht="96" customHeight="1" x14ac:dyDescent="0.25">
      <c r="A134" s="380" t="s">
        <v>170</v>
      </c>
      <c r="B134" s="380"/>
      <c r="C134" s="380"/>
      <c r="D134" s="380"/>
    </row>
    <row r="135" spans="1:4" s="300" customFormat="1" ht="36" customHeight="1" x14ac:dyDescent="0.25">
      <c r="A135" s="379" t="s">
        <v>150</v>
      </c>
      <c r="B135" s="379"/>
      <c r="C135" s="379"/>
      <c r="D135" s="392"/>
    </row>
    <row r="136" spans="1:4" s="300" customFormat="1" ht="24" customHeight="1" x14ac:dyDescent="0.25">
      <c r="A136" s="396" t="s">
        <v>171</v>
      </c>
      <c r="B136" s="396"/>
      <c r="C136" s="396"/>
      <c r="D136" s="396"/>
    </row>
    <row r="137" spans="1:4" s="300" customFormat="1" ht="6.75" customHeight="1" x14ac:dyDescent="0.25">
      <c r="A137" s="317"/>
      <c r="B137" s="317"/>
      <c r="C137" s="317"/>
      <c r="D137" s="317"/>
    </row>
    <row r="138" spans="1:4" s="300" customFormat="1" ht="15" customHeight="1" x14ac:dyDescent="0.25">
      <c r="A138" s="391" t="s">
        <v>151</v>
      </c>
      <c r="B138" s="402"/>
      <c r="C138" s="402"/>
      <c r="D138" s="402"/>
    </row>
    <row r="139" spans="1:4" s="300" customFormat="1" ht="6.75" customHeight="1" x14ac:dyDescent="0.25">
      <c r="A139" s="304"/>
      <c r="B139" s="305"/>
      <c r="C139" s="305"/>
      <c r="D139" s="305"/>
    </row>
    <row r="140" spans="1:4" s="300" customFormat="1" ht="11.25" customHeight="1" x14ac:dyDescent="0.25">
      <c r="A140" s="376" t="s">
        <v>152</v>
      </c>
      <c r="B140" s="376"/>
      <c r="C140" s="306" t="s">
        <v>153</v>
      </c>
      <c r="D140" s="362">
        <f>'Proposed Rates'!G11</f>
        <v>15265.28</v>
      </c>
    </row>
    <row r="141" spans="1:4" s="300" customFormat="1" ht="11.25" customHeight="1" x14ac:dyDescent="0.25">
      <c r="A141" s="376" t="s">
        <v>19</v>
      </c>
      <c r="B141" s="376"/>
      <c r="C141" s="306" t="s">
        <v>92</v>
      </c>
      <c r="D141" s="356">
        <f>'Proposed Rates'!G24</f>
        <v>5.4024000000000001</v>
      </c>
    </row>
    <row r="142" spans="1:4" s="300" customFormat="1" ht="11.25" customHeight="1" x14ac:dyDescent="0.25">
      <c r="A142" s="376" t="s">
        <v>156</v>
      </c>
      <c r="B142" s="376"/>
      <c r="C142" s="306" t="s">
        <v>92</v>
      </c>
      <c r="D142" s="307">
        <f>'Proposed Rates'!G237</f>
        <v>2.427E-2</v>
      </c>
    </row>
    <row r="143" spans="1:4" s="300" customFormat="1" ht="11.25" customHeight="1" x14ac:dyDescent="0.25">
      <c r="A143" s="376" t="s">
        <v>157</v>
      </c>
      <c r="B143" s="376"/>
      <c r="C143" s="306" t="s">
        <v>92</v>
      </c>
      <c r="D143" s="307">
        <f>'Proposed Rates'!G157</f>
        <v>3.5749</v>
      </c>
    </row>
    <row r="144" spans="1:4" s="300" customFormat="1" ht="15" customHeight="1" x14ac:dyDescent="0.25">
      <c r="A144" s="376" t="s">
        <v>158</v>
      </c>
      <c r="B144" s="376"/>
      <c r="C144" s="306" t="s">
        <v>92</v>
      </c>
      <c r="D144" s="307">
        <f>'Proposed Rates'!G171</f>
        <v>2.3643000000000001</v>
      </c>
    </row>
    <row r="145" spans="1:4" s="300" customFormat="1" ht="6.75" customHeight="1" x14ac:dyDescent="0.25">
      <c r="A145" s="308"/>
      <c r="B145" s="308"/>
      <c r="C145" s="306"/>
      <c r="D145" s="307"/>
    </row>
    <row r="146" spans="1:4" s="300" customFormat="1" ht="15" customHeight="1" x14ac:dyDescent="0.25">
      <c r="A146" s="393" t="s">
        <v>159</v>
      </c>
      <c r="B146" s="381"/>
      <c r="C146" s="306"/>
      <c r="D146" s="310"/>
    </row>
    <row r="147" spans="1:4" s="300" customFormat="1" ht="6.75" customHeight="1" x14ac:dyDescent="0.25">
      <c r="A147" s="311"/>
      <c r="B147" s="309"/>
      <c r="C147" s="306"/>
      <c r="D147" s="310"/>
    </row>
    <row r="148" spans="1:4" s="300" customFormat="1" ht="11.25" customHeight="1" x14ac:dyDescent="0.25">
      <c r="A148" s="376" t="s">
        <v>160</v>
      </c>
      <c r="B148" s="376"/>
      <c r="C148" s="312" t="s">
        <v>91</v>
      </c>
      <c r="D148" s="313">
        <v>3.0000000000000001E-3</v>
      </c>
    </row>
    <row r="149" spans="1:4" s="300" customFormat="1" ht="11.25" customHeight="1" x14ac:dyDescent="0.25">
      <c r="A149" s="381" t="s">
        <v>161</v>
      </c>
      <c r="B149" s="381"/>
      <c r="C149" s="312" t="s">
        <v>91</v>
      </c>
      <c r="D149" s="314">
        <v>4.0000000000000002E-4</v>
      </c>
    </row>
    <row r="150" spans="1:4" s="300" customFormat="1" ht="11.25" customHeight="1" x14ac:dyDescent="0.25">
      <c r="A150" s="376" t="s">
        <v>162</v>
      </c>
      <c r="B150" s="376"/>
      <c r="C150" s="312" t="s">
        <v>91</v>
      </c>
      <c r="D150" s="314">
        <v>5.0000000000000001E-4</v>
      </c>
    </row>
    <row r="151" spans="1:4" s="300" customFormat="1" ht="11.25" customHeight="1" x14ac:dyDescent="0.25">
      <c r="A151" s="376" t="s">
        <v>163</v>
      </c>
      <c r="B151" s="376"/>
      <c r="C151" s="306" t="s">
        <v>153</v>
      </c>
      <c r="D151" s="347">
        <f>'Proposed Rates'!G213</f>
        <v>0.25</v>
      </c>
    </row>
    <row r="152" spans="1:4" s="315" customFormat="1" ht="18.75" customHeight="1" x14ac:dyDescent="0.3">
      <c r="A152" s="382" t="s">
        <v>178</v>
      </c>
      <c r="B152" s="382"/>
      <c r="C152" s="382"/>
      <c r="D152" s="406"/>
    </row>
    <row r="153" spans="1:4" s="300" customFormat="1" ht="84" customHeight="1" x14ac:dyDescent="0.25">
      <c r="A153" s="379" t="s">
        <v>179</v>
      </c>
      <c r="B153" s="379"/>
      <c r="C153" s="379"/>
      <c r="D153" s="392"/>
    </row>
    <row r="154" spans="1:4" s="300" customFormat="1" ht="6.75" customHeight="1" x14ac:dyDescent="0.25">
      <c r="A154" s="301"/>
      <c r="B154" s="301"/>
      <c r="C154" s="301"/>
      <c r="D154" s="316"/>
    </row>
    <row r="155" spans="1:4" s="300" customFormat="1" ht="11.25" customHeight="1" x14ac:dyDescent="0.25">
      <c r="A155" s="383" t="s">
        <v>146</v>
      </c>
      <c r="B155" s="404"/>
      <c r="C155" s="404"/>
      <c r="D155" s="404"/>
    </row>
    <row r="156" spans="1:4" s="300" customFormat="1" ht="6.75" customHeight="1" x14ac:dyDescent="0.25">
      <c r="A156" s="302"/>
      <c r="B156" s="303"/>
      <c r="C156" s="303"/>
      <c r="D156" s="303"/>
    </row>
    <row r="157" spans="1:4" s="300" customFormat="1" ht="36" customHeight="1" x14ac:dyDescent="0.25">
      <c r="A157" s="379" t="s">
        <v>147</v>
      </c>
      <c r="B157" s="379"/>
      <c r="C157" s="379"/>
      <c r="D157" s="392"/>
    </row>
    <row r="158" spans="1:4" s="300" customFormat="1" ht="6.75" customHeight="1" x14ac:dyDescent="0.25">
      <c r="A158" s="301"/>
      <c r="B158" s="301"/>
      <c r="C158" s="301"/>
      <c r="D158" s="316"/>
    </row>
    <row r="159" spans="1:4" s="300" customFormat="1" ht="48" customHeight="1" x14ac:dyDescent="0.25">
      <c r="A159" s="379" t="s">
        <v>148</v>
      </c>
      <c r="B159" s="379"/>
      <c r="C159" s="379"/>
      <c r="D159" s="392"/>
    </row>
    <row r="160" spans="1:4" s="300" customFormat="1" ht="6.75" customHeight="1" x14ac:dyDescent="0.25">
      <c r="A160" s="301"/>
      <c r="B160" s="301"/>
      <c r="C160" s="301"/>
      <c r="D160" s="316"/>
    </row>
    <row r="161" spans="1:4" s="300" customFormat="1" ht="48" customHeight="1" x14ac:dyDescent="0.25">
      <c r="A161" s="379" t="s">
        <v>149</v>
      </c>
      <c r="B161" s="379"/>
      <c r="C161" s="379"/>
      <c r="D161" s="392"/>
    </row>
    <row r="162" spans="1:4" s="300" customFormat="1" ht="6.75" customHeight="1" x14ac:dyDescent="0.25">
      <c r="A162" s="301"/>
      <c r="B162" s="301"/>
      <c r="C162" s="301"/>
      <c r="D162" s="316"/>
    </row>
    <row r="163" spans="1:4" s="300" customFormat="1" ht="36" customHeight="1" x14ac:dyDescent="0.25">
      <c r="A163" s="379" t="s">
        <v>150</v>
      </c>
      <c r="B163" s="379"/>
      <c r="C163" s="379"/>
      <c r="D163" s="392"/>
    </row>
    <row r="164" spans="1:4" s="300" customFormat="1" ht="6.75" customHeight="1" x14ac:dyDescent="0.25">
      <c r="A164" s="301"/>
      <c r="B164" s="301"/>
      <c r="C164" s="301"/>
      <c r="D164" s="316"/>
    </row>
    <row r="165" spans="1:4" s="300" customFormat="1" ht="15" customHeight="1" x14ac:dyDescent="0.25">
      <c r="A165" s="391" t="s">
        <v>151</v>
      </c>
      <c r="B165" s="402"/>
      <c r="C165" s="402"/>
      <c r="D165" s="402"/>
    </row>
    <row r="166" spans="1:4" s="300" customFormat="1" ht="6.75" customHeight="1" x14ac:dyDescent="0.25">
      <c r="A166" s="304"/>
      <c r="B166" s="305"/>
      <c r="C166" s="305"/>
      <c r="D166" s="305"/>
    </row>
    <row r="167" spans="1:4" s="300" customFormat="1" ht="11.25" customHeight="1" x14ac:dyDescent="0.25">
      <c r="A167" s="376" t="s">
        <v>180</v>
      </c>
      <c r="B167" s="376"/>
      <c r="C167" s="306" t="s">
        <v>153</v>
      </c>
      <c r="D167" s="356">
        <f>'Proposed Rates'!G14</f>
        <v>6.22</v>
      </c>
    </row>
    <row r="168" spans="1:4" s="300" customFormat="1" ht="11.25" customHeight="1" x14ac:dyDescent="0.25">
      <c r="A168" s="376" t="s">
        <v>19</v>
      </c>
      <c r="B168" s="376"/>
      <c r="C168" s="306" t="s">
        <v>91</v>
      </c>
      <c r="D168" s="356">
        <f>'Proposed Rates'!G27</f>
        <v>2.9499999999999998E-2</v>
      </c>
    </row>
    <row r="169" spans="1:4" s="300" customFormat="1" ht="11.25" customHeight="1" x14ac:dyDescent="0.25">
      <c r="A169" s="376" t="s">
        <v>156</v>
      </c>
      <c r="B169" s="376"/>
      <c r="C169" s="306" t="s">
        <v>91</v>
      </c>
      <c r="D169" s="356">
        <f>'Proposed Rates'!G240</f>
        <v>5.0000000000000002E-5</v>
      </c>
    </row>
    <row r="170" spans="1:4" s="300" customFormat="1" ht="13.5" customHeight="1" x14ac:dyDescent="0.25">
      <c r="A170" s="376" t="s">
        <v>157</v>
      </c>
      <c r="B170" s="376"/>
      <c r="C170" s="306" t="s">
        <v>91</v>
      </c>
      <c r="D170" s="307">
        <f>'Proposed Rates'!G160</f>
        <v>7.6E-3</v>
      </c>
    </row>
    <row r="171" spans="1:4" s="300" customFormat="1" ht="12.75" customHeight="1" x14ac:dyDescent="0.25">
      <c r="A171" s="376" t="s">
        <v>158</v>
      </c>
      <c r="B171" s="376"/>
      <c r="C171" s="306" t="s">
        <v>91</v>
      </c>
      <c r="D171" s="318">
        <f>'Proposed Rates'!G174</f>
        <v>4.7999999999999996E-3</v>
      </c>
    </row>
    <row r="172" spans="1:4" s="300" customFormat="1" ht="6.75" customHeight="1" x14ac:dyDescent="0.25">
      <c r="A172" s="308"/>
      <c r="B172" s="308"/>
      <c r="C172" s="306"/>
      <c r="D172" s="307"/>
    </row>
    <row r="173" spans="1:4" s="300" customFormat="1" ht="15" customHeight="1" x14ac:dyDescent="0.25">
      <c r="A173" s="393" t="s">
        <v>159</v>
      </c>
      <c r="B173" s="381"/>
      <c r="C173" s="306"/>
      <c r="D173" s="310"/>
    </row>
    <row r="174" spans="1:4" s="300" customFormat="1" ht="6.75" customHeight="1" x14ac:dyDescent="0.25">
      <c r="A174" s="311"/>
      <c r="B174" s="309"/>
      <c r="C174" s="306"/>
      <c r="D174" s="310"/>
    </row>
    <row r="175" spans="1:4" s="300" customFormat="1" ht="11.25" customHeight="1" x14ac:dyDescent="0.25">
      <c r="A175" s="376" t="s">
        <v>160</v>
      </c>
      <c r="B175" s="376"/>
      <c r="C175" s="312" t="s">
        <v>91</v>
      </c>
      <c r="D175" s="313">
        <v>3.0000000000000001E-3</v>
      </c>
    </row>
    <row r="176" spans="1:4" s="300" customFormat="1" ht="11.25" customHeight="1" x14ac:dyDescent="0.25">
      <c r="A176" s="381" t="s">
        <v>161</v>
      </c>
      <c r="B176" s="381"/>
      <c r="C176" s="312" t="s">
        <v>91</v>
      </c>
      <c r="D176" s="314">
        <v>4.0000000000000002E-4</v>
      </c>
    </row>
    <row r="177" spans="1:4" s="300" customFormat="1" ht="11.25" customHeight="1" x14ac:dyDescent="0.25">
      <c r="A177" s="376" t="s">
        <v>162</v>
      </c>
      <c r="B177" s="376"/>
      <c r="C177" s="312" t="s">
        <v>91</v>
      </c>
      <c r="D177" s="314">
        <v>5.0000000000000001E-4</v>
      </c>
    </row>
    <row r="178" spans="1:4" s="300" customFormat="1" ht="11.25" customHeight="1" x14ac:dyDescent="0.25">
      <c r="A178" s="376" t="s">
        <v>163</v>
      </c>
      <c r="B178" s="376"/>
      <c r="C178" s="306" t="s">
        <v>153</v>
      </c>
      <c r="D178" s="347">
        <f>'Proposed Rates'!G216</f>
        <v>0.25</v>
      </c>
    </row>
    <row r="179" spans="1:4" s="315" customFormat="1" ht="18.75" customHeight="1" x14ac:dyDescent="0.3">
      <c r="A179" s="382" t="s">
        <v>181</v>
      </c>
      <c r="B179" s="382"/>
      <c r="C179" s="382"/>
      <c r="D179" s="406"/>
    </row>
    <row r="180" spans="1:4" s="300" customFormat="1" ht="36" customHeight="1" x14ac:dyDescent="0.25">
      <c r="A180" s="379" t="s">
        <v>182</v>
      </c>
      <c r="B180" s="379"/>
      <c r="C180" s="379"/>
      <c r="D180" s="392"/>
    </row>
    <row r="181" spans="1:4" s="300" customFormat="1" ht="6.75" customHeight="1" x14ac:dyDescent="0.25">
      <c r="A181" s="301"/>
      <c r="B181" s="301"/>
      <c r="C181" s="301"/>
      <c r="D181" s="316"/>
    </row>
    <row r="182" spans="1:4" s="300" customFormat="1" ht="11.25" customHeight="1" x14ac:dyDescent="0.25">
      <c r="A182" s="383" t="s">
        <v>146</v>
      </c>
      <c r="B182" s="404"/>
      <c r="C182" s="404"/>
      <c r="D182" s="404"/>
    </row>
    <row r="183" spans="1:4" s="300" customFormat="1" ht="6.75" customHeight="1" x14ac:dyDescent="0.25">
      <c r="A183" s="302"/>
      <c r="B183" s="303"/>
      <c r="C183" s="303"/>
      <c r="D183" s="303"/>
    </row>
    <row r="184" spans="1:4" s="300" customFormat="1" ht="36" customHeight="1" x14ac:dyDescent="0.25">
      <c r="A184" s="379" t="s">
        <v>147</v>
      </c>
      <c r="B184" s="379"/>
      <c r="C184" s="379"/>
      <c r="D184" s="392"/>
    </row>
    <row r="185" spans="1:4" s="300" customFormat="1" ht="6.75" customHeight="1" x14ac:dyDescent="0.25">
      <c r="A185" s="301"/>
      <c r="B185" s="301"/>
      <c r="C185" s="301"/>
      <c r="D185" s="316"/>
    </row>
    <row r="186" spans="1:4" s="300" customFormat="1" ht="48" customHeight="1" x14ac:dyDescent="0.25">
      <c r="A186" s="379" t="s">
        <v>148</v>
      </c>
      <c r="B186" s="379"/>
      <c r="C186" s="379"/>
      <c r="D186" s="392"/>
    </row>
    <row r="187" spans="1:4" s="300" customFormat="1" ht="6.75" customHeight="1" x14ac:dyDescent="0.25">
      <c r="A187" s="301"/>
      <c r="B187" s="301"/>
      <c r="C187" s="301"/>
      <c r="D187" s="316"/>
    </row>
    <row r="188" spans="1:4" s="300" customFormat="1" ht="24" customHeight="1" x14ac:dyDescent="0.25">
      <c r="A188" s="379" t="s">
        <v>183</v>
      </c>
      <c r="B188" s="379"/>
      <c r="C188" s="379"/>
      <c r="D188" s="392"/>
    </row>
    <row r="189" spans="1:4" s="300" customFormat="1" ht="6.75" customHeight="1" x14ac:dyDescent="0.25">
      <c r="A189" s="301"/>
      <c r="B189" s="301"/>
      <c r="C189" s="301"/>
      <c r="D189" s="316"/>
    </row>
    <row r="190" spans="1:4" s="300" customFormat="1" ht="36" customHeight="1" x14ac:dyDescent="0.25">
      <c r="A190" s="379" t="s">
        <v>184</v>
      </c>
      <c r="B190" s="379"/>
      <c r="C190" s="379"/>
      <c r="D190" s="392"/>
    </row>
    <row r="191" spans="1:4" s="300" customFormat="1" ht="6.75" customHeight="1" x14ac:dyDescent="0.25">
      <c r="A191" s="301"/>
      <c r="B191" s="301"/>
      <c r="C191" s="301"/>
      <c r="D191" s="316"/>
    </row>
    <row r="192" spans="1:4" s="300" customFormat="1" ht="15" customHeight="1" x14ac:dyDescent="0.25">
      <c r="A192" s="395" t="s">
        <v>185</v>
      </c>
      <c r="B192" s="402"/>
      <c r="C192" s="402"/>
      <c r="D192" s="402"/>
    </row>
    <row r="193" spans="1:4" s="300" customFormat="1" ht="6.75" customHeight="1" x14ac:dyDescent="0.25">
      <c r="A193" s="319"/>
      <c r="B193" s="305"/>
      <c r="C193" s="305"/>
      <c r="D193" s="305"/>
    </row>
    <row r="194" spans="1:4" s="300" customFormat="1" ht="11.25" customHeight="1" x14ac:dyDescent="0.25">
      <c r="A194" s="376" t="s">
        <v>152</v>
      </c>
      <c r="B194" s="376"/>
      <c r="C194" s="306" t="s">
        <v>153</v>
      </c>
      <c r="D194" s="361">
        <f>'Proposed Rates'!G15</f>
        <v>170.1</v>
      </c>
    </row>
    <row r="195" spans="1:4" s="300" customFormat="1" ht="11.25" customHeight="1" x14ac:dyDescent="0.25">
      <c r="A195" s="376" t="s">
        <v>186</v>
      </c>
      <c r="B195" s="376"/>
      <c r="C195" s="306" t="s">
        <v>92</v>
      </c>
      <c r="D195" s="366">
        <f>'Proposed Rates'!G28</f>
        <v>2.2703000000000002</v>
      </c>
    </row>
    <row r="196" spans="1:4" s="300" customFormat="1" ht="11.25" customHeight="1" x14ac:dyDescent="0.25">
      <c r="A196" s="376" t="s">
        <v>187</v>
      </c>
      <c r="B196" s="376"/>
      <c r="C196" s="306" t="s">
        <v>92</v>
      </c>
      <c r="D196" s="356">
        <f>'Proposed Rates'!G29</f>
        <v>2.0823999999999998</v>
      </c>
    </row>
    <row r="197" spans="1:4" s="300" customFormat="1" ht="11.25" customHeight="1" x14ac:dyDescent="0.25">
      <c r="A197" s="376" t="s">
        <v>188</v>
      </c>
      <c r="B197" s="376"/>
      <c r="C197" s="306" t="s">
        <v>92</v>
      </c>
      <c r="D197" s="360">
        <f>'Proposed Rates'!G30</f>
        <v>2.3109000000000002</v>
      </c>
    </row>
    <row r="198" spans="1:4" s="315" customFormat="1" ht="18.75" customHeight="1" x14ac:dyDescent="0.3">
      <c r="A198" s="382" t="s">
        <v>189</v>
      </c>
      <c r="B198" s="382"/>
      <c r="C198" s="382"/>
      <c r="D198" s="406"/>
    </row>
    <row r="199" spans="1:4" s="300" customFormat="1" ht="36" customHeight="1" x14ac:dyDescent="0.25">
      <c r="A199" s="379" t="s">
        <v>190</v>
      </c>
      <c r="B199" s="379"/>
      <c r="C199" s="379"/>
      <c r="D199" s="392"/>
    </row>
    <row r="200" spans="1:4" s="300" customFormat="1" ht="6.75" customHeight="1" x14ac:dyDescent="0.25">
      <c r="A200" s="301"/>
      <c r="B200" s="301"/>
      <c r="C200" s="301"/>
      <c r="D200" s="316"/>
    </row>
    <row r="201" spans="1:4" s="300" customFormat="1" ht="11.25" customHeight="1" x14ac:dyDescent="0.25">
      <c r="A201" s="383" t="s">
        <v>146</v>
      </c>
      <c r="B201" s="404"/>
      <c r="C201" s="404"/>
      <c r="D201" s="404"/>
    </row>
    <row r="202" spans="1:4" s="300" customFormat="1" ht="6.75" customHeight="1" x14ac:dyDescent="0.25">
      <c r="A202" s="302"/>
      <c r="B202" s="303"/>
      <c r="C202" s="303"/>
      <c r="D202" s="303"/>
    </row>
    <row r="203" spans="1:4" s="300" customFormat="1" ht="36" customHeight="1" x14ac:dyDescent="0.25">
      <c r="A203" s="379" t="s">
        <v>147</v>
      </c>
      <c r="B203" s="379"/>
      <c r="C203" s="379"/>
      <c r="D203" s="392"/>
    </row>
    <row r="204" spans="1:4" s="300" customFormat="1" ht="6.75" customHeight="1" x14ac:dyDescent="0.25">
      <c r="A204" s="301"/>
      <c r="B204" s="301"/>
      <c r="C204" s="301"/>
      <c r="D204" s="316"/>
    </row>
    <row r="205" spans="1:4" s="300" customFormat="1" ht="48" customHeight="1" x14ac:dyDescent="0.25">
      <c r="A205" s="379" t="s">
        <v>148</v>
      </c>
      <c r="B205" s="379"/>
      <c r="C205" s="379"/>
      <c r="D205" s="392"/>
    </row>
    <row r="206" spans="1:4" s="300" customFormat="1" ht="6.75" customHeight="1" x14ac:dyDescent="0.25">
      <c r="A206" s="301"/>
      <c r="B206" s="301"/>
      <c r="C206" s="301"/>
      <c r="D206" s="316"/>
    </row>
    <row r="207" spans="1:4" s="300" customFormat="1" ht="48" customHeight="1" x14ac:dyDescent="0.25">
      <c r="A207" s="379" t="s">
        <v>149</v>
      </c>
      <c r="B207" s="379"/>
      <c r="C207" s="379"/>
      <c r="D207" s="392"/>
    </row>
    <row r="208" spans="1:4" s="300" customFormat="1" ht="6.75" customHeight="1" x14ac:dyDescent="0.25">
      <c r="A208" s="301"/>
      <c r="B208" s="301"/>
      <c r="C208" s="301"/>
      <c r="D208" s="316"/>
    </row>
    <row r="209" spans="1:4" s="300" customFormat="1" ht="36" customHeight="1" x14ac:dyDescent="0.25">
      <c r="A209" s="379" t="s">
        <v>150</v>
      </c>
      <c r="B209" s="379"/>
      <c r="C209" s="379"/>
      <c r="D209" s="392"/>
    </row>
    <row r="210" spans="1:4" s="300" customFormat="1" ht="6.75" customHeight="1" x14ac:dyDescent="0.25">
      <c r="A210" s="301"/>
      <c r="B210" s="301"/>
      <c r="C210" s="301"/>
      <c r="D210" s="316"/>
    </row>
    <row r="211" spans="1:4" s="300" customFormat="1" ht="15" customHeight="1" x14ac:dyDescent="0.25">
      <c r="A211" s="391" t="s">
        <v>151</v>
      </c>
      <c r="B211" s="402"/>
      <c r="C211" s="402"/>
      <c r="D211" s="402"/>
    </row>
    <row r="212" spans="1:4" s="300" customFormat="1" ht="6.75" customHeight="1" x14ac:dyDescent="0.25">
      <c r="A212" s="304"/>
      <c r="B212" s="305"/>
      <c r="C212" s="305"/>
      <c r="D212" s="305"/>
    </row>
    <row r="213" spans="1:4" s="300" customFormat="1" ht="11.25" customHeight="1" x14ac:dyDescent="0.25">
      <c r="A213" s="376" t="s">
        <v>180</v>
      </c>
      <c r="B213" s="376"/>
      <c r="C213" s="306" t="s">
        <v>153</v>
      </c>
      <c r="D213" s="356">
        <f>'Proposed Rates'!G13</f>
        <v>5.35</v>
      </c>
    </row>
    <row r="214" spans="1:4" s="300" customFormat="1" ht="11.25" customHeight="1" x14ac:dyDescent="0.25">
      <c r="A214" s="376" t="s">
        <v>19</v>
      </c>
      <c r="B214" s="376"/>
      <c r="C214" s="306" t="s">
        <v>92</v>
      </c>
      <c r="D214" s="360">
        <f>'Proposed Rates'!G26</f>
        <v>25.076000000000001</v>
      </c>
    </row>
    <row r="215" spans="1:4" s="300" customFormat="1" ht="11.25" customHeight="1" x14ac:dyDescent="0.25">
      <c r="A215" s="376" t="s">
        <v>156</v>
      </c>
      <c r="B215" s="376"/>
      <c r="C215" s="306" t="s">
        <v>92</v>
      </c>
      <c r="D215" s="356">
        <f>'Proposed Rates'!G239</f>
        <v>1.498E-2</v>
      </c>
    </row>
    <row r="216" spans="1:4" s="300" customFormat="1" ht="12.75" customHeight="1" x14ac:dyDescent="0.25">
      <c r="A216" s="376" t="s">
        <v>157</v>
      </c>
      <c r="B216" s="376"/>
      <c r="C216" s="306" t="s">
        <v>92</v>
      </c>
      <c r="D216" s="318">
        <f>'Proposed Rates'!G159</f>
        <v>2.2927</v>
      </c>
    </row>
    <row r="217" spans="1:4" s="300" customFormat="1" ht="12.75" customHeight="1" x14ac:dyDescent="0.25">
      <c r="A217" s="376" t="s">
        <v>158</v>
      </c>
      <c r="B217" s="376"/>
      <c r="C217" s="306" t="s">
        <v>92</v>
      </c>
      <c r="D217" s="318">
        <f>'Proposed Rates'!G173</f>
        <v>1.4594</v>
      </c>
    </row>
    <row r="218" spans="1:4" s="300" customFormat="1" ht="6.75" customHeight="1" x14ac:dyDescent="0.25">
      <c r="A218" s="308"/>
      <c r="B218" s="308"/>
      <c r="C218" s="306"/>
      <c r="D218" s="307"/>
    </row>
    <row r="219" spans="1:4" s="300" customFormat="1" ht="15" customHeight="1" x14ac:dyDescent="0.25">
      <c r="A219" s="393" t="s">
        <v>159</v>
      </c>
      <c r="B219" s="381"/>
      <c r="C219" s="306"/>
      <c r="D219" s="310"/>
    </row>
    <row r="220" spans="1:4" s="300" customFormat="1" ht="6.75" customHeight="1" x14ac:dyDescent="0.25">
      <c r="A220" s="311"/>
      <c r="B220" s="309"/>
      <c r="C220" s="306"/>
      <c r="D220" s="310"/>
    </row>
    <row r="221" spans="1:4" s="300" customFormat="1" ht="11.25" customHeight="1" x14ac:dyDescent="0.25">
      <c r="A221" s="376" t="s">
        <v>160</v>
      </c>
      <c r="B221" s="376"/>
      <c r="C221" s="312" t="s">
        <v>91</v>
      </c>
      <c r="D221" s="313">
        <v>3.0000000000000001E-3</v>
      </c>
    </row>
    <row r="222" spans="1:4" s="300" customFormat="1" ht="11.25" customHeight="1" x14ac:dyDescent="0.25">
      <c r="A222" s="381" t="s">
        <v>161</v>
      </c>
      <c r="B222" s="381"/>
      <c r="C222" s="312" t="s">
        <v>91</v>
      </c>
      <c r="D222" s="314">
        <v>4.0000000000000002E-4</v>
      </c>
    </row>
    <row r="223" spans="1:4" s="300" customFormat="1" ht="11.25" customHeight="1" x14ac:dyDescent="0.25">
      <c r="A223" s="376" t="s">
        <v>162</v>
      </c>
      <c r="B223" s="376"/>
      <c r="C223" s="312" t="s">
        <v>91</v>
      </c>
      <c r="D223" s="314">
        <v>5.0000000000000001E-4</v>
      </c>
    </row>
    <row r="224" spans="1:4" s="300" customFormat="1" ht="11.25" customHeight="1" x14ac:dyDescent="0.25">
      <c r="A224" s="376" t="s">
        <v>163</v>
      </c>
      <c r="B224" s="376"/>
      <c r="C224" s="306" t="s">
        <v>153</v>
      </c>
      <c r="D224" s="347">
        <f>'Proposed Rates'!G215</f>
        <v>0.25</v>
      </c>
    </row>
    <row r="225" spans="1:4" s="315" customFormat="1" ht="18.75" customHeight="1" x14ac:dyDescent="0.3">
      <c r="A225" s="382" t="s">
        <v>191</v>
      </c>
      <c r="B225" s="382"/>
      <c r="C225" s="382"/>
      <c r="D225" s="406"/>
    </row>
    <row r="226" spans="1:4" s="300" customFormat="1" ht="60" customHeight="1" x14ac:dyDescent="0.25">
      <c r="A226" s="379" t="s">
        <v>192</v>
      </c>
      <c r="B226" s="379"/>
      <c r="C226" s="379"/>
      <c r="D226" s="392"/>
    </row>
    <row r="227" spans="1:4" s="300" customFormat="1" ht="6.75" customHeight="1" x14ac:dyDescent="0.25">
      <c r="A227" s="301"/>
      <c r="B227" s="301"/>
      <c r="C227" s="301"/>
      <c r="D227" s="316"/>
    </row>
    <row r="228" spans="1:4" s="300" customFormat="1" ht="11.25" customHeight="1" x14ac:dyDescent="0.25">
      <c r="A228" s="383" t="s">
        <v>146</v>
      </c>
      <c r="B228" s="404"/>
      <c r="C228" s="404"/>
      <c r="D228" s="404"/>
    </row>
    <row r="229" spans="1:4" s="300" customFormat="1" ht="6.75" customHeight="1" x14ac:dyDescent="0.25">
      <c r="A229" s="302"/>
      <c r="B229" s="303"/>
      <c r="C229" s="303"/>
      <c r="D229" s="303"/>
    </row>
    <row r="230" spans="1:4" s="300" customFormat="1" ht="36" customHeight="1" x14ac:dyDescent="0.25">
      <c r="A230" s="379" t="s">
        <v>147</v>
      </c>
      <c r="B230" s="379"/>
      <c r="C230" s="379"/>
      <c r="D230" s="392"/>
    </row>
    <row r="231" spans="1:4" s="300" customFormat="1" ht="6.75" customHeight="1" x14ac:dyDescent="0.25">
      <c r="A231" s="301"/>
      <c r="B231" s="301"/>
      <c r="C231" s="301"/>
      <c r="D231" s="316"/>
    </row>
    <row r="232" spans="1:4" s="300" customFormat="1" ht="48" customHeight="1" x14ac:dyDescent="0.25">
      <c r="A232" s="379" t="s">
        <v>148</v>
      </c>
      <c r="B232" s="379"/>
      <c r="C232" s="379"/>
      <c r="D232" s="392"/>
    </row>
    <row r="233" spans="1:4" s="300" customFormat="1" ht="6.75" customHeight="1" x14ac:dyDescent="0.25">
      <c r="A233" s="301"/>
      <c r="B233" s="301"/>
      <c r="C233" s="301"/>
      <c r="D233" s="316"/>
    </row>
    <row r="234" spans="1:4" s="300" customFormat="1" ht="48" customHeight="1" x14ac:dyDescent="0.25">
      <c r="A234" s="379" t="s">
        <v>149</v>
      </c>
      <c r="B234" s="379"/>
      <c r="C234" s="379"/>
      <c r="D234" s="392"/>
    </row>
    <row r="235" spans="1:4" s="300" customFormat="1" ht="6.75" customHeight="1" x14ac:dyDescent="0.25">
      <c r="A235" s="301"/>
      <c r="B235" s="301"/>
      <c r="C235" s="301"/>
      <c r="D235" s="316"/>
    </row>
    <row r="236" spans="1:4" s="300" customFormat="1" ht="36" customHeight="1" x14ac:dyDescent="0.25">
      <c r="A236" s="379" t="s">
        <v>193</v>
      </c>
      <c r="B236" s="379"/>
      <c r="C236" s="379"/>
      <c r="D236" s="392"/>
    </row>
    <row r="237" spans="1:4" s="300" customFormat="1" ht="6.75" customHeight="1" x14ac:dyDescent="0.25">
      <c r="A237" s="301"/>
      <c r="B237" s="301"/>
      <c r="C237" s="301"/>
      <c r="D237" s="316"/>
    </row>
    <row r="238" spans="1:4" s="300" customFormat="1" ht="15" customHeight="1" x14ac:dyDescent="0.25">
      <c r="A238" s="391" t="s">
        <v>151</v>
      </c>
      <c r="B238" s="402"/>
      <c r="C238" s="402"/>
      <c r="D238" s="402"/>
    </row>
    <row r="239" spans="1:4" s="300" customFormat="1" ht="6.75" customHeight="1" x14ac:dyDescent="0.25">
      <c r="A239" s="304"/>
      <c r="B239" s="305"/>
      <c r="C239" s="305"/>
      <c r="D239" s="305"/>
    </row>
    <row r="240" spans="1:4" s="300" customFormat="1" ht="11.25" customHeight="1" x14ac:dyDescent="0.25">
      <c r="A240" s="376" t="s">
        <v>180</v>
      </c>
      <c r="B240" s="376"/>
      <c r="C240" s="306" t="s">
        <v>153</v>
      </c>
      <c r="D240" s="356">
        <f>'Proposed Rates'!G12</f>
        <v>1.07</v>
      </c>
    </row>
    <row r="241" spans="1:4" s="300" customFormat="1" ht="11.25" customHeight="1" x14ac:dyDescent="0.25">
      <c r="A241" s="376" t="s">
        <v>19</v>
      </c>
      <c r="B241" s="376"/>
      <c r="C241" s="306" t="s">
        <v>92</v>
      </c>
      <c r="D241" s="356">
        <f>'Proposed Rates'!G25</f>
        <v>7.0060000000000002</v>
      </c>
    </row>
    <row r="242" spans="1:4" s="300" customFormat="1" ht="11.25" customHeight="1" x14ac:dyDescent="0.25">
      <c r="A242" s="376" t="s">
        <v>156</v>
      </c>
      <c r="B242" s="376"/>
      <c r="C242" s="306" t="s">
        <v>92</v>
      </c>
      <c r="D242" s="364">
        <f>'Proposed Rates'!G238</f>
        <v>1.5299999999999999E-2</v>
      </c>
    </row>
    <row r="243" spans="1:4" s="300" customFormat="1" ht="16.5" customHeight="1" x14ac:dyDescent="0.25">
      <c r="A243" s="376" t="s">
        <v>157</v>
      </c>
      <c r="B243" s="376"/>
      <c r="C243" s="306" t="s">
        <v>92</v>
      </c>
      <c r="D243" s="307">
        <f>'Proposed Rates'!G158</f>
        <v>2.3043999999999998</v>
      </c>
    </row>
    <row r="244" spans="1:4" s="300" customFormat="1" ht="15" customHeight="1" x14ac:dyDescent="0.25">
      <c r="A244" s="376" t="s">
        <v>158</v>
      </c>
      <c r="B244" s="376"/>
      <c r="C244" s="306" t="s">
        <v>92</v>
      </c>
      <c r="D244" s="307">
        <f>'Proposed Rates'!G172</f>
        <v>1.4898</v>
      </c>
    </row>
    <row r="245" spans="1:4" s="300" customFormat="1" ht="6.75" customHeight="1" x14ac:dyDescent="0.25">
      <c r="A245" s="308"/>
      <c r="B245" s="308"/>
      <c r="C245" s="306"/>
      <c r="D245" s="307"/>
    </row>
    <row r="246" spans="1:4" s="300" customFormat="1" ht="15" customHeight="1" x14ac:dyDescent="0.25">
      <c r="A246" s="393" t="s">
        <v>159</v>
      </c>
      <c r="B246" s="381"/>
      <c r="C246" s="306"/>
      <c r="D246" s="310"/>
    </row>
    <row r="247" spans="1:4" s="300" customFormat="1" ht="6.75" customHeight="1" x14ac:dyDescent="0.25">
      <c r="A247" s="311"/>
      <c r="B247" s="309"/>
      <c r="C247" s="306"/>
      <c r="D247" s="310"/>
    </row>
    <row r="248" spans="1:4" s="300" customFormat="1" ht="11.25" customHeight="1" x14ac:dyDescent="0.25">
      <c r="A248" s="376" t="s">
        <v>160</v>
      </c>
      <c r="B248" s="376"/>
      <c r="C248" s="312" t="s">
        <v>91</v>
      </c>
      <c r="D248" s="313">
        <v>3.0000000000000001E-3</v>
      </c>
    </row>
    <row r="249" spans="1:4" s="300" customFormat="1" ht="11.25" customHeight="1" x14ac:dyDescent="0.25">
      <c r="A249" s="381" t="s">
        <v>161</v>
      </c>
      <c r="B249" s="381"/>
      <c r="C249" s="312" t="s">
        <v>91</v>
      </c>
      <c r="D249" s="314">
        <v>4.0000000000000002E-4</v>
      </c>
    </row>
    <row r="250" spans="1:4" s="300" customFormat="1" ht="11.25" customHeight="1" x14ac:dyDescent="0.25">
      <c r="A250" s="376" t="s">
        <v>162</v>
      </c>
      <c r="B250" s="376"/>
      <c r="C250" s="312" t="s">
        <v>91</v>
      </c>
      <c r="D250" s="314">
        <v>5.0000000000000001E-4</v>
      </c>
    </row>
    <row r="251" spans="1:4" s="300" customFormat="1" ht="11.25" customHeight="1" x14ac:dyDescent="0.25">
      <c r="A251" s="376" t="s">
        <v>163</v>
      </c>
      <c r="B251" s="376"/>
      <c r="C251" s="306" t="s">
        <v>153</v>
      </c>
      <c r="D251" s="347">
        <f>'Proposed Rates'!G214</f>
        <v>0.25</v>
      </c>
    </row>
    <row r="252" spans="1:4" s="315" customFormat="1" ht="18.75" customHeight="1" x14ac:dyDescent="0.3">
      <c r="A252" s="382" t="s">
        <v>194</v>
      </c>
      <c r="B252" s="382"/>
      <c r="C252" s="382"/>
      <c r="D252" s="406"/>
    </row>
    <row r="253" spans="1:4" s="300" customFormat="1" ht="36" customHeight="1" x14ac:dyDescent="0.25">
      <c r="A253" s="379" t="s">
        <v>195</v>
      </c>
      <c r="B253" s="379"/>
      <c r="C253" s="379"/>
      <c r="D253" s="392"/>
    </row>
    <row r="254" spans="1:4" s="300" customFormat="1" ht="6.75" customHeight="1" x14ac:dyDescent="0.25">
      <c r="A254" s="301"/>
      <c r="B254" s="301"/>
      <c r="C254" s="301"/>
      <c r="D254" s="316"/>
    </row>
    <row r="255" spans="1:4" s="300" customFormat="1" ht="11.25" customHeight="1" x14ac:dyDescent="0.25">
      <c r="A255" s="383" t="s">
        <v>146</v>
      </c>
      <c r="B255" s="404"/>
      <c r="C255" s="404"/>
      <c r="D255" s="404"/>
    </row>
    <row r="256" spans="1:4" s="300" customFormat="1" ht="6.75" customHeight="1" x14ac:dyDescent="0.25">
      <c r="A256" s="302"/>
      <c r="B256" s="303"/>
      <c r="C256" s="303"/>
      <c r="D256" s="303"/>
    </row>
    <row r="257" spans="1:4" s="300" customFormat="1" ht="36" customHeight="1" x14ac:dyDescent="0.25">
      <c r="A257" s="379" t="s">
        <v>147</v>
      </c>
      <c r="B257" s="379"/>
      <c r="C257" s="379"/>
      <c r="D257" s="392"/>
    </row>
    <row r="258" spans="1:4" s="300" customFormat="1" ht="6.75" customHeight="1" x14ac:dyDescent="0.25">
      <c r="A258" s="301"/>
      <c r="B258" s="301"/>
      <c r="C258" s="301"/>
      <c r="D258" s="316"/>
    </row>
    <row r="259" spans="1:4" s="300" customFormat="1" ht="48" customHeight="1" x14ac:dyDescent="0.25">
      <c r="A259" s="379" t="s">
        <v>148</v>
      </c>
      <c r="B259" s="379"/>
      <c r="C259" s="379"/>
      <c r="D259" s="392"/>
    </row>
    <row r="260" spans="1:4" s="300" customFormat="1" ht="6.75" customHeight="1" x14ac:dyDescent="0.25">
      <c r="A260" s="301"/>
      <c r="B260" s="301"/>
      <c r="C260" s="301"/>
      <c r="D260" s="316"/>
    </row>
    <row r="261" spans="1:4" s="300" customFormat="1" ht="24" customHeight="1" x14ac:dyDescent="0.25">
      <c r="A261" s="379" t="s">
        <v>196</v>
      </c>
      <c r="B261" s="379"/>
      <c r="C261" s="379"/>
      <c r="D261" s="392"/>
    </row>
    <row r="262" spans="1:4" s="300" customFormat="1" ht="6.75" customHeight="1" x14ac:dyDescent="0.25">
      <c r="A262" s="301"/>
      <c r="B262" s="301"/>
      <c r="C262" s="301"/>
      <c r="D262" s="316"/>
    </row>
    <row r="263" spans="1:4" s="300" customFormat="1" ht="36" customHeight="1" x14ac:dyDescent="0.25">
      <c r="A263" s="379" t="s">
        <v>193</v>
      </c>
      <c r="B263" s="379"/>
      <c r="C263" s="379"/>
      <c r="D263" s="392"/>
    </row>
    <row r="264" spans="1:4" s="300" customFormat="1" ht="6.75" customHeight="1" x14ac:dyDescent="0.25">
      <c r="A264" s="301"/>
      <c r="B264" s="301"/>
      <c r="C264" s="301"/>
      <c r="D264" s="316"/>
    </row>
    <row r="265" spans="1:4" s="300" customFormat="1" ht="15" customHeight="1" x14ac:dyDescent="0.25">
      <c r="A265" s="391" t="s">
        <v>151</v>
      </c>
      <c r="B265" s="402"/>
      <c r="C265" s="402"/>
      <c r="D265" s="402"/>
    </row>
    <row r="266" spans="1:4" s="300" customFormat="1" ht="6.75" customHeight="1" x14ac:dyDescent="0.25">
      <c r="A266" s="304"/>
      <c r="B266" s="305"/>
      <c r="C266" s="305"/>
      <c r="D266" s="305"/>
    </row>
    <row r="267" spans="1:4" s="300" customFormat="1" ht="11.25" customHeight="1" x14ac:dyDescent="0.25">
      <c r="A267" s="376" t="s">
        <v>152</v>
      </c>
      <c r="B267" s="376"/>
      <c r="C267" s="306" t="s">
        <v>153</v>
      </c>
      <c r="D267" s="320">
        <f>'Proposed Rates'!G352</f>
        <v>15</v>
      </c>
    </row>
    <row r="268" spans="1:4" s="315" customFormat="1" ht="18.75" customHeight="1" x14ac:dyDescent="0.3">
      <c r="A268" s="382" t="s">
        <v>197</v>
      </c>
      <c r="B268" s="382"/>
      <c r="C268" s="382"/>
      <c r="D268" s="406"/>
    </row>
    <row r="269" spans="1:4" s="300" customFormat="1" ht="36" customHeight="1" x14ac:dyDescent="0.25">
      <c r="A269" s="379" t="s">
        <v>198</v>
      </c>
      <c r="B269" s="379"/>
      <c r="C269" s="379"/>
      <c r="D269" s="392"/>
    </row>
    <row r="270" spans="1:4" s="300" customFormat="1" ht="6.75" customHeight="1" x14ac:dyDescent="0.25">
      <c r="A270" s="301"/>
      <c r="B270" s="301"/>
      <c r="C270" s="301"/>
      <c r="D270" s="316"/>
    </row>
    <row r="271" spans="1:4" s="300" customFormat="1" ht="11.25" customHeight="1" x14ac:dyDescent="0.25">
      <c r="A271" s="383" t="s">
        <v>146</v>
      </c>
      <c r="B271" s="404"/>
      <c r="C271" s="404"/>
      <c r="D271" s="404"/>
    </row>
    <row r="272" spans="1:4" s="300" customFormat="1" ht="6.75" customHeight="1" x14ac:dyDescent="0.25">
      <c r="A272" s="302"/>
      <c r="B272" s="303"/>
      <c r="C272" s="303"/>
      <c r="D272" s="303"/>
    </row>
    <row r="273" spans="1:4" s="300" customFormat="1" ht="36" customHeight="1" x14ac:dyDescent="0.25">
      <c r="A273" s="379" t="s">
        <v>147</v>
      </c>
      <c r="B273" s="379"/>
      <c r="C273" s="379"/>
      <c r="D273" s="392"/>
    </row>
    <row r="274" spans="1:4" s="300" customFormat="1" ht="6.75" customHeight="1" x14ac:dyDescent="0.25">
      <c r="A274" s="301"/>
      <c r="B274" s="301"/>
      <c r="C274" s="301"/>
      <c r="D274" s="316"/>
    </row>
    <row r="275" spans="1:4" s="300" customFormat="1" ht="48" customHeight="1" x14ac:dyDescent="0.25">
      <c r="A275" s="379" t="s">
        <v>148</v>
      </c>
      <c r="B275" s="379"/>
      <c r="C275" s="379"/>
      <c r="D275" s="392"/>
    </row>
    <row r="276" spans="1:4" s="300" customFormat="1" ht="6.75" customHeight="1" x14ac:dyDescent="0.25">
      <c r="A276" s="301"/>
      <c r="B276" s="301"/>
      <c r="C276" s="301"/>
      <c r="D276" s="316"/>
    </row>
    <row r="277" spans="1:4" s="300" customFormat="1" ht="24" customHeight="1" x14ac:dyDescent="0.25">
      <c r="A277" s="379" t="s">
        <v>196</v>
      </c>
      <c r="B277" s="379"/>
      <c r="C277" s="379"/>
      <c r="D277" s="392"/>
    </row>
    <row r="278" spans="1:4" s="300" customFormat="1" ht="6.75" customHeight="1" x14ac:dyDescent="0.25">
      <c r="A278" s="301"/>
      <c r="B278" s="301"/>
      <c r="C278" s="301"/>
      <c r="D278" s="316"/>
    </row>
    <row r="279" spans="1:4" s="300" customFormat="1" ht="36" customHeight="1" x14ac:dyDescent="0.25">
      <c r="A279" s="379" t="s">
        <v>193</v>
      </c>
      <c r="B279" s="379"/>
      <c r="C279" s="379"/>
      <c r="D279" s="392"/>
    </row>
    <row r="280" spans="1:4" s="300" customFormat="1" ht="6.75" customHeight="1" x14ac:dyDescent="0.25">
      <c r="A280" s="301"/>
      <c r="B280" s="301"/>
      <c r="C280" s="301"/>
      <c r="D280" s="316"/>
    </row>
    <row r="281" spans="1:4" s="300" customFormat="1" ht="15" customHeight="1" x14ac:dyDescent="0.25">
      <c r="A281" s="391" t="s">
        <v>151</v>
      </c>
      <c r="B281" s="402"/>
      <c r="C281" s="402"/>
      <c r="D281" s="402"/>
    </row>
    <row r="282" spans="1:4" s="300" customFormat="1" ht="6.75" customHeight="1" x14ac:dyDescent="0.25">
      <c r="A282" s="304"/>
      <c r="B282" s="305"/>
      <c r="C282" s="305"/>
      <c r="D282" s="305"/>
    </row>
    <row r="283" spans="1:4" s="300" customFormat="1" ht="11.25" customHeight="1" x14ac:dyDescent="0.25">
      <c r="A283" s="376" t="s">
        <v>152</v>
      </c>
      <c r="B283" s="376"/>
      <c r="C283" s="306" t="s">
        <v>153</v>
      </c>
      <c r="D283" s="320">
        <f>'Proposed Rates'!G353</f>
        <v>15</v>
      </c>
    </row>
    <row r="284" spans="1:4" s="315" customFormat="1" ht="18.75" customHeight="1" x14ac:dyDescent="0.3">
      <c r="A284" s="382" t="s">
        <v>199</v>
      </c>
      <c r="B284" s="382"/>
      <c r="C284" s="382"/>
      <c r="D284" s="406"/>
    </row>
    <row r="285" spans="1:4" s="300" customFormat="1" ht="36" customHeight="1" x14ac:dyDescent="0.25">
      <c r="A285" s="379" t="s">
        <v>200</v>
      </c>
      <c r="B285" s="379"/>
      <c r="C285" s="379"/>
      <c r="D285" s="392"/>
    </row>
    <row r="286" spans="1:4" s="300" customFormat="1" ht="6.75" customHeight="1" x14ac:dyDescent="0.25">
      <c r="A286" s="301"/>
      <c r="B286" s="301"/>
      <c r="C286" s="301"/>
      <c r="D286" s="316"/>
    </row>
    <row r="287" spans="1:4" s="300" customFormat="1" ht="11.25" customHeight="1" x14ac:dyDescent="0.25">
      <c r="A287" s="383" t="s">
        <v>146</v>
      </c>
      <c r="B287" s="404"/>
      <c r="C287" s="404"/>
      <c r="D287" s="404"/>
    </row>
    <row r="288" spans="1:4" s="300" customFormat="1" ht="6.75" customHeight="1" x14ac:dyDescent="0.25">
      <c r="A288" s="302"/>
      <c r="B288" s="303"/>
      <c r="C288" s="303"/>
      <c r="D288" s="303"/>
    </row>
    <row r="289" spans="1:4" s="300" customFormat="1" ht="36" customHeight="1" x14ac:dyDescent="0.25">
      <c r="A289" s="379" t="s">
        <v>147</v>
      </c>
      <c r="B289" s="379"/>
      <c r="C289" s="379"/>
      <c r="D289" s="392"/>
    </row>
    <row r="290" spans="1:4" s="300" customFormat="1" ht="6.75" customHeight="1" x14ac:dyDescent="0.25">
      <c r="A290" s="301"/>
      <c r="B290" s="301"/>
      <c r="C290" s="301"/>
      <c r="D290" s="316"/>
    </row>
    <row r="291" spans="1:4" s="300" customFormat="1" ht="48" customHeight="1" x14ac:dyDescent="0.25">
      <c r="A291" s="379" t="s">
        <v>148</v>
      </c>
      <c r="B291" s="379"/>
      <c r="C291" s="379"/>
      <c r="D291" s="392"/>
    </row>
    <row r="292" spans="1:4" s="300" customFormat="1" ht="6.75" customHeight="1" x14ac:dyDescent="0.25">
      <c r="A292" s="301"/>
      <c r="B292" s="301"/>
      <c r="C292" s="301"/>
      <c r="D292" s="316"/>
    </row>
    <row r="293" spans="1:4" s="300" customFormat="1" ht="24" customHeight="1" x14ac:dyDescent="0.25">
      <c r="A293" s="379" t="s">
        <v>196</v>
      </c>
      <c r="B293" s="379"/>
      <c r="C293" s="379"/>
      <c r="D293" s="392"/>
    </row>
    <row r="294" spans="1:4" s="300" customFormat="1" ht="6.75" customHeight="1" x14ac:dyDescent="0.25">
      <c r="A294" s="301"/>
      <c r="B294" s="301"/>
      <c r="C294" s="301"/>
      <c r="D294" s="316"/>
    </row>
    <row r="295" spans="1:4" s="300" customFormat="1" ht="36" customHeight="1" x14ac:dyDescent="0.25">
      <c r="A295" s="379" t="s">
        <v>193</v>
      </c>
      <c r="B295" s="379"/>
      <c r="C295" s="379"/>
      <c r="D295" s="392"/>
    </row>
    <row r="296" spans="1:4" s="300" customFormat="1" ht="6.75" customHeight="1" x14ac:dyDescent="0.25">
      <c r="A296" s="301"/>
      <c r="B296" s="301"/>
      <c r="C296" s="301"/>
      <c r="D296" s="316"/>
    </row>
    <row r="297" spans="1:4" s="300" customFormat="1" ht="15" customHeight="1" x14ac:dyDescent="0.25">
      <c r="A297" s="391" t="s">
        <v>151</v>
      </c>
      <c r="B297" s="402"/>
      <c r="C297" s="402"/>
      <c r="D297" s="402"/>
    </row>
    <row r="298" spans="1:4" s="300" customFormat="1" ht="6.75" customHeight="1" x14ac:dyDescent="0.25">
      <c r="A298" s="304"/>
      <c r="B298" s="305"/>
      <c r="C298" s="305"/>
      <c r="D298" s="305"/>
    </row>
    <row r="299" spans="1:4" s="300" customFormat="1" ht="11.25" customHeight="1" x14ac:dyDescent="0.25">
      <c r="A299" s="376" t="s">
        <v>152</v>
      </c>
      <c r="B299" s="376"/>
      <c r="C299" s="306" t="s">
        <v>153</v>
      </c>
      <c r="D299" s="320">
        <f>'Proposed Rates'!G354</f>
        <v>80</v>
      </c>
    </row>
    <row r="300" spans="1:4" s="315" customFormat="1" ht="18.75" customHeight="1" x14ac:dyDescent="0.3">
      <c r="A300" s="382" t="s">
        <v>201</v>
      </c>
      <c r="B300" s="382"/>
      <c r="C300" s="382"/>
      <c r="D300" s="406"/>
    </row>
    <row r="301" spans="1:4" s="300" customFormat="1" ht="36" customHeight="1" x14ac:dyDescent="0.25">
      <c r="A301" s="379" t="s">
        <v>202</v>
      </c>
      <c r="B301" s="379"/>
      <c r="C301" s="379"/>
      <c r="D301" s="392"/>
    </row>
    <row r="302" spans="1:4" s="300" customFormat="1" ht="6.75" customHeight="1" x14ac:dyDescent="0.25">
      <c r="A302" s="301"/>
      <c r="B302" s="301"/>
      <c r="C302" s="301"/>
      <c r="D302" s="316"/>
    </row>
    <row r="303" spans="1:4" s="300" customFormat="1" ht="11.25" customHeight="1" x14ac:dyDescent="0.25">
      <c r="A303" s="383" t="s">
        <v>146</v>
      </c>
      <c r="B303" s="404"/>
      <c r="C303" s="404"/>
      <c r="D303" s="404"/>
    </row>
    <row r="304" spans="1:4" s="300" customFormat="1" ht="6.75" customHeight="1" x14ac:dyDescent="0.25">
      <c r="A304" s="302"/>
      <c r="B304" s="303"/>
      <c r="C304" s="303"/>
      <c r="D304" s="303"/>
    </row>
    <row r="305" spans="1:4" s="300" customFormat="1" ht="36" customHeight="1" x14ac:dyDescent="0.25">
      <c r="A305" s="379" t="s">
        <v>147</v>
      </c>
      <c r="B305" s="379"/>
      <c r="C305" s="379"/>
      <c r="D305" s="392"/>
    </row>
    <row r="306" spans="1:4" s="300" customFormat="1" ht="6.75" customHeight="1" x14ac:dyDescent="0.25">
      <c r="A306" s="301"/>
      <c r="B306" s="301"/>
      <c r="C306" s="301"/>
      <c r="D306" s="316"/>
    </row>
    <row r="307" spans="1:4" s="300" customFormat="1" ht="48" customHeight="1" x14ac:dyDescent="0.25">
      <c r="A307" s="379" t="s">
        <v>148</v>
      </c>
      <c r="B307" s="379"/>
      <c r="C307" s="379"/>
      <c r="D307" s="392"/>
    </row>
    <row r="308" spans="1:4" s="300" customFormat="1" ht="6.75" customHeight="1" x14ac:dyDescent="0.25">
      <c r="A308" s="301"/>
      <c r="B308" s="301"/>
      <c r="C308" s="301"/>
      <c r="D308" s="316"/>
    </row>
    <row r="309" spans="1:4" s="300" customFormat="1" ht="24" customHeight="1" x14ac:dyDescent="0.25">
      <c r="A309" s="379" t="s">
        <v>196</v>
      </c>
      <c r="B309" s="379"/>
      <c r="C309" s="379"/>
      <c r="D309" s="392"/>
    </row>
    <row r="310" spans="1:4" s="300" customFormat="1" ht="6.75" customHeight="1" x14ac:dyDescent="0.25">
      <c r="A310" s="301"/>
      <c r="B310" s="301"/>
      <c r="C310" s="301"/>
      <c r="D310" s="316"/>
    </row>
    <row r="311" spans="1:4" s="300" customFormat="1" ht="36" customHeight="1" x14ac:dyDescent="0.25">
      <c r="A311" s="379" t="s">
        <v>193</v>
      </c>
      <c r="B311" s="379"/>
      <c r="C311" s="379"/>
      <c r="D311" s="392"/>
    </row>
    <row r="312" spans="1:4" s="300" customFormat="1" ht="6.75" customHeight="1" x14ac:dyDescent="0.25">
      <c r="A312" s="301"/>
      <c r="B312" s="301"/>
      <c r="C312" s="301"/>
      <c r="D312" s="316"/>
    </row>
    <row r="313" spans="1:4" s="300" customFormat="1" ht="15" customHeight="1" x14ac:dyDescent="0.25">
      <c r="A313" s="391" t="s">
        <v>151</v>
      </c>
      <c r="B313" s="402"/>
      <c r="C313" s="402"/>
      <c r="D313" s="402"/>
    </row>
    <row r="314" spans="1:4" s="300" customFormat="1" ht="6.75" customHeight="1" x14ac:dyDescent="0.25">
      <c r="A314" s="304"/>
      <c r="B314" s="305"/>
      <c r="C314" s="305"/>
      <c r="D314" s="305"/>
    </row>
    <row r="315" spans="1:4" s="300" customFormat="1" ht="11.25" customHeight="1" x14ac:dyDescent="0.25">
      <c r="A315" s="376" t="s">
        <v>152</v>
      </c>
      <c r="B315" s="376"/>
      <c r="C315" s="306" t="s">
        <v>153</v>
      </c>
      <c r="D315" s="320">
        <f>'Proposed Rates'!G355</f>
        <v>330</v>
      </c>
    </row>
    <row r="316" spans="1:4" s="300" customFormat="1" ht="6.75" customHeight="1" x14ac:dyDescent="0.25">
      <c r="A316" s="321"/>
      <c r="B316" s="308"/>
      <c r="C316" s="306"/>
      <c r="D316" s="320"/>
    </row>
    <row r="317" spans="1:4" s="300" customFormat="1" ht="18" customHeight="1" x14ac:dyDescent="0.25">
      <c r="A317" s="322" t="s">
        <v>203</v>
      </c>
      <c r="B317" s="323"/>
      <c r="C317" s="323"/>
      <c r="D317" s="324"/>
    </row>
    <row r="318" spans="1:4" s="300" customFormat="1" ht="11.25" customHeight="1" x14ac:dyDescent="0.25">
      <c r="A318" s="381" t="s">
        <v>204</v>
      </c>
      <c r="B318" s="381"/>
      <c r="C318" s="325" t="s">
        <v>92</v>
      </c>
      <c r="D318" s="326">
        <f>'Proposed Rates'!G356</f>
        <v>-0.45</v>
      </c>
    </row>
    <row r="319" spans="1:4" s="300" customFormat="1" ht="11.25" customHeight="1" x14ac:dyDescent="0.25">
      <c r="A319" s="376" t="s">
        <v>205</v>
      </c>
      <c r="B319" s="376"/>
      <c r="C319" s="325" t="s">
        <v>206</v>
      </c>
      <c r="D319" s="326">
        <f>'Proposed Rates'!G357</f>
        <v>-1</v>
      </c>
    </row>
    <row r="320" spans="1:4" s="300" customFormat="1" ht="18" customHeight="1" x14ac:dyDescent="0.25">
      <c r="A320" s="322" t="s">
        <v>207</v>
      </c>
      <c r="B320" s="323"/>
      <c r="C320" s="323"/>
      <c r="D320" s="327"/>
    </row>
    <row r="321" spans="1:4" s="300" customFormat="1" ht="6.75" customHeight="1" x14ac:dyDescent="0.25">
      <c r="A321" s="322"/>
      <c r="B321" s="323"/>
      <c r="C321" s="323"/>
      <c r="D321" s="327"/>
    </row>
    <row r="322" spans="1:4" s="300" customFormat="1" ht="11.25" customHeight="1" x14ac:dyDescent="0.25">
      <c r="A322" s="390" t="s">
        <v>146</v>
      </c>
      <c r="B322" s="380"/>
      <c r="C322" s="380"/>
      <c r="D322" s="380"/>
    </row>
    <row r="323" spans="1:4" s="300" customFormat="1" ht="6.75" customHeight="1" x14ac:dyDescent="0.25">
      <c r="A323" s="328"/>
      <c r="B323" s="329"/>
      <c r="C323" s="329"/>
      <c r="D323" s="329"/>
    </row>
    <row r="324" spans="1:4" s="300" customFormat="1" ht="36" customHeight="1" x14ac:dyDescent="0.25">
      <c r="A324" s="388" t="s">
        <v>147</v>
      </c>
      <c r="B324" s="388"/>
      <c r="C324" s="388"/>
      <c r="D324" s="405"/>
    </row>
    <row r="325" spans="1:4" s="300" customFormat="1" ht="6.75" customHeight="1" x14ac:dyDescent="0.25">
      <c r="A325" s="330"/>
      <c r="B325" s="330"/>
      <c r="C325" s="330"/>
      <c r="D325" s="331"/>
    </row>
    <row r="326" spans="1:4" s="300" customFormat="1" ht="48" customHeight="1" x14ac:dyDescent="0.25">
      <c r="A326" s="388" t="s">
        <v>208</v>
      </c>
      <c r="B326" s="388"/>
      <c r="C326" s="388"/>
      <c r="D326" s="405"/>
    </row>
    <row r="327" spans="1:4" s="300" customFormat="1" ht="6.75" customHeight="1" x14ac:dyDescent="0.25">
      <c r="A327" s="330"/>
      <c r="B327" s="330"/>
      <c r="C327" s="330"/>
      <c r="D327" s="331"/>
    </row>
    <row r="328" spans="1:4" s="300" customFormat="1" ht="36" customHeight="1" x14ac:dyDescent="0.25">
      <c r="A328" s="388" t="s">
        <v>150</v>
      </c>
      <c r="B328" s="388"/>
      <c r="C328" s="388"/>
      <c r="D328" s="405"/>
    </row>
    <row r="329" spans="1:4" s="300" customFormat="1" ht="6.75" customHeight="1" x14ac:dyDescent="0.25">
      <c r="A329" s="330"/>
      <c r="B329" s="330"/>
      <c r="C329" s="330"/>
      <c r="D329" s="331"/>
    </row>
    <row r="330" spans="1:4" s="300" customFormat="1" ht="15" customHeight="1" x14ac:dyDescent="0.25">
      <c r="A330" s="332" t="s">
        <v>209</v>
      </c>
      <c r="B330" s="323"/>
      <c r="C330" s="323"/>
      <c r="D330" s="327"/>
    </row>
    <row r="331" spans="1:4" s="300" customFormat="1" ht="11.25" customHeight="1" x14ac:dyDescent="0.25">
      <c r="A331" s="389" t="s">
        <v>210</v>
      </c>
      <c r="B331" s="389"/>
      <c r="C331" s="306" t="s">
        <v>153</v>
      </c>
      <c r="D331" s="320">
        <f>'Proposed Rates'!G296</f>
        <v>16</v>
      </c>
    </row>
    <row r="332" spans="1:4" s="300" customFormat="1" ht="11.25" customHeight="1" x14ac:dyDescent="0.25">
      <c r="A332" s="333" t="s">
        <v>211</v>
      </c>
      <c r="B332" s="333"/>
      <c r="C332" s="306" t="s">
        <v>153</v>
      </c>
      <c r="D332" s="320">
        <f>'Proposed Rates'!G297</f>
        <v>26</v>
      </c>
    </row>
    <row r="333" spans="1:4" s="300" customFormat="1" ht="11.25" customHeight="1" x14ac:dyDescent="0.25">
      <c r="A333" s="389" t="s">
        <v>212</v>
      </c>
      <c r="B333" s="389"/>
      <c r="C333" s="306" t="s">
        <v>153</v>
      </c>
      <c r="D333" s="320">
        <f>'Proposed Rates'!G298</f>
        <v>6</v>
      </c>
    </row>
    <row r="334" spans="1:4" s="300" customFormat="1" ht="11.25" customHeight="1" x14ac:dyDescent="0.25">
      <c r="A334" s="389" t="s">
        <v>213</v>
      </c>
      <c r="B334" s="389"/>
      <c r="C334" s="306" t="s">
        <v>153</v>
      </c>
      <c r="D334" s="320">
        <f>'Proposed Rates'!G299</f>
        <v>126</v>
      </c>
    </row>
    <row r="335" spans="1:4" s="300" customFormat="1" ht="11.25" customHeight="1" x14ac:dyDescent="0.25">
      <c r="A335" s="389" t="s">
        <v>214</v>
      </c>
      <c r="B335" s="389"/>
      <c r="C335" s="306" t="s">
        <v>153</v>
      </c>
      <c r="D335" s="320">
        <f>'Proposed Rates'!G300</f>
        <v>16</v>
      </c>
    </row>
    <row r="336" spans="1:4" s="300" customFormat="1" ht="11.25" customHeight="1" x14ac:dyDescent="0.25">
      <c r="A336" s="389" t="s">
        <v>215</v>
      </c>
      <c r="B336" s="389"/>
      <c r="C336" s="306" t="s">
        <v>153</v>
      </c>
      <c r="D336" s="320">
        <f>'Proposed Rates'!G301</f>
        <v>26</v>
      </c>
    </row>
    <row r="337" spans="1:4" s="300" customFormat="1" ht="11.25" customHeight="1" x14ac:dyDescent="0.25">
      <c r="A337" s="389" t="s">
        <v>216</v>
      </c>
      <c r="B337" s="389"/>
      <c r="C337" s="306" t="s">
        <v>153</v>
      </c>
      <c r="D337" s="320">
        <f>'Proposed Rates'!G302</f>
        <v>26</v>
      </c>
    </row>
    <row r="338" spans="1:4" s="300" customFormat="1" ht="11.25" customHeight="1" x14ac:dyDescent="0.25">
      <c r="A338" s="389" t="s">
        <v>219</v>
      </c>
      <c r="B338" s="389"/>
      <c r="C338" s="306" t="s">
        <v>153</v>
      </c>
      <c r="D338" s="320">
        <f>'Proposed Rates'!G305</f>
        <v>324</v>
      </c>
    </row>
    <row r="339" spans="1:4" s="300" customFormat="1" ht="11.25" customHeight="1" x14ac:dyDescent="0.25">
      <c r="A339" s="389" t="s">
        <v>220</v>
      </c>
      <c r="B339" s="389"/>
      <c r="C339" s="306" t="s">
        <v>153</v>
      </c>
      <c r="D339" s="320">
        <f>'Proposed Rates'!G306</f>
        <v>243</v>
      </c>
    </row>
    <row r="340" spans="1:4" s="300" customFormat="1" ht="6.75" customHeight="1" x14ac:dyDescent="0.25">
      <c r="A340" s="333"/>
      <c r="B340" s="333"/>
      <c r="C340" s="306"/>
      <c r="D340" s="320"/>
    </row>
    <row r="341" spans="1:4" s="300" customFormat="1" ht="15" customHeight="1" x14ac:dyDescent="0.25">
      <c r="A341" s="332" t="s">
        <v>221</v>
      </c>
      <c r="B341" s="323"/>
      <c r="C341" s="334"/>
      <c r="D341" s="335"/>
    </row>
    <row r="342" spans="1:4" s="300" customFormat="1" ht="22.5" customHeight="1" x14ac:dyDescent="0.25">
      <c r="A342" s="389" t="s">
        <v>222</v>
      </c>
      <c r="B342" s="389"/>
      <c r="C342" s="306" t="s">
        <v>206</v>
      </c>
      <c r="D342" s="320">
        <f>'Proposed Rates'!G310</f>
        <v>1.5</v>
      </c>
    </row>
    <row r="343" spans="1:4" s="300" customFormat="1" ht="11.25" customHeight="1" x14ac:dyDescent="0.25">
      <c r="A343" s="389" t="s">
        <v>223</v>
      </c>
      <c r="B343" s="389"/>
      <c r="C343" s="306" t="s">
        <v>153</v>
      </c>
      <c r="D343" s="320">
        <f>'Proposed Rates'!G311</f>
        <v>69</v>
      </c>
    </row>
    <row r="344" spans="1:4" s="300" customFormat="1" ht="11.25" customHeight="1" x14ac:dyDescent="0.25">
      <c r="A344" s="389" t="s">
        <v>224</v>
      </c>
      <c r="B344" s="389"/>
      <c r="C344" s="306" t="s">
        <v>153</v>
      </c>
      <c r="D344" s="320">
        <f>'Proposed Rates'!G312</f>
        <v>104</v>
      </c>
    </row>
    <row r="345" spans="1:4" s="300" customFormat="1" ht="11.25" customHeight="1" x14ac:dyDescent="0.25">
      <c r="A345" s="389" t="s">
        <v>225</v>
      </c>
      <c r="B345" s="389"/>
      <c r="C345" s="306" t="s">
        <v>153</v>
      </c>
      <c r="D345" s="320">
        <f>'Proposed Rates'!G313</f>
        <v>258</v>
      </c>
    </row>
    <row r="346" spans="1:4" s="300" customFormat="1" ht="12" customHeight="1" x14ac:dyDescent="0.25">
      <c r="A346" s="389" t="s">
        <v>226</v>
      </c>
      <c r="B346" s="389"/>
      <c r="C346" s="306" t="s">
        <v>153</v>
      </c>
      <c r="D346" s="320">
        <f>'Proposed Rates'!G314</f>
        <v>435</v>
      </c>
    </row>
    <row r="347" spans="1:4" s="300" customFormat="1" ht="9.75" customHeight="1" x14ac:dyDescent="0.25">
      <c r="A347" s="333"/>
      <c r="B347" s="333"/>
      <c r="C347" s="306"/>
      <c r="D347" s="320">
        <f>'Proposed Rates'!G315</f>
        <v>0</v>
      </c>
    </row>
    <row r="348" spans="1:4" s="300" customFormat="1" ht="15" customHeight="1" x14ac:dyDescent="0.25">
      <c r="A348" s="336" t="s">
        <v>227</v>
      </c>
      <c r="B348" s="323"/>
      <c r="C348" s="334"/>
      <c r="D348" s="320">
        <f>'Proposed Rates'!G316</f>
        <v>0</v>
      </c>
    </row>
    <row r="349" spans="1:4" s="300" customFormat="1" ht="11.25" customHeight="1" x14ac:dyDescent="0.25">
      <c r="A349" s="389" t="s">
        <v>228</v>
      </c>
      <c r="B349" s="389"/>
      <c r="C349" s="306" t="s">
        <v>153</v>
      </c>
      <c r="D349" s="320">
        <f>'Proposed Rates'!G317</f>
        <v>907</v>
      </c>
    </row>
    <row r="350" spans="1:4" s="300" customFormat="1" ht="11.25" customHeight="1" x14ac:dyDescent="0.25">
      <c r="A350" s="389" t="s">
        <v>229</v>
      </c>
      <c r="B350" s="389"/>
      <c r="C350" s="306" t="s">
        <v>153</v>
      </c>
      <c r="D350" s="320">
        <f>'Proposed Rates'!G318</f>
        <v>1315</v>
      </c>
    </row>
    <row r="351" spans="1:4" s="300" customFormat="1" ht="11.25" customHeight="1" x14ac:dyDescent="0.25">
      <c r="A351" s="389" t="s">
        <v>230</v>
      </c>
      <c r="B351" s="389"/>
      <c r="C351" s="306" t="s">
        <v>153</v>
      </c>
      <c r="D351" s="320">
        <f>'Proposed Rates'!G319</f>
        <v>3233</v>
      </c>
    </row>
    <row r="352" spans="1:4" s="300" customFormat="1" ht="22.5" customHeight="1" x14ac:dyDescent="0.25">
      <c r="A352" s="389" t="s">
        <v>231</v>
      </c>
      <c r="B352" s="389"/>
      <c r="C352" s="306" t="s">
        <v>153</v>
      </c>
      <c r="D352" s="320">
        <f>'Proposed Rates'!G320</f>
        <v>47.7</v>
      </c>
    </row>
    <row r="353" spans="1:4" s="300" customFormat="1" ht="11.25" customHeight="1" x14ac:dyDescent="0.25">
      <c r="A353" s="389" t="s">
        <v>232</v>
      </c>
      <c r="B353" s="389"/>
      <c r="C353" s="306"/>
      <c r="D353" s="320" t="str">
        <f>'Proposed Rates'!G321</f>
        <v>Per Attached Table</v>
      </c>
    </row>
    <row r="354" spans="1:4" s="300" customFormat="1" ht="11.25" customHeight="1" x14ac:dyDescent="0.25">
      <c r="A354" s="389" t="s">
        <v>234</v>
      </c>
      <c r="B354" s="389"/>
      <c r="C354" s="306" t="s">
        <v>153</v>
      </c>
      <c r="D354" s="320">
        <f>'Proposed Rates'!G322</f>
        <v>150</v>
      </c>
    </row>
    <row r="355" spans="1:4" s="300" customFormat="1" ht="11.25" customHeight="1" x14ac:dyDescent="0.25">
      <c r="A355" s="389"/>
      <c r="B355" s="389"/>
      <c r="C355" s="306"/>
      <c r="D355" s="320"/>
    </row>
    <row r="356" spans="1:4" s="300" customFormat="1" ht="18" customHeight="1" x14ac:dyDescent="0.25">
      <c r="A356" s="322" t="s">
        <v>235</v>
      </c>
      <c r="B356" s="323"/>
      <c r="C356" s="323"/>
      <c r="D356" s="327"/>
    </row>
    <row r="357" spans="1:4" s="300" customFormat="1" ht="6.75" customHeight="1" x14ac:dyDescent="0.25">
      <c r="A357" s="322"/>
      <c r="B357" s="323"/>
      <c r="C357" s="323"/>
      <c r="D357" s="327"/>
    </row>
    <row r="358" spans="1:4" s="300" customFormat="1" ht="36" customHeight="1" x14ac:dyDescent="0.25">
      <c r="A358" s="388" t="s">
        <v>236</v>
      </c>
      <c r="B358" s="388"/>
      <c r="C358" s="388"/>
      <c r="D358" s="405"/>
    </row>
    <row r="359" spans="1:4" s="300" customFormat="1" ht="6.75" customHeight="1" x14ac:dyDescent="0.25">
      <c r="A359" s="330"/>
      <c r="B359" s="330"/>
      <c r="C359" s="330"/>
      <c r="D359" s="331"/>
    </row>
    <row r="360" spans="1:4" s="300" customFormat="1" ht="48" customHeight="1" x14ac:dyDescent="0.25">
      <c r="A360" s="388" t="s">
        <v>148</v>
      </c>
      <c r="B360" s="388"/>
      <c r="C360" s="388"/>
      <c r="D360" s="405"/>
    </row>
    <row r="361" spans="1:4" s="300" customFormat="1" ht="6.75" customHeight="1" x14ac:dyDescent="0.25">
      <c r="A361" s="330"/>
      <c r="B361" s="330"/>
      <c r="C361" s="330"/>
      <c r="D361" s="331"/>
    </row>
    <row r="362" spans="1:4" s="300" customFormat="1" ht="24" customHeight="1" x14ac:dyDescent="0.25">
      <c r="A362" s="388" t="s">
        <v>183</v>
      </c>
      <c r="B362" s="388"/>
      <c r="C362" s="388"/>
      <c r="D362" s="405"/>
    </row>
    <row r="363" spans="1:4" s="300" customFormat="1" ht="6.75" customHeight="1" x14ac:dyDescent="0.25">
      <c r="A363" s="330"/>
      <c r="B363" s="330"/>
      <c r="C363" s="330"/>
      <c r="D363" s="331"/>
    </row>
    <row r="364" spans="1:4" s="300" customFormat="1" ht="36" customHeight="1" x14ac:dyDescent="0.25">
      <c r="A364" s="388" t="s">
        <v>150</v>
      </c>
      <c r="B364" s="388"/>
      <c r="C364" s="388"/>
      <c r="D364" s="405"/>
    </row>
    <row r="365" spans="1:4" s="300" customFormat="1" ht="6.75" customHeight="1" x14ac:dyDescent="0.25">
      <c r="A365" s="330"/>
      <c r="B365" s="330"/>
      <c r="C365" s="330"/>
      <c r="D365" s="331"/>
    </row>
    <row r="366" spans="1:4" s="300" customFormat="1" ht="24" customHeight="1" x14ac:dyDescent="0.25">
      <c r="A366" s="388" t="s">
        <v>237</v>
      </c>
      <c r="B366" s="388"/>
      <c r="C366" s="388"/>
      <c r="D366" s="405"/>
    </row>
    <row r="367" spans="1:4" s="300" customFormat="1" ht="22.5" customHeight="1" x14ac:dyDescent="0.25">
      <c r="A367" s="376" t="s">
        <v>238</v>
      </c>
      <c r="B367" s="376"/>
      <c r="C367" s="337" t="s">
        <v>153</v>
      </c>
      <c r="D367" s="338">
        <f>'Proposed Rates'!G326</f>
        <v>109.33</v>
      </c>
    </row>
    <row r="368" spans="1:4" s="300" customFormat="1" ht="11.25" customHeight="1" x14ac:dyDescent="0.25">
      <c r="A368" s="376" t="s">
        <v>239</v>
      </c>
      <c r="B368" s="376"/>
      <c r="C368" s="337" t="s">
        <v>153</v>
      </c>
      <c r="D368" s="338">
        <f>'Proposed Rates'!G327</f>
        <v>43.73</v>
      </c>
    </row>
    <row r="369" spans="1:4" s="300" customFormat="1" ht="11.25" customHeight="1" x14ac:dyDescent="0.25">
      <c r="A369" s="376" t="s">
        <v>240</v>
      </c>
      <c r="B369" s="376"/>
      <c r="C369" s="337" t="s">
        <v>241</v>
      </c>
      <c r="D369" s="338">
        <f>'Proposed Rates'!G328</f>
        <v>1.1000000000000001</v>
      </c>
    </row>
    <row r="370" spans="1:4" s="300" customFormat="1" ht="11.25" customHeight="1" x14ac:dyDescent="0.25">
      <c r="A370" s="376" t="s">
        <v>242</v>
      </c>
      <c r="B370" s="376"/>
      <c r="C370" s="337" t="s">
        <v>241</v>
      </c>
      <c r="D370" s="338">
        <f>'Proposed Rates'!G329</f>
        <v>0.66</v>
      </c>
    </row>
    <row r="371" spans="1:4" s="300" customFormat="1" ht="11.25" customHeight="1" x14ac:dyDescent="0.25">
      <c r="A371" s="376" t="s">
        <v>243</v>
      </c>
      <c r="B371" s="376"/>
      <c r="C371" s="337" t="s">
        <v>241</v>
      </c>
      <c r="D371" s="338">
        <f>'Proposed Rates'!G330</f>
        <v>-0.66</v>
      </c>
    </row>
    <row r="372" spans="1:4" s="300" customFormat="1" ht="11.25" customHeight="1" x14ac:dyDescent="0.25">
      <c r="A372" s="376" t="s">
        <v>244</v>
      </c>
      <c r="B372" s="376"/>
      <c r="C372" s="339"/>
      <c r="D372" s="338"/>
    </row>
    <row r="373" spans="1:4" s="300" customFormat="1" ht="11.25" customHeight="1" x14ac:dyDescent="0.25">
      <c r="A373" s="386" t="s">
        <v>245</v>
      </c>
      <c r="B373" s="386"/>
      <c r="C373" s="337" t="s">
        <v>153</v>
      </c>
      <c r="D373" s="338">
        <f>'Proposed Rates'!G332</f>
        <v>0.54</v>
      </c>
    </row>
    <row r="374" spans="1:4" s="300" customFormat="1" ht="11.25" customHeight="1" x14ac:dyDescent="0.25">
      <c r="A374" s="386" t="s">
        <v>246</v>
      </c>
      <c r="B374" s="386"/>
      <c r="C374" s="337" t="s">
        <v>153</v>
      </c>
      <c r="D374" s="338">
        <f>'Proposed Rates'!G333</f>
        <v>1.1000000000000001</v>
      </c>
    </row>
    <row r="375" spans="1:4" s="300" customFormat="1" ht="11.25" customHeight="1" x14ac:dyDescent="0.25">
      <c r="A375" s="376" t="s">
        <v>247</v>
      </c>
      <c r="B375" s="376"/>
      <c r="C375" s="340"/>
      <c r="D375" s="338"/>
    </row>
    <row r="376" spans="1:4" s="300" customFormat="1" ht="11.25" customHeight="1" x14ac:dyDescent="0.25">
      <c r="A376" s="376" t="s">
        <v>248</v>
      </c>
      <c r="B376" s="376"/>
      <c r="C376" s="340"/>
      <c r="D376" s="338"/>
    </row>
    <row r="377" spans="1:4" s="300" customFormat="1" ht="11.25" customHeight="1" x14ac:dyDescent="0.25">
      <c r="A377" s="376" t="s">
        <v>249</v>
      </c>
      <c r="B377" s="376"/>
      <c r="C377" s="340"/>
      <c r="D377" s="338"/>
    </row>
    <row r="378" spans="1:4" s="300" customFormat="1" ht="11.25" customHeight="1" x14ac:dyDescent="0.25">
      <c r="A378" s="386" t="s">
        <v>250</v>
      </c>
      <c r="B378" s="386"/>
      <c r="C378" s="337" t="s">
        <v>153</v>
      </c>
      <c r="D378" s="338" t="str">
        <f>'Proposed Rates'!G337</f>
        <v>no charge</v>
      </c>
    </row>
    <row r="379" spans="1:4" s="300" customFormat="1" ht="11.25" customHeight="1" x14ac:dyDescent="0.25">
      <c r="A379" s="386" t="s">
        <v>252</v>
      </c>
      <c r="B379" s="386"/>
      <c r="C379" s="337" t="s">
        <v>153</v>
      </c>
      <c r="D379" s="338">
        <f>'Proposed Rates'!G338</f>
        <v>4.37</v>
      </c>
    </row>
    <row r="380" spans="1:4" s="300" customFormat="1" ht="22.5" customHeight="1" x14ac:dyDescent="0.25">
      <c r="A380" s="376" t="s">
        <v>253</v>
      </c>
      <c r="B380" s="376"/>
      <c r="C380" s="340"/>
      <c r="D380" s="338"/>
    </row>
    <row r="381" spans="1:4" s="300" customFormat="1" ht="11.25" customHeight="1" x14ac:dyDescent="0.25">
      <c r="A381" s="387" t="s">
        <v>254</v>
      </c>
      <c r="B381" s="387"/>
      <c r="C381" s="337" t="s">
        <v>153</v>
      </c>
      <c r="D381" s="338">
        <f>'Proposed Rates'!G340</f>
        <v>2.04</v>
      </c>
    </row>
    <row r="382" spans="1:4" s="300" customFormat="1" ht="6.75" customHeight="1" x14ac:dyDescent="0.25">
      <c r="A382" s="342"/>
      <c r="B382" s="342"/>
      <c r="C382" s="337"/>
      <c r="D382" s="338"/>
    </row>
    <row r="383" spans="1:4" s="300" customFormat="1" ht="15" customHeight="1" x14ac:dyDescent="0.3">
      <c r="A383" s="343" t="s">
        <v>255</v>
      </c>
      <c r="B383" s="343"/>
      <c r="C383" s="344"/>
      <c r="D383" s="345"/>
    </row>
    <row r="384" spans="1:4" s="300" customFormat="1" ht="6.75" customHeight="1" x14ac:dyDescent="0.3">
      <c r="A384" s="343"/>
      <c r="B384" s="343"/>
      <c r="C384" s="344"/>
      <c r="D384" s="345"/>
    </row>
    <row r="385" spans="1:4" s="300" customFormat="1" ht="22.5" customHeight="1" x14ac:dyDescent="0.25">
      <c r="A385" s="384" t="s">
        <v>256</v>
      </c>
      <c r="B385" s="384"/>
      <c r="C385" s="384"/>
      <c r="D385" s="384"/>
    </row>
    <row r="386" spans="1:4" s="300" customFormat="1" ht="11.25" customHeight="1" x14ac:dyDescent="0.25">
      <c r="A386" s="385" t="s">
        <v>257</v>
      </c>
      <c r="B386" s="385"/>
      <c r="C386" s="385"/>
      <c r="D386" s="356">
        <f>'Proposed Rates'!G288</f>
        <v>1.0338000000000001</v>
      </c>
    </row>
    <row r="387" spans="1:4" s="300" customFormat="1" ht="11.25" customHeight="1" x14ac:dyDescent="0.25">
      <c r="A387" s="385" t="s">
        <v>258</v>
      </c>
      <c r="B387" s="385"/>
      <c r="C387" s="385"/>
      <c r="D387" s="356">
        <f>'Proposed Rates'!G289</f>
        <v>1.0152000000000001</v>
      </c>
    </row>
    <row r="388" spans="1:4" s="300" customFormat="1" ht="11.25" customHeight="1" x14ac:dyDescent="0.25">
      <c r="A388" s="385" t="s">
        <v>259</v>
      </c>
      <c r="B388" s="385"/>
      <c r="C388" s="385"/>
      <c r="D388" s="356">
        <f>'Proposed Rates'!G290</f>
        <v>1.0234000000000001</v>
      </c>
    </row>
    <row r="389" spans="1:4" s="300" customFormat="1" ht="11.25" customHeight="1" x14ac:dyDescent="0.25">
      <c r="A389" s="385" t="s">
        <v>260</v>
      </c>
      <c r="B389" s="385"/>
      <c r="C389" s="385"/>
      <c r="D389" s="356">
        <f>'Proposed Rates'!G291</f>
        <v>1.0051000000000001</v>
      </c>
    </row>
    <row r="390" spans="1:4" ht="127.5" customHeight="1" x14ac:dyDescent="0.25"/>
    <row r="391" spans="1:4" ht="127.5" customHeight="1" x14ac:dyDescent="0.25"/>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sheetData>
  <mergeCells count="259">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38:B338"/>
    <mergeCell ref="A339:B339"/>
    <mergeCell ref="A342:B342"/>
    <mergeCell ref="A343:B343"/>
    <mergeCell ref="A344:B344"/>
    <mergeCell ref="A345:B345"/>
    <mergeCell ref="A334:B334"/>
    <mergeCell ref="A335:B335"/>
    <mergeCell ref="A336:B336"/>
    <mergeCell ref="A337:B337"/>
    <mergeCell ref="A354:B354"/>
    <mergeCell ref="A355:B355"/>
    <mergeCell ref="A358:D358"/>
    <mergeCell ref="A360:D360"/>
    <mergeCell ref="A362:D362"/>
    <mergeCell ref="A364:D364"/>
    <mergeCell ref="A346:B346"/>
    <mergeCell ref="A349:B349"/>
    <mergeCell ref="A350:B350"/>
    <mergeCell ref="A351:B351"/>
    <mergeCell ref="A352:B352"/>
    <mergeCell ref="A353:B353"/>
    <mergeCell ref="A372:B372"/>
    <mergeCell ref="A373:B373"/>
    <mergeCell ref="A374:B374"/>
    <mergeCell ref="A375:B375"/>
    <mergeCell ref="A376:B376"/>
    <mergeCell ref="A377:B377"/>
    <mergeCell ref="A366:D366"/>
    <mergeCell ref="A367:B367"/>
    <mergeCell ref="A368:B368"/>
    <mergeCell ref="A369:B369"/>
    <mergeCell ref="A370:B370"/>
    <mergeCell ref="A371:B371"/>
    <mergeCell ref="A387:C387"/>
    <mergeCell ref="A388:C388"/>
    <mergeCell ref="A389:C389"/>
    <mergeCell ref="A378:B378"/>
    <mergeCell ref="A379:B379"/>
    <mergeCell ref="A380:B380"/>
    <mergeCell ref="A381:B381"/>
    <mergeCell ref="A385:D385"/>
    <mergeCell ref="A386:C386"/>
  </mergeCells>
  <pageMargins left="0.7" right="0.7" top="0.75" bottom="0.75" header="0.3" footer="0.3"/>
  <pageSetup orientation="portrait" r:id="rId1"/>
  <rowBreaks count="17" manualBreakCount="17">
    <brk id="33" max="16383" man="1"/>
    <brk id="61" max="16383" man="1"/>
    <brk id="85" max="3" man="1"/>
    <brk id="91" max="16383" man="1"/>
    <brk id="115" max="3" man="1"/>
    <brk id="121" max="16383" man="1"/>
    <brk id="145" max="3" man="1"/>
    <brk id="151" max="16383" man="1"/>
    <brk id="178" max="16383" man="1"/>
    <brk id="197" max="16383" man="1"/>
    <brk id="224" max="16383" man="1"/>
    <brk id="251" max="3" man="1"/>
    <brk id="267" max="16383" man="1"/>
    <brk id="283" max="16383" man="1"/>
    <brk id="299" max="16383" man="1"/>
    <brk id="319" max="3" man="1"/>
    <brk id="355"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5"/>
  <sheetViews>
    <sheetView view="pageBreakPreview" zoomScaleNormal="100" zoomScaleSheetLayoutView="100" workbookViewId="0">
      <selection activeCell="D22" sqref="D22:D25"/>
    </sheetView>
  </sheetViews>
  <sheetFormatPr defaultColWidth="9.140625" defaultRowHeight="15" x14ac:dyDescent="0.25"/>
  <cols>
    <col min="1" max="1" width="54" style="346" customWidth="1"/>
    <col min="2" max="2" width="16.42578125" style="346" customWidth="1"/>
    <col min="3" max="3" width="10.28515625" style="346" customWidth="1"/>
    <col min="4" max="4" width="9.285156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397" t="s">
        <v>138</v>
      </c>
      <c r="B1" s="397"/>
      <c r="C1" s="397"/>
      <c r="D1" s="397"/>
    </row>
    <row r="2" spans="1:4" s="300" customFormat="1" ht="18" customHeight="1" x14ac:dyDescent="0.25">
      <c r="A2" s="398" t="s">
        <v>139</v>
      </c>
      <c r="B2" s="398"/>
      <c r="C2" s="398"/>
      <c r="D2" s="398"/>
    </row>
    <row r="3" spans="1:4" s="300" customFormat="1" ht="15.75" customHeight="1" x14ac:dyDescent="0.25">
      <c r="A3" s="399" t="s">
        <v>263</v>
      </c>
      <c r="B3" s="399"/>
      <c r="C3" s="399"/>
      <c r="D3" s="399"/>
    </row>
    <row r="4" spans="1:4" s="300" customFormat="1" ht="11.25" customHeight="1" x14ac:dyDescent="0.25">
      <c r="A4" s="400" t="s">
        <v>141</v>
      </c>
      <c r="B4" s="400"/>
      <c r="C4" s="400"/>
      <c r="D4" s="400"/>
    </row>
    <row r="5" spans="1:4" s="300" customFormat="1" ht="11.25" customHeight="1" x14ac:dyDescent="0.25">
      <c r="A5" s="400" t="s">
        <v>142</v>
      </c>
      <c r="B5" s="400"/>
      <c r="C5" s="400"/>
      <c r="D5" s="400"/>
    </row>
    <row r="6" spans="1:4" s="300" customFormat="1" ht="11.25" customHeight="1" x14ac:dyDescent="0.25">
      <c r="A6" s="401" t="s">
        <v>143</v>
      </c>
      <c r="B6" s="401"/>
      <c r="C6" s="401"/>
      <c r="D6" s="401"/>
    </row>
    <row r="7" spans="1:4" s="300" customFormat="1" ht="18.75" customHeight="1" x14ac:dyDescent="0.25">
      <c r="A7" s="403" t="s">
        <v>144</v>
      </c>
      <c r="B7" s="380"/>
      <c r="C7" s="380"/>
      <c r="D7" s="380"/>
    </row>
    <row r="8" spans="1:4" s="300" customFormat="1" ht="72" customHeight="1" x14ac:dyDescent="0.25">
      <c r="A8" s="379" t="s">
        <v>145</v>
      </c>
      <c r="B8" s="379"/>
      <c r="C8" s="379"/>
      <c r="D8" s="379"/>
    </row>
    <row r="9" spans="1:4" s="300" customFormat="1" ht="6.75" customHeight="1" x14ac:dyDescent="0.25">
      <c r="A9" s="301"/>
      <c r="B9" s="301"/>
      <c r="C9" s="301"/>
      <c r="D9" s="301"/>
    </row>
    <row r="10" spans="1:4" s="300" customFormat="1" ht="11.25" customHeight="1" x14ac:dyDescent="0.25">
      <c r="A10" s="383" t="s">
        <v>146</v>
      </c>
      <c r="B10" s="404"/>
      <c r="C10" s="404"/>
      <c r="D10" s="404"/>
    </row>
    <row r="11" spans="1:4" s="300" customFormat="1" ht="6.75" customHeight="1" x14ac:dyDescent="0.25">
      <c r="A11" s="302"/>
      <c r="B11" s="303"/>
      <c r="C11" s="303"/>
      <c r="D11" s="303"/>
    </row>
    <row r="12" spans="1:4" s="300" customFormat="1" ht="36" customHeight="1" x14ac:dyDescent="0.25">
      <c r="A12" s="379" t="s">
        <v>147</v>
      </c>
      <c r="B12" s="379"/>
      <c r="C12" s="379"/>
      <c r="D12" s="379"/>
    </row>
    <row r="13" spans="1:4" s="300" customFormat="1" ht="6.75" customHeight="1" x14ac:dyDescent="0.25">
      <c r="A13" s="301"/>
      <c r="B13" s="301"/>
      <c r="C13" s="301"/>
      <c r="D13" s="301"/>
    </row>
    <row r="14" spans="1:4" s="300" customFormat="1" ht="48" customHeight="1" x14ac:dyDescent="0.25">
      <c r="A14" s="379" t="s">
        <v>148</v>
      </c>
      <c r="B14" s="379"/>
      <c r="C14" s="379"/>
      <c r="D14" s="379"/>
    </row>
    <row r="15" spans="1:4" s="300" customFormat="1" ht="6.75" customHeight="1" x14ac:dyDescent="0.25">
      <c r="A15" s="301"/>
      <c r="B15" s="301"/>
      <c r="C15" s="301"/>
      <c r="D15" s="301"/>
    </row>
    <row r="16" spans="1:4" s="300" customFormat="1" ht="48" customHeight="1" x14ac:dyDescent="0.25">
      <c r="A16" s="379" t="s">
        <v>149</v>
      </c>
      <c r="B16" s="379"/>
      <c r="C16" s="379"/>
      <c r="D16" s="379"/>
    </row>
    <row r="17" spans="1:4" s="300" customFormat="1" ht="6.75" customHeight="1" x14ac:dyDescent="0.25">
      <c r="A17" s="301"/>
      <c r="B17" s="301"/>
      <c r="C17" s="301"/>
      <c r="D17" s="301"/>
    </row>
    <row r="18" spans="1:4" s="300" customFormat="1" ht="36" customHeight="1" x14ac:dyDescent="0.25">
      <c r="A18" s="379" t="s">
        <v>150</v>
      </c>
      <c r="B18" s="379"/>
      <c r="C18" s="379"/>
      <c r="D18" s="379"/>
    </row>
    <row r="19" spans="1:4" s="300" customFormat="1" ht="6.75" customHeight="1" x14ac:dyDescent="0.25">
      <c r="A19" s="301"/>
      <c r="B19" s="301"/>
      <c r="C19" s="301"/>
      <c r="D19" s="301"/>
    </row>
    <row r="20" spans="1:4" s="300" customFormat="1" ht="15" customHeight="1" x14ac:dyDescent="0.25">
      <c r="A20" s="391" t="s">
        <v>151</v>
      </c>
      <c r="B20" s="402"/>
      <c r="C20" s="402"/>
      <c r="D20" s="402"/>
    </row>
    <row r="21" spans="1:4" s="300" customFormat="1" ht="6.75" customHeight="1" x14ac:dyDescent="0.25">
      <c r="A21" s="304"/>
      <c r="B21" s="305"/>
      <c r="C21" s="305"/>
      <c r="D21" s="305"/>
    </row>
    <row r="22" spans="1:4" s="300" customFormat="1" ht="11.25" customHeight="1" x14ac:dyDescent="0.25">
      <c r="A22" s="376" t="s">
        <v>152</v>
      </c>
      <c r="B22" s="381"/>
      <c r="C22" s="306" t="s">
        <v>153</v>
      </c>
      <c r="D22" s="356">
        <f>'Proposed Rates'!H7</f>
        <v>32.340000000000003</v>
      </c>
    </row>
    <row r="23" spans="1:4" s="300" customFormat="1" ht="11.25" customHeight="1" x14ac:dyDescent="0.25">
      <c r="A23" s="376" t="s">
        <v>262</v>
      </c>
      <c r="B23" s="381"/>
      <c r="C23" s="306" t="s">
        <v>153</v>
      </c>
      <c r="D23" s="356">
        <f>'Proposed Rates'!H247</f>
        <v>0.56999999999999995</v>
      </c>
    </row>
    <row r="24" spans="1:4" s="300" customFormat="1" ht="11.25" customHeight="1" x14ac:dyDescent="0.25">
      <c r="A24" s="376" t="s">
        <v>156</v>
      </c>
      <c r="B24" s="381"/>
      <c r="C24" s="306" t="s">
        <v>91</v>
      </c>
      <c r="D24" s="356">
        <f>'Proposed Rates'!H233</f>
        <v>5.0000000000000002E-5</v>
      </c>
    </row>
    <row r="25" spans="1:4" s="300" customFormat="1" ht="12.75" customHeight="1" x14ac:dyDescent="0.25">
      <c r="A25" s="376" t="s">
        <v>157</v>
      </c>
      <c r="B25" s="381"/>
      <c r="C25" s="306" t="s">
        <v>91</v>
      </c>
      <c r="D25" s="356">
        <f>'Proposed Rates'!H153</f>
        <v>8.0999999999999996E-3</v>
      </c>
    </row>
    <row r="26" spans="1:4" s="300" customFormat="1" ht="12.75" customHeight="1" x14ac:dyDescent="0.25">
      <c r="A26" s="376" t="s">
        <v>158</v>
      </c>
      <c r="B26" s="381"/>
      <c r="C26" s="306" t="s">
        <v>91</v>
      </c>
      <c r="D26" s="307">
        <f>'Proposed Rates'!H167</f>
        <v>5.0000000000000001E-3</v>
      </c>
    </row>
    <row r="27" spans="1:4" s="300" customFormat="1" ht="6.75" customHeight="1" x14ac:dyDescent="0.25">
      <c r="A27" s="308"/>
      <c r="B27" s="309"/>
      <c r="C27" s="306"/>
      <c r="D27" s="307"/>
    </row>
    <row r="28" spans="1:4" s="300" customFormat="1" ht="15" customHeight="1" x14ac:dyDescent="0.25">
      <c r="A28" s="393" t="s">
        <v>159</v>
      </c>
      <c r="B28" s="381"/>
      <c r="C28" s="306"/>
      <c r="D28" s="310"/>
    </row>
    <row r="29" spans="1:4" s="300" customFormat="1" ht="6.75" customHeight="1" x14ac:dyDescent="0.25">
      <c r="A29" s="311"/>
      <c r="B29" s="309"/>
      <c r="C29" s="306"/>
      <c r="D29" s="310"/>
    </row>
    <row r="30" spans="1:4" s="300" customFormat="1" ht="11.25" customHeight="1" x14ac:dyDescent="0.25">
      <c r="A30" s="376" t="s">
        <v>160</v>
      </c>
      <c r="B30" s="376"/>
      <c r="C30" s="312" t="s">
        <v>91</v>
      </c>
      <c r="D30" s="313">
        <v>3.0000000000000001E-3</v>
      </c>
    </row>
    <row r="31" spans="1:4" s="300" customFormat="1" ht="11.25" customHeight="1" x14ac:dyDescent="0.25">
      <c r="A31" s="381" t="s">
        <v>161</v>
      </c>
      <c r="B31" s="381"/>
      <c r="C31" s="312" t="s">
        <v>91</v>
      </c>
      <c r="D31" s="314">
        <v>4.0000000000000002E-4</v>
      </c>
    </row>
    <row r="32" spans="1:4" s="300" customFormat="1" ht="11.25" customHeight="1" x14ac:dyDescent="0.25">
      <c r="A32" s="376" t="s">
        <v>162</v>
      </c>
      <c r="B32" s="376"/>
      <c r="C32" s="312" t="s">
        <v>91</v>
      </c>
      <c r="D32" s="314">
        <v>5.0000000000000001E-4</v>
      </c>
    </row>
    <row r="33" spans="1:4" s="300" customFormat="1" ht="11.25" customHeight="1" x14ac:dyDescent="0.25">
      <c r="A33" s="376" t="s">
        <v>163</v>
      </c>
      <c r="B33" s="376"/>
      <c r="C33" s="306" t="s">
        <v>153</v>
      </c>
      <c r="D33" s="347">
        <f>'Proposed Rates'!H209</f>
        <v>0.25</v>
      </c>
    </row>
    <row r="34" spans="1:4" s="315" customFormat="1" ht="18.75" customHeight="1" x14ac:dyDescent="0.3">
      <c r="A34" s="382" t="s">
        <v>164</v>
      </c>
      <c r="B34" s="382"/>
      <c r="C34" s="382"/>
      <c r="D34" s="406"/>
    </row>
    <row r="35" spans="1:4" s="300" customFormat="1" ht="48" customHeight="1" x14ac:dyDescent="0.25">
      <c r="A35" s="379" t="s">
        <v>165</v>
      </c>
      <c r="B35" s="379"/>
      <c r="C35" s="379"/>
      <c r="D35" s="392"/>
    </row>
    <row r="36" spans="1:4" s="300" customFormat="1" ht="6.75" customHeight="1" x14ac:dyDescent="0.25">
      <c r="A36" s="301"/>
      <c r="B36" s="301"/>
      <c r="C36" s="301"/>
      <c r="D36" s="316"/>
    </row>
    <row r="37" spans="1:4" s="300" customFormat="1" ht="11.25" customHeight="1" x14ac:dyDescent="0.25">
      <c r="A37" s="383" t="s">
        <v>146</v>
      </c>
      <c r="B37" s="404"/>
      <c r="C37" s="404"/>
      <c r="D37" s="404"/>
    </row>
    <row r="38" spans="1:4" s="300" customFormat="1" ht="6.75" customHeight="1" x14ac:dyDescent="0.25">
      <c r="A38" s="302"/>
      <c r="B38" s="303"/>
      <c r="C38" s="303"/>
      <c r="D38" s="303"/>
    </row>
    <row r="39" spans="1:4" s="300" customFormat="1" ht="36" customHeight="1" x14ac:dyDescent="0.25">
      <c r="A39" s="379" t="s">
        <v>147</v>
      </c>
      <c r="B39" s="379"/>
      <c r="C39" s="379"/>
      <c r="D39" s="392"/>
    </row>
    <row r="40" spans="1:4" s="300" customFormat="1" ht="6.75" customHeight="1" x14ac:dyDescent="0.25">
      <c r="A40" s="301"/>
      <c r="B40" s="301"/>
      <c r="C40" s="301"/>
      <c r="D40" s="316"/>
    </row>
    <row r="41" spans="1:4" s="300" customFormat="1" ht="48" customHeight="1" x14ac:dyDescent="0.25">
      <c r="A41" s="379" t="s">
        <v>148</v>
      </c>
      <c r="B41" s="379"/>
      <c r="C41" s="379"/>
      <c r="D41" s="392"/>
    </row>
    <row r="42" spans="1:4" s="300" customFormat="1" ht="6.75" customHeight="1" x14ac:dyDescent="0.25">
      <c r="A42" s="301"/>
      <c r="B42" s="301"/>
      <c r="C42" s="301"/>
      <c r="D42" s="316"/>
    </row>
    <row r="43" spans="1:4" s="300" customFormat="1" ht="48" customHeight="1" x14ac:dyDescent="0.25">
      <c r="A43" s="379" t="s">
        <v>149</v>
      </c>
      <c r="B43" s="379"/>
      <c r="C43" s="379"/>
      <c r="D43" s="392"/>
    </row>
    <row r="44" spans="1:4" s="300" customFormat="1" ht="6.75" customHeight="1" x14ac:dyDescent="0.25">
      <c r="A44" s="301"/>
      <c r="B44" s="301"/>
      <c r="C44" s="301"/>
      <c r="D44" s="316"/>
    </row>
    <row r="45" spans="1:4" s="300" customFormat="1" ht="36" customHeight="1" x14ac:dyDescent="0.25">
      <c r="A45" s="379" t="s">
        <v>166</v>
      </c>
      <c r="B45" s="379"/>
      <c r="C45" s="379"/>
      <c r="D45" s="392"/>
    </row>
    <row r="46" spans="1:4" s="300" customFormat="1" ht="6.75" customHeight="1" x14ac:dyDescent="0.25">
      <c r="A46" s="301"/>
      <c r="B46" s="301"/>
      <c r="C46" s="301"/>
      <c r="D46" s="316"/>
    </row>
    <row r="47" spans="1:4" s="300" customFormat="1" ht="15" customHeight="1" x14ac:dyDescent="0.25">
      <c r="A47" s="391" t="s">
        <v>151</v>
      </c>
      <c r="B47" s="402"/>
      <c r="C47" s="402"/>
      <c r="D47" s="402"/>
    </row>
    <row r="48" spans="1:4" s="300" customFormat="1" ht="6.75" customHeight="1" x14ac:dyDescent="0.25">
      <c r="A48" s="304"/>
      <c r="B48" s="305"/>
      <c r="C48" s="305"/>
      <c r="D48" s="305"/>
    </row>
    <row r="49" spans="1:4" s="300" customFormat="1" ht="11.25" customHeight="1" x14ac:dyDescent="0.25">
      <c r="A49" s="376" t="s">
        <v>152</v>
      </c>
      <c r="B49" s="376"/>
      <c r="C49" s="306" t="s">
        <v>153</v>
      </c>
      <c r="D49" s="356">
        <f>'Proposed Rates'!H8</f>
        <v>22.35</v>
      </c>
    </row>
    <row r="50" spans="1:4" s="300" customFormat="1" ht="11.25" customHeight="1" x14ac:dyDescent="0.25">
      <c r="A50" s="376" t="s">
        <v>262</v>
      </c>
      <c r="B50" s="381"/>
      <c r="C50" s="306" t="s">
        <v>153</v>
      </c>
      <c r="D50" s="356">
        <f>'Proposed Rates'!H247</f>
        <v>0.56999999999999995</v>
      </c>
    </row>
    <row r="51" spans="1:4" s="300" customFormat="1" ht="11.25" customHeight="1" x14ac:dyDescent="0.25">
      <c r="A51" s="376" t="s">
        <v>19</v>
      </c>
      <c r="B51" s="376"/>
      <c r="C51" s="306" t="s">
        <v>91</v>
      </c>
      <c r="D51" s="360">
        <f>'Proposed Rates'!H21</f>
        <v>2.8500000000000001E-2</v>
      </c>
    </row>
    <row r="52" spans="1:4" s="300" customFormat="1" ht="12.75" customHeight="1" x14ac:dyDescent="0.25">
      <c r="A52" s="376" t="s">
        <v>156</v>
      </c>
      <c r="B52" s="376"/>
      <c r="C52" s="306" t="s">
        <v>91</v>
      </c>
      <c r="D52" s="356">
        <f>'Proposed Rates'!H234</f>
        <v>5.0000000000000002E-5</v>
      </c>
    </row>
    <row r="53" spans="1:4" s="300" customFormat="1" ht="13.5" customHeight="1" x14ac:dyDescent="0.25">
      <c r="A53" s="376" t="s">
        <v>157</v>
      </c>
      <c r="B53" s="376"/>
      <c r="C53" s="306" t="s">
        <v>91</v>
      </c>
      <c r="D53" s="307">
        <f>'Proposed Rates'!H154</f>
        <v>7.6E-3</v>
      </c>
    </row>
    <row r="54" spans="1:4" s="300" customFormat="1" ht="14.25" customHeight="1" x14ac:dyDescent="0.25">
      <c r="A54" s="376" t="s">
        <v>158</v>
      </c>
      <c r="B54" s="376"/>
      <c r="C54" s="306" t="s">
        <v>91</v>
      </c>
      <c r="D54" s="318">
        <f>'Proposed Rates'!H168</f>
        <v>4.7999999999999996E-3</v>
      </c>
    </row>
    <row r="55" spans="1:4" s="300" customFormat="1" ht="6.75" customHeight="1" x14ac:dyDescent="0.25">
      <c r="A55" s="308"/>
      <c r="B55" s="308"/>
      <c r="C55" s="306"/>
      <c r="D55" s="307"/>
    </row>
    <row r="56" spans="1:4" s="300" customFormat="1" ht="15" customHeight="1" x14ac:dyDescent="0.25">
      <c r="A56" s="393" t="s">
        <v>159</v>
      </c>
      <c r="B56" s="381"/>
      <c r="C56" s="306"/>
      <c r="D56" s="310"/>
    </row>
    <row r="57" spans="1:4" s="300" customFormat="1" ht="6.75" customHeight="1" x14ac:dyDescent="0.25">
      <c r="A57" s="311"/>
      <c r="B57" s="309"/>
      <c r="C57" s="306"/>
      <c r="D57" s="310"/>
    </row>
    <row r="58" spans="1:4" s="300" customFormat="1" ht="11.25" customHeight="1" x14ac:dyDescent="0.25">
      <c r="A58" s="376" t="s">
        <v>160</v>
      </c>
      <c r="B58" s="376"/>
      <c r="C58" s="312" t="s">
        <v>91</v>
      </c>
      <c r="D58" s="313">
        <v>3.0000000000000001E-3</v>
      </c>
    </row>
    <row r="59" spans="1:4" s="300" customFormat="1" ht="11.25" customHeight="1" x14ac:dyDescent="0.25">
      <c r="A59" s="381" t="s">
        <v>161</v>
      </c>
      <c r="B59" s="381"/>
      <c r="C59" s="312" t="s">
        <v>91</v>
      </c>
      <c r="D59" s="314">
        <v>4.0000000000000002E-4</v>
      </c>
    </row>
    <row r="60" spans="1:4" s="300" customFormat="1" ht="11.25" customHeight="1" x14ac:dyDescent="0.25">
      <c r="A60" s="376" t="s">
        <v>162</v>
      </c>
      <c r="B60" s="376"/>
      <c r="C60" s="312" t="s">
        <v>91</v>
      </c>
      <c r="D60" s="314">
        <v>5.0000000000000001E-4</v>
      </c>
    </row>
    <row r="61" spans="1:4" s="300" customFormat="1" ht="11.25" customHeight="1" x14ac:dyDescent="0.25">
      <c r="A61" s="376" t="s">
        <v>163</v>
      </c>
      <c r="B61" s="376"/>
      <c r="C61" s="306" t="s">
        <v>153</v>
      </c>
      <c r="D61" s="347">
        <f>'Proposed Rates'!H210</f>
        <v>0.25</v>
      </c>
    </row>
    <row r="62" spans="1:4" s="315" customFormat="1" ht="18.75" customHeight="1" x14ac:dyDescent="0.3">
      <c r="A62" s="382" t="s">
        <v>167</v>
      </c>
      <c r="B62" s="382"/>
      <c r="C62" s="382"/>
      <c r="D62" s="406"/>
    </row>
    <row r="63" spans="1:4" s="300" customFormat="1" ht="48" customHeight="1" x14ac:dyDescent="0.25">
      <c r="A63" s="379" t="s">
        <v>168</v>
      </c>
      <c r="B63" s="379"/>
      <c r="C63" s="379"/>
      <c r="D63" s="392"/>
    </row>
    <row r="64" spans="1:4" s="300" customFormat="1" ht="6.75" customHeight="1" x14ac:dyDescent="0.25">
      <c r="A64" s="301"/>
      <c r="B64" s="301"/>
      <c r="C64" s="301"/>
      <c r="D64" s="316"/>
    </row>
    <row r="65" spans="1:4" s="300" customFormat="1" ht="11.25" customHeight="1" x14ac:dyDescent="0.25">
      <c r="A65" s="383" t="s">
        <v>146</v>
      </c>
      <c r="B65" s="404"/>
      <c r="C65" s="404"/>
      <c r="D65" s="404"/>
    </row>
    <row r="66" spans="1:4" s="300" customFormat="1" ht="6.75" customHeight="1" x14ac:dyDescent="0.25">
      <c r="A66" s="302"/>
      <c r="B66" s="303"/>
      <c r="C66" s="303"/>
      <c r="D66" s="303"/>
    </row>
    <row r="67" spans="1:4" s="300" customFormat="1" ht="36" customHeight="1" x14ac:dyDescent="0.25">
      <c r="A67" s="379" t="s">
        <v>147</v>
      </c>
      <c r="B67" s="379"/>
      <c r="C67" s="379"/>
      <c r="D67" s="392"/>
    </row>
    <row r="68" spans="1:4" s="300" customFormat="1" ht="6.75" customHeight="1" x14ac:dyDescent="0.25">
      <c r="A68" s="301"/>
      <c r="B68" s="301"/>
      <c r="C68" s="301"/>
      <c r="D68" s="316"/>
    </row>
    <row r="69" spans="1:4" s="300" customFormat="1" ht="48" customHeight="1" x14ac:dyDescent="0.25">
      <c r="A69" s="379" t="s">
        <v>148</v>
      </c>
      <c r="B69" s="379"/>
      <c r="C69" s="379"/>
      <c r="D69" s="392"/>
    </row>
    <row r="70" spans="1:4" s="300" customFormat="1" ht="6.75" customHeight="1" x14ac:dyDescent="0.25">
      <c r="A70" s="301"/>
      <c r="B70" s="301"/>
      <c r="C70" s="301"/>
      <c r="D70" s="316"/>
    </row>
    <row r="71" spans="1:4" s="300" customFormat="1" ht="48" customHeight="1" x14ac:dyDescent="0.25">
      <c r="A71" s="379" t="s">
        <v>149</v>
      </c>
      <c r="B71" s="379"/>
      <c r="C71" s="379"/>
      <c r="D71" s="392"/>
    </row>
    <row r="72" spans="1:4" s="300" customFormat="1" ht="6.75" customHeight="1" x14ac:dyDescent="0.25">
      <c r="A72" s="301"/>
      <c r="B72" s="301"/>
      <c r="C72" s="301"/>
      <c r="D72" s="316"/>
    </row>
    <row r="73" spans="1:4" s="300" customFormat="1" ht="96" customHeight="1" x14ac:dyDescent="0.25">
      <c r="A73" s="380" t="s">
        <v>169</v>
      </c>
      <c r="B73" s="380"/>
      <c r="C73" s="380"/>
      <c r="D73" s="380"/>
    </row>
    <row r="74" spans="1:4" s="300" customFormat="1" ht="96" customHeight="1" x14ac:dyDescent="0.25">
      <c r="A74" s="380" t="s">
        <v>170</v>
      </c>
      <c r="B74" s="380"/>
      <c r="C74" s="380"/>
      <c r="D74" s="380"/>
    </row>
    <row r="75" spans="1:4" s="300" customFormat="1" ht="36" customHeight="1" x14ac:dyDescent="0.25">
      <c r="A75" s="379" t="s">
        <v>150</v>
      </c>
      <c r="B75" s="379"/>
      <c r="C75" s="379"/>
      <c r="D75" s="379"/>
    </row>
    <row r="76" spans="1:4" s="300" customFormat="1" ht="24" customHeight="1" x14ac:dyDescent="0.25">
      <c r="A76" s="396" t="s">
        <v>171</v>
      </c>
      <c r="B76" s="396"/>
      <c r="C76" s="396"/>
      <c r="D76" s="396"/>
    </row>
    <row r="77" spans="1:4" s="300" customFormat="1" ht="6.75" customHeight="1" x14ac:dyDescent="0.25">
      <c r="A77" s="317"/>
      <c r="B77" s="317"/>
      <c r="C77" s="317"/>
      <c r="D77" s="317"/>
    </row>
    <row r="78" spans="1:4" s="300" customFormat="1" ht="15" customHeight="1" x14ac:dyDescent="0.25">
      <c r="A78" s="391" t="s">
        <v>151</v>
      </c>
      <c r="B78" s="402"/>
      <c r="C78" s="402"/>
      <c r="D78" s="402"/>
    </row>
    <row r="79" spans="1:4" s="300" customFormat="1" ht="6.75" customHeight="1" x14ac:dyDescent="0.25">
      <c r="A79" s="304"/>
      <c r="B79" s="305"/>
      <c r="C79" s="305"/>
      <c r="D79" s="305"/>
    </row>
    <row r="80" spans="1:4" s="300" customFormat="1" ht="11.25" customHeight="1" x14ac:dyDescent="0.25">
      <c r="A80" s="376" t="s">
        <v>152</v>
      </c>
      <c r="B80" s="376"/>
      <c r="C80" s="306" t="s">
        <v>153</v>
      </c>
      <c r="D80" s="356">
        <f>'Proposed Rates'!H9</f>
        <v>218.45</v>
      </c>
    </row>
    <row r="81" spans="1:4" s="300" customFormat="1" ht="11.25" customHeight="1" x14ac:dyDescent="0.25">
      <c r="A81" s="376" t="s">
        <v>19</v>
      </c>
      <c r="B81" s="376"/>
      <c r="C81" s="306" t="s">
        <v>92</v>
      </c>
      <c r="D81" s="356">
        <f>'Proposed Rates'!H22</f>
        <v>5.9983000000000004</v>
      </c>
    </row>
    <row r="82" spans="1:4" s="300" customFormat="1" ht="11.25" customHeight="1" x14ac:dyDescent="0.25">
      <c r="A82" s="376" t="s">
        <v>156</v>
      </c>
      <c r="B82" s="376"/>
      <c r="C82" s="306" t="s">
        <v>92</v>
      </c>
      <c r="D82" s="307">
        <f>'Proposed Rates'!H235</f>
        <v>2.0379999999999999E-2</v>
      </c>
    </row>
    <row r="83" spans="1:4" s="300" customFormat="1" ht="13.5" customHeight="1" x14ac:dyDescent="0.25">
      <c r="A83" s="376" t="s">
        <v>157</v>
      </c>
      <c r="B83" s="376"/>
      <c r="C83" s="306" t="s">
        <v>92</v>
      </c>
      <c r="D83" s="307">
        <f>'Proposed Rates'!H155</f>
        <v>3.1059000000000001</v>
      </c>
    </row>
    <row r="84" spans="1:4" s="300" customFormat="1" ht="14.25" customHeight="1" x14ac:dyDescent="0.25">
      <c r="A84" s="376" t="s">
        <v>158</v>
      </c>
      <c r="B84" s="376"/>
      <c r="C84" s="306" t="s">
        <v>92</v>
      </c>
      <c r="D84" s="307">
        <f>'Proposed Rates'!H169</f>
        <v>1.9643999999999999</v>
      </c>
    </row>
    <row r="85" spans="1:4" s="300" customFormat="1" ht="6.75" customHeight="1" x14ac:dyDescent="0.25">
      <c r="A85" s="308"/>
      <c r="B85" s="308"/>
      <c r="C85" s="306"/>
      <c r="D85" s="307"/>
    </row>
    <row r="86" spans="1:4" s="300" customFormat="1" ht="15" customHeight="1" x14ac:dyDescent="0.25">
      <c r="A86" s="393" t="s">
        <v>159</v>
      </c>
      <c r="B86" s="381"/>
      <c r="C86" s="306"/>
      <c r="D86" s="310"/>
    </row>
    <row r="87" spans="1:4" s="300" customFormat="1" ht="6.75" customHeight="1" x14ac:dyDescent="0.25">
      <c r="A87" s="311"/>
      <c r="B87" s="309"/>
      <c r="C87" s="306"/>
      <c r="D87" s="310"/>
    </row>
    <row r="88" spans="1:4" s="300" customFormat="1" ht="11.25" customHeight="1" x14ac:dyDescent="0.25">
      <c r="A88" s="376" t="s">
        <v>160</v>
      </c>
      <c r="B88" s="376"/>
      <c r="C88" s="312" t="s">
        <v>91</v>
      </c>
      <c r="D88" s="313">
        <v>3.0000000000000001E-3</v>
      </c>
    </row>
    <row r="89" spans="1:4" s="300" customFormat="1" ht="11.25" customHeight="1" x14ac:dyDescent="0.25">
      <c r="A89" s="381" t="s">
        <v>161</v>
      </c>
      <c r="B89" s="381"/>
      <c r="C89" s="312" t="s">
        <v>91</v>
      </c>
      <c r="D89" s="314">
        <v>4.0000000000000002E-4</v>
      </c>
    </row>
    <row r="90" spans="1:4" s="300" customFormat="1" ht="11.25" customHeight="1" x14ac:dyDescent="0.25">
      <c r="A90" s="376" t="s">
        <v>162</v>
      </c>
      <c r="B90" s="376"/>
      <c r="C90" s="312" t="s">
        <v>91</v>
      </c>
      <c r="D90" s="314">
        <v>5.0000000000000001E-4</v>
      </c>
    </row>
    <row r="91" spans="1:4" s="300" customFormat="1" ht="11.25" customHeight="1" x14ac:dyDescent="0.25">
      <c r="A91" s="376" t="s">
        <v>163</v>
      </c>
      <c r="B91" s="376"/>
      <c r="C91" s="306" t="s">
        <v>153</v>
      </c>
      <c r="D91" s="347">
        <f>'Proposed Rates'!H211</f>
        <v>0.25</v>
      </c>
    </row>
    <row r="92" spans="1:4" s="315" customFormat="1" ht="18.75" customHeight="1" x14ac:dyDescent="0.3">
      <c r="A92" s="382" t="s">
        <v>172</v>
      </c>
      <c r="B92" s="382"/>
      <c r="C92" s="382"/>
      <c r="D92" s="406"/>
    </row>
    <row r="93" spans="1:4" s="300" customFormat="1" ht="48" customHeight="1" x14ac:dyDescent="0.25">
      <c r="A93" s="379" t="s">
        <v>173</v>
      </c>
      <c r="B93" s="379"/>
      <c r="C93" s="379"/>
      <c r="D93" s="392"/>
    </row>
    <row r="94" spans="1:4" s="300" customFormat="1" ht="6.75" customHeight="1" x14ac:dyDescent="0.25">
      <c r="A94" s="301"/>
      <c r="B94" s="301"/>
      <c r="C94" s="301"/>
      <c r="D94" s="316"/>
    </row>
    <row r="95" spans="1:4" s="300" customFormat="1" ht="11.25" customHeight="1" x14ac:dyDescent="0.25">
      <c r="A95" s="383" t="s">
        <v>146</v>
      </c>
      <c r="B95" s="404"/>
      <c r="C95" s="404"/>
      <c r="D95" s="404"/>
    </row>
    <row r="96" spans="1:4" s="300" customFormat="1" ht="6.75" customHeight="1" x14ac:dyDescent="0.25">
      <c r="A96" s="302"/>
      <c r="B96" s="303"/>
      <c r="C96" s="303"/>
      <c r="D96" s="303"/>
    </row>
    <row r="97" spans="1:4" s="300" customFormat="1" ht="36" customHeight="1" x14ac:dyDescent="0.25">
      <c r="A97" s="379" t="s">
        <v>147</v>
      </c>
      <c r="B97" s="379"/>
      <c r="C97" s="379"/>
      <c r="D97" s="392"/>
    </row>
    <row r="98" spans="1:4" s="300" customFormat="1" ht="6.75" customHeight="1" x14ac:dyDescent="0.25">
      <c r="A98" s="301"/>
      <c r="B98" s="301"/>
      <c r="C98" s="301"/>
      <c r="D98" s="316"/>
    </row>
    <row r="99" spans="1:4" s="300" customFormat="1" ht="48" customHeight="1" x14ac:dyDescent="0.25">
      <c r="A99" s="379" t="s">
        <v>174</v>
      </c>
      <c r="B99" s="379"/>
      <c r="C99" s="379"/>
      <c r="D99" s="392"/>
    </row>
    <row r="100" spans="1:4" s="300" customFormat="1" ht="6.75" customHeight="1" x14ac:dyDescent="0.25">
      <c r="A100" s="301"/>
      <c r="B100" s="301"/>
      <c r="C100" s="301"/>
      <c r="D100" s="316"/>
    </row>
    <row r="101" spans="1:4" s="300" customFormat="1" ht="48" customHeight="1" x14ac:dyDescent="0.25">
      <c r="A101" s="379" t="s">
        <v>149</v>
      </c>
      <c r="B101" s="379"/>
      <c r="C101" s="379"/>
      <c r="D101" s="392"/>
    </row>
    <row r="102" spans="1:4" s="300" customFormat="1" ht="6.75" customHeight="1" x14ac:dyDescent="0.25">
      <c r="A102" s="301"/>
      <c r="B102" s="301"/>
      <c r="C102" s="301"/>
      <c r="D102" s="316"/>
    </row>
    <row r="103" spans="1:4" s="300" customFormat="1" ht="96" customHeight="1" x14ac:dyDescent="0.25">
      <c r="A103" s="380" t="s">
        <v>169</v>
      </c>
      <c r="B103" s="380"/>
      <c r="C103" s="380"/>
      <c r="D103" s="380"/>
    </row>
    <row r="104" spans="1:4" s="300" customFormat="1" ht="96" customHeight="1" x14ac:dyDescent="0.25">
      <c r="A104" s="380" t="s">
        <v>170</v>
      </c>
      <c r="B104" s="380"/>
      <c r="C104" s="380"/>
      <c r="D104" s="380"/>
    </row>
    <row r="105" spans="1:4" s="300" customFormat="1" ht="36" customHeight="1" x14ac:dyDescent="0.25">
      <c r="A105" s="379" t="s">
        <v>150</v>
      </c>
      <c r="B105" s="379"/>
      <c r="C105" s="379"/>
      <c r="D105" s="392"/>
    </row>
    <row r="106" spans="1:4" s="300" customFormat="1" ht="24" customHeight="1" x14ac:dyDescent="0.25">
      <c r="A106" s="396" t="s">
        <v>171</v>
      </c>
      <c r="B106" s="396"/>
      <c r="C106" s="396"/>
      <c r="D106" s="396"/>
    </row>
    <row r="107" spans="1:4" s="300" customFormat="1" ht="6.75" customHeight="1" x14ac:dyDescent="0.25">
      <c r="A107" s="317"/>
      <c r="B107" s="317"/>
      <c r="C107" s="317"/>
      <c r="D107" s="317"/>
    </row>
    <row r="108" spans="1:4" s="300" customFormat="1" ht="15" customHeight="1" x14ac:dyDescent="0.25">
      <c r="A108" s="391" t="s">
        <v>151</v>
      </c>
      <c r="B108" s="402"/>
      <c r="C108" s="402"/>
      <c r="D108" s="402"/>
    </row>
    <row r="109" spans="1:4" s="300" customFormat="1" ht="6.75" customHeight="1" x14ac:dyDescent="0.25">
      <c r="A109" s="304"/>
      <c r="B109" s="305"/>
      <c r="C109" s="305"/>
      <c r="D109" s="305"/>
    </row>
    <row r="110" spans="1:4" s="300" customFormat="1" ht="11.25" customHeight="1" x14ac:dyDescent="0.25">
      <c r="A110" s="376" t="s">
        <v>152</v>
      </c>
      <c r="B110" s="376"/>
      <c r="C110" s="306" t="s">
        <v>153</v>
      </c>
      <c r="D110" s="362">
        <f>'Proposed Rates'!H10</f>
        <v>4176.1400000000003</v>
      </c>
    </row>
    <row r="111" spans="1:4" s="300" customFormat="1" ht="11.25" customHeight="1" x14ac:dyDescent="0.25">
      <c r="A111" s="376" t="s">
        <v>19</v>
      </c>
      <c r="B111" s="376"/>
      <c r="C111" s="306" t="s">
        <v>92</v>
      </c>
      <c r="D111" s="360">
        <f>'Proposed Rates'!H23</f>
        <v>5.6303999999999998</v>
      </c>
    </row>
    <row r="112" spans="1:4" s="300" customFormat="1" ht="11.25" customHeight="1" x14ac:dyDescent="0.25">
      <c r="A112" s="376" t="s">
        <v>156</v>
      </c>
      <c r="B112" s="376"/>
      <c r="C112" s="306" t="s">
        <v>92</v>
      </c>
      <c r="D112" s="356">
        <f>'Proposed Rates'!H236</f>
        <v>2.1780000000000001E-2</v>
      </c>
    </row>
    <row r="113" spans="1:4" s="300" customFormat="1" ht="13.5" customHeight="1" x14ac:dyDescent="0.25">
      <c r="A113" s="376" t="s">
        <v>157</v>
      </c>
      <c r="B113" s="376"/>
      <c r="C113" s="306" t="s">
        <v>92</v>
      </c>
      <c r="D113" s="307">
        <f>'Proposed Rates'!H156</f>
        <v>3.2248000000000001</v>
      </c>
    </row>
    <row r="114" spans="1:4" s="300" customFormat="1" ht="14.25" customHeight="1" x14ac:dyDescent="0.25">
      <c r="A114" s="376" t="s">
        <v>158</v>
      </c>
      <c r="B114" s="376"/>
      <c r="C114" s="306" t="s">
        <v>92</v>
      </c>
      <c r="D114" s="307">
        <f>'Proposed Rates'!H170</f>
        <v>2.0994999999999999</v>
      </c>
    </row>
    <row r="115" spans="1:4" s="300" customFormat="1" ht="6.75" customHeight="1" x14ac:dyDescent="0.25">
      <c r="A115" s="308"/>
      <c r="B115" s="308"/>
      <c r="C115" s="306"/>
      <c r="D115" s="307"/>
    </row>
    <row r="116" spans="1:4" s="300" customFormat="1" ht="15" customHeight="1" x14ac:dyDescent="0.25">
      <c r="A116" s="393" t="s">
        <v>159</v>
      </c>
      <c r="B116" s="381"/>
      <c r="C116" s="306"/>
      <c r="D116" s="310"/>
    </row>
    <row r="117" spans="1:4" s="300" customFormat="1" ht="6.75" customHeight="1" x14ac:dyDescent="0.25">
      <c r="A117" s="311"/>
      <c r="B117" s="309"/>
      <c r="C117" s="306"/>
      <c r="D117" s="310"/>
    </row>
    <row r="118" spans="1:4" s="300" customFormat="1" ht="11.25" customHeight="1" x14ac:dyDescent="0.25">
      <c r="A118" s="376" t="s">
        <v>160</v>
      </c>
      <c r="B118" s="376"/>
      <c r="C118" s="312" t="s">
        <v>91</v>
      </c>
      <c r="D118" s="313">
        <v>3.0000000000000001E-3</v>
      </c>
    </row>
    <row r="119" spans="1:4" s="300" customFormat="1" ht="11.25" customHeight="1" x14ac:dyDescent="0.25">
      <c r="A119" s="381" t="s">
        <v>161</v>
      </c>
      <c r="B119" s="381"/>
      <c r="C119" s="312" t="s">
        <v>91</v>
      </c>
      <c r="D119" s="314">
        <v>4.0000000000000002E-4</v>
      </c>
    </row>
    <row r="120" spans="1:4" s="300" customFormat="1" ht="11.25" customHeight="1" x14ac:dyDescent="0.25">
      <c r="A120" s="376" t="s">
        <v>162</v>
      </c>
      <c r="B120" s="376"/>
      <c r="C120" s="312" t="s">
        <v>91</v>
      </c>
      <c r="D120" s="314">
        <v>5.0000000000000001E-4</v>
      </c>
    </row>
    <row r="121" spans="1:4" s="300" customFormat="1" ht="11.25" customHeight="1" x14ac:dyDescent="0.25">
      <c r="A121" s="376" t="s">
        <v>163</v>
      </c>
      <c r="B121" s="376"/>
      <c r="C121" s="306" t="s">
        <v>153</v>
      </c>
      <c r="D121" s="347">
        <f>'Proposed Rates'!H212</f>
        <v>0.25</v>
      </c>
    </row>
    <row r="122" spans="1:4" s="315" customFormat="1" ht="18.75" customHeight="1" x14ac:dyDescent="0.3">
      <c r="A122" s="382" t="s">
        <v>175</v>
      </c>
      <c r="B122" s="382"/>
      <c r="C122" s="382"/>
      <c r="D122" s="406"/>
    </row>
    <row r="123" spans="1:4" s="300" customFormat="1" ht="48" customHeight="1" x14ac:dyDescent="0.25">
      <c r="A123" s="379" t="s">
        <v>176</v>
      </c>
      <c r="B123" s="379"/>
      <c r="C123" s="379"/>
      <c r="D123" s="392"/>
    </row>
    <row r="124" spans="1:4" s="300" customFormat="1" ht="6.75" customHeight="1" x14ac:dyDescent="0.25">
      <c r="A124" s="301"/>
      <c r="B124" s="301"/>
      <c r="C124" s="301"/>
      <c r="D124" s="316"/>
    </row>
    <row r="125" spans="1:4" s="300" customFormat="1" ht="11.25" customHeight="1" x14ac:dyDescent="0.25">
      <c r="A125" s="383" t="s">
        <v>146</v>
      </c>
      <c r="B125" s="404"/>
      <c r="C125" s="404"/>
      <c r="D125" s="404"/>
    </row>
    <row r="126" spans="1:4" s="300" customFormat="1" ht="6.75" customHeight="1" x14ac:dyDescent="0.25">
      <c r="A126" s="302"/>
      <c r="B126" s="303"/>
      <c r="C126" s="303"/>
      <c r="D126" s="303"/>
    </row>
    <row r="127" spans="1:4" s="300" customFormat="1" ht="36" customHeight="1" x14ac:dyDescent="0.25">
      <c r="A127" s="379" t="s">
        <v>147</v>
      </c>
      <c r="B127" s="379"/>
      <c r="C127" s="379"/>
      <c r="D127" s="392"/>
    </row>
    <row r="128" spans="1:4" s="300" customFormat="1" ht="6.75" customHeight="1" x14ac:dyDescent="0.25">
      <c r="A128" s="301"/>
      <c r="B128" s="301"/>
      <c r="C128" s="301"/>
      <c r="D128" s="316"/>
    </row>
    <row r="129" spans="1:4" s="300" customFormat="1" ht="48" customHeight="1" x14ac:dyDescent="0.25">
      <c r="A129" s="379" t="s">
        <v>177</v>
      </c>
      <c r="B129" s="379"/>
      <c r="C129" s="379"/>
      <c r="D129" s="392"/>
    </row>
    <row r="130" spans="1:4" s="300" customFormat="1" ht="6.75" customHeight="1" x14ac:dyDescent="0.25">
      <c r="A130" s="301"/>
      <c r="B130" s="301"/>
      <c r="C130" s="301"/>
      <c r="D130" s="316"/>
    </row>
    <row r="131" spans="1:4" s="300" customFormat="1" ht="48" customHeight="1" x14ac:dyDescent="0.25">
      <c r="A131" s="379" t="s">
        <v>149</v>
      </c>
      <c r="B131" s="379"/>
      <c r="C131" s="379"/>
      <c r="D131" s="392"/>
    </row>
    <row r="132" spans="1:4" s="300" customFormat="1" ht="6.75" customHeight="1" x14ac:dyDescent="0.25">
      <c r="A132" s="301"/>
      <c r="B132" s="301"/>
      <c r="C132" s="301"/>
      <c r="D132" s="316"/>
    </row>
    <row r="133" spans="1:4" s="300" customFormat="1" ht="96" customHeight="1" x14ac:dyDescent="0.25">
      <c r="A133" s="380" t="s">
        <v>169</v>
      </c>
      <c r="B133" s="380"/>
      <c r="C133" s="380"/>
      <c r="D133" s="380"/>
    </row>
    <row r="134" spans="1:4" s="300" customFormat="1" ht="96" customHeight="1" x14ac:dyDescent="0.25">
      <c r="A134" s="380" t="s">
        <v>170</v>
      </c>
      <c r="B134" s="380"/>
      <c r="C134" s="380"/>
      <c r="D134" s="380"/>
    </row>
    <row r="135" spans="1:4" s="300" customFormat="1" ht="36" customHeight="1" x14ac:dyDescent="0.25">
      <c r="A135" s="379" t="s">
        <v>150</v>
      </c>
      <c r="B135" s="379"/>
      <c r="C135" s="379"/>
      <c r="D135" s="392"/>
    </row>
    <row r="136" spans="1:4" s="300" customFormat="1" ht="24" customHeight="1" x14ac:dyDescent="0.25">
      <c r="A136" s="396" t="s">
        <v>171</v>
      </c>
      <c r="B136" s="396"/>
      <c r="C136" s="396"/>
      <c r="D136" s="396"/>
    </row>
    <row r="137" spans="1:4" s="300" customFormat="1" ht="6.75" customHeight="1" x14ac:dyDescent="0.25">
      <c r="A137" s="317"/>
      <c r="B137" s="317"/>
      <c r="C137" s="317"/>
      <c r="D137" s="317"/>
    </row>
    <row r="138" spans="1:4" s="300" customFormat="1" ht="15" customHeight="1" x14ac:dyDescent="0.25">
      <c r="A138" s="391" t="s">
        <v>151</v>
      </c>
      <c r="B138" s="402"/>
      <c r="C138" s="402"/>
      <c r="D138" s="402"/>
    </row>
    <row r="139" spans="1:4" s="300" customFormat="1" ht="6.75" customHeight="1" x14ac:dyDescent="0.25">
      <c r="A139" s="304"/>
      <c r="B139" s="305"/>
      <c r="C139" s="305"/>
      <c r="D139" s="305"/>
    </row>
    <row r="140" spans="1:4" s="300" customFormat="1" ht="11.25" customHeight="1" x14ac:dyDescent="0.25">
      <c r="A140" s="376" t="s">
        <v>152</v>
      </c>
      <c r="B140" s="376"/>
      <c r="C140" s="306" t="s">
        <v>153</v>
      </c>
      <c r="D140" s="362">
        <f>'Proposed Rates'!H11</f>
        <v>15265.28</v>
      </c>
    </row>
    <row r="141" spans="1:4" s="300" customFormat="1" ht="11.25" customHeight="1" x14ac:dyDescent="0.25">
      <c r="A141" s="376" t="s">
        <v>19</v>
      </c>
      <c r="B141" s="376"/>
      <c r="C141" s="306" t="s">
        <v>92</v>
      </c>
      <c r="D141" s="356">
        <f>'Proposed Rates'!H24</f>
        <v>5.5681000000000003</v>
      </c>
    </row>
    <row r="142" spans="1:4" s="300" customFormat="1" ht="11.25" customHeight="1" x14ac:dyDescent="0.25">
      <c r="A142" s="376" t="s">
        <v>156</v>
      </c>
      <c r="B142" s="376"/>
      <c r="C142" s="306" t="s">
        <v>92</v>
      </c>
      <c r="D142" s="356">
        <f>'Proposed Rates'!H237</f>
        <v>2.453E-2</v>
      </c>
    </row>
    <row r="143" spans="1:4" s="300" customFormat="1" ht="11.25" customHeight="1" x14ac:dyDescent="0.25">
      <c r="A143" s="376" t="s">
        <v>157</v>
      </c>
      <c r="B143" s="376"/>
      <c r="C143" s="306" t="s">
        <v>92</v>
      </c>
      <c r="D143" s="356">
        <f>'Proposed Rates'!H157</f>
        <v>3.5749</v>
      </c>
    </row>
    <row r="144" spans="1:4" s="300" customFormat="1" ht="15.75" customHeight="1" x14ac:dyDescent="0.25">
      <c r="A144" s="376" t="s">
        <v>158</v>
      </c>
      <c r="B144" s="376"/>
      <c r="C144" s="306" t="s">
        <v>92</v>
      </c>
      <c r="D144" s="356">
        <f>'Proposed Rates'!H171</f>
        <v>2.3643000000000001</v>
      </c>
    </row>
    <row r="145" spans="1:4" s="300" customFormat="1" ht="6.75" customHeight="1" x14ac:dyDescent="0.25">
      <c r="A145" s="308"/>
      <c r="B145" s="308"/>
      <c r="C145" s="306"/>
      <c r="D145" s="307"/>
    </row>
    <row r="146" spans="1:4" s="300" customFormat="1" ht="15" customHeight="1" x14ac:dyDescent="0.25">
      <c r="A146" s="393" t="s">
        <v>159</v>
      </c>
      <c r="B146" s="381"/>
      <c r="C146" s="306"/>
      <c r="D146" s="310"/>
    </row>
    <row r="147" spans="1:4" s="300" customFormat="1" ht="6.75" customHeight="1" x14ac:dyDescent="0.25">
      <c r="A147" s="311"/>
      <c r="B147" s="309"/>
      <c r="C147" s="306"/>
      <c r="D147" s="310"/>
    </row>
    <row r="148" spans="1:4" s="300" customFormat="1" ht="11.25" customHeight="1" x14ac:dyDescent="0.25">
      <c r="A148" s="376" t="s">
        <v>160</v>
      </c>
      <c r="B148" s="376"/>
      <c r="C148" s="312" t="s">
        <v>91</v>
      </c>
      <c r="D148" s="313">
        <v>3.0000000000000001E-3</v>
      </c>
    </row>
    <row r="149" spans="1:4" s="300" customFormat="1" ht="11.25" customHeight="1" x14ac:dyDescent="0.25">
      <c r="A149" s="381" t="s">
        <v>161</v>
      </c>
      <c r="B149" s="381"/>
      <c r="C149" s="312" t="s">
        <v>91</v>
      </c>
      <c r="D149" s="314">
        <v>4.0000000000000002E-4</v>
      </c>
    </row>
    <row r="150" spans="1:4" s="300" customFormat="1" ht="11.25" customHeight="1" x14ac:dyDescent="0.25">
      <c r="A150" s="376" t="s">
        <v>162</v>
      </c>
      <c r="B150" s="376"/>
      <c r="C150" s="312" t="s">
        <v>91</v>
      </c>
      <c r="D150" s="314">
        <v>5.0000000000000001E-4</v>
      </c>
    </row>
    <row r="151" spans="1:4" s="300" customFormat="1" ht="11.25" customHeight="1" x14ac:dyDescent="0.25">
      <c r="A151" s="376" t="s">
        <v>163</v>
      </c>
      <c r="B151" s="376"/>
      <c r="C151" s="306" t="s">
        <v>153</v>
      </c>
      <c r="D151" s="347">
        <f>'Proposed Rates'!H213</f>
        <v>0.25</v>
      </c>
    </row>
    <row r="152" spans="1:4" s="315" customFormat="1" ht="18.75" customHeight="1" x14ac:dyDescent="0.3">
      <c r="A152" s="382" t="s">
        <v>178</v>
      </c>
      <c r="B152" s="382"/>
      <c r="C152" s="382"/>
      <c r="D152" s="406"/>
    </row>
    <row r="153" spans="1:4" s="300" customFormat="1" ht="84" customHeight="1" x14ac:dyDescent="0.25">
      <c r="A153" s="379" t="s">
        <v>179</v>
      </c>
      <c r="B153" s="379"/>
      <c r="C153" s="379"/>
      <c r="D153" s="392"/>
    </row>
    <row r="154" spans="1:4" s="300" customFormat="1" ht="6.75" customHeight="1" x14ac:dyDescent="0.25">
      <c r="A154" s="301"/>
      <c r="B154" s="301"/>
      <c r="C154" s="301"/>
      <c r="D154" s="316"/>
    </row>
    <row r="155" spans="1:4" s="300" customFormat="1" ht="11.25" customHeight="1" x14ac:dyDescent="0.25">
      <c r="A155" s="383" t="s">
        <v>146</v>
      </c>
      <c r="B155" s="404"/>
      <c r="C155" s="404"/>
      <c r="D155" s="404"/>
    </row>
    <row r="156" spans="1:4" s="300" customFormat="1" ht="6.75" customHeight="1" x14ac:dyDescent="0.25">
      <c r="A156" s="302"/>
      <c r="B156" s="303"/>
      <c r="C156" s="303"/>
      <c r="D156" s="303"/>
    </row>
    <row r="157" spans="1:4" s="300" customFormat="1" ht="36" customHeight="1" x14ac:dyDescent="0.25">
      <c r="A157" s="379" t="s">
        <v>147</v>
      </c>
      <c r="B157" s="379"/>
      <c r="C157" s="379"/>
      <c r="D157" s="392"/>
    </row>
    <row r="158" spans="1:4" s="300" customFormat="1" ht="6.75" customHeight="1" x14ac:dyDescent="0.25">
      <c r="A158" s="301"/>
      <c r="B158" s="301"/>
      <c r="C158" s="301"/>
      <c r="D158" s="316"/>
    </row>
    <row r="159" spans="1:4" s="300" customFormat="1" ht="48" customHeight="1" x14ac:dyDescent="0.25">
      <c r="A159" s="379" t="s">
        <v>148</v>
      </c>
      <c r="B159" s="379"/>
      <c r="C159" s="379"/>
      <c r="D159" s="392"/>
    </row>
    <row r="160" spans="1:4" s="300" customFormat="1" ht="6.75" customHeight="1" x14ac:dyDescent="0.25">
      <c r="A160" s="301"/>
      <c r="B160" s="301"/>
      <c r="C160" s="301"/>
      <c r="D160" s="316"/>
    </row>
    <row r="161" spans="1:4" s="300" customFormat="1" ht="48" customHeight="1" x14ac:dyDescent="0.25">
      <c r="A161" s="379" t="s">
        <v>149</v>
      </c>
      <c r="B161" s="379"/>
      <c r="C161" s="379"/>
      <c r="D161" s="392"/>
    </row>
    <row r="162" spans="1:4" s="300" customFormat="1" ht="6.75" customHeight="1" x14ac:dyDescent="0.25">
      <c r="A162" s="301"/>
      <c r="B162" s="301"/>
      <c r="C162" s="301"/>
      <c r="D162" s="316"/>
    </row>
    <row r="163" spans="1:4" s="300" customFormat="1" ht="36" customHeight="1" x14ac:dyDescent="0.25">
      <c r="A163" s="379" t="s">
        <v>150</v>
      </c>
      <c r="B163" s="379"/>
      <c r="C163" s="379"/>
      <c r="D163" s="392"/>
    </row>
    <row r="164" spans="1:4" s="300" customFormat="1" ht="6.75" customHeight="1" x14ac:dyDescent="0.25">
      <c r="A164" s="301"/>
      <c r="B164" s="301"/>
      <c r="C164" s="301"/>
      <c r="D164" s="316"/>
    </row>
    <row r="165" spans="1:4" s="300" customFormat="1" ht="15" customHeight="1" x14ac:dyDescent="0.25">
      <c r="A165" s="391" t="s">
        <v>151</v>
      </c>
      <c r="B165" s="402"/>
      <c r="C165" s="402"/>
      <c r="D165" s="402"/>
    </row>
    <row r="166" spans="1:4" s="300" customFormat="1" ht="6.75" customHeight="1" x14ac:dyDescent="0.25">
      <c r="A166" s="304"/>
      <c r="B166" s="305"/>
      <c r="C166" s="305"/>
      <c r="D166" s="305"/>
    </row>
    <row r="167" spans="1:4" s="300" customFormat="1" ht="11.25" customHeight="1" x14ac:dyDescent="0.25">
      <c r="A167" s="376" t="s">
        <v>180</v>
      </c>
      <c r="B167" s="376"/>
      <c r="C167" s="306" t="s">
        <v>153</v>
      </c>
      <c r="D167" s="356">
        <f>'Proposed Rates'!H14</f>
        <v>6.51</v>
      </c>
    </row>
    <row r="168" spans="1:4" s="300" customFormat="1" ht="11.25" customHeight="1" x14ac:dyDescent="0.25">
      <c r="A168" s="376" t="s">
        <v>19</v>
      </c>
      <c r="B168" s="376"/>
      <c r="C168" s="306" t="s">
        <v>91</v>
      </c>
      <c r="D168" s="356">
        <f>'Proposed Rates'!H27</f>
        <v>3.09E-2</v>
      </c>
    </row>
    <row r="169" spans="1:4" s="300" customFormat="1" ht="11.25" customHeight="1" x14ac:dyDescent="0.25">
      <c r="A169" s="376" t="s">
        <v>156</v>
      </c>
      <c r="B169" s="376"/>
      <c r="C169" s="306" t="s">
        <v>91</v>
      </c>
      <c r="D169" s="356">
        <f>'Proposed Rates'!H240</f>
        <v>5.0000000000000002E-5</v>
      </c>
    </row>
    <row r="170" spans="1:4" s="300" customFormat="1" ht="14.25" customHeight="1" x14ac:dyDescent="0.25">
      <c r="A170" s="376" t="s">
        <v>157</v>
      </c>
      <c r="B170" s="376"/>
      <c r="C170" s="306" t="s">
        <v>91</v>
      </c>
      <c r="D170" s="307">
        <f>'Proposed Rates'!H160</f>
        <v>7.6E-3</v>
      </c>
    </row>
    <row r="171" spans="1:4" s="300" customFormat="1" ht="17.25" customHeight="1" x14ac:dyDescent="0.25">
      <c r="A171" s="376" t="s">
        <v>158</v>
      </c>
      <c r="B171" s="376"/>
      <c r="C171" s="306" t="s">
        <v>91</v>
      </c>
      <c r="D171" s="318">
        <f>'Proposed Rates'!H174</f>
        <v>4.7999999999999996E-3</v>
      </c>
    </row>
    <row r="172" spans="1:4" s="300" customFormat="1" ht="6.75" customHeight="1" x14ac:dyDescent="0.25">
      <c r="A172" s="308"/>
      <c r="B172" s="308"/>
      <c r="C172" s="306"/>
      <c r="D172" s="307"/>
    </row>
    <row r="173" spans="1:4" s="300" customFormat="1" ht="15" customHeight="1" x14ac:dyDescent="0.25">
      <c r="A173" s="393" t="s">
        <v>159</v>
      </c>
      <c r="B173" s="381"/>
      <c r="C173" s="306"/>
      <c r="D173" s="310"/>
    </row>
    <row r="174" spans="1:4" s="300" customFormat="1" ht="6.75" customHeight="1" x14ac:dyDescent="0.25">
      <c r="A174" s="311"/>
      <c r="B174" s="309"/>
      <c r="C174" s="306"/>
      <c r="D174" s="310"/>
    </row>
    <row r="175" spans="1:4" s="300" customFormat="1" ht="11.25" customHeight="1" x14ac:dyDescent="0.25">
      <c r="A175" s="376" t="s">
        <v>160</v>
      </c>
      <c r="B175" s="376"/>
      <c r="C175" s="312" t="s">
        <v>91</v>
      </c>
      <c r="D175" s="313">
        <v>3.0000000000000001E-3</v>
      </c>
    </row>
    <row r="176" spans="1:4" s="300" customFormat="1" ht="11.25" customHeight="1" x14ac:dyDescent="0.25">
      <c r="A176" s="381" t="s">
        <v>161</v>
      </c>
      <c r="B176" s="381"/>
      <c r="C176" s="312" t="s">
        <v>91</v>
      </c>
      <c r="D176" s="314">
        <v>4.0000000000000002E-4</v>
      </c>
    </row>
    <row r="177" spans="1:4" s="300" customFormat="1" ht="11.25" customHeight="1" x14ac:dyDescent="0.25">
      <c r="A177" s="376" t="s">
        <v>162</v>
      </c>
      <c r="B177" s="376"/>
      <c r="C177" s="312" t="s">
        <v>91</v>
      </c>
      <c r="D177" s="314">
        <v>5.0000000000000001E-4</v>
      </c>
    </row>
    <row r="178" spans="1:4" s="300" customFormat="1" ht="11.25" customHeight="1" x14ac:dyDescent="0.25">
      <c r="A178" s="376" t="s">
        <v>163</v>
      </c>
      <c r="B178" s="376"/>
      <c r="C178" s="306" t="s">
        <v>153</v>
      </c>
      <c r="D178" s="347">
        <f>'Proposed Rates'!H216</f>
        <v>0.25</v>
      </c>
    </row>
    <row r="179" spans="1:4" s="315" customFormat="1" ht="18.75" customHeight="1" x14ac:dyDescent="0.3">
      <c r="A179" s="382" t="s">
        <v>181</v>
      </c>
      <c r="B179" s="382"/>
      <c r="C179" s="382"/>
      <c r="D179" s="406"/>
    </row>
    <row r="180" spans="1:4" s="300" customFormat="1" ht="36" customHeight="1" x14ac:dyDescent="0.25">
      <c r="A180" s="379" t="s">
        <v>182</v>
      </c>
      <c r="B180" s="379"/>
      <c r="C180" s="379"/>
      <c r="D180" s="392"/>
    </row>
    <row r="181" spans="1:4" s="300" customFormat="1" ht="6.75" customHeight="1" x14ac:dyDescent="0.25">
      <c r="A181" s="301"/>
      <c r="B181" s="301"/>
      <c r="C181" s="301"/>
      <c r="D181" s="316"/>
    </row>
    <row r="182" spans="1:4" s="300" customFormat="1" ht="11.25" customHeight="1" x14ac:dyDescent="0.25">
      <c r="A182" s="383" t="s">
        <v>146</v>
      </c>
      <c r="B182" s="404"/>
      <c r="C182" s="404"/>
      <c r="D182" s="404"/>
    </row>
    <row r="183" spans="1:4" s="300" customFormat="1" ht="6.75" customHeight="1" x14ac:dyDescent="0.25">
      <c r="A183" s="302"/>
      <c r="B183" s="303"/>
      <c r="C183" s="303"/>
      <c r="D183" s="303"/>
    </row>
    <row r="184" spans="1:4" s="300" customFormat="1" ht="36" customHeight="1" x14ac:dyDescent="0.25">
      <c r="A184" s="379" t="s">
        <v>147</v>
      </c>
      <c r="B184" s="379"/>
      <c r="C184" s="379"/>
      <c r="D184" s="392"/>
    </row>
    <row r="185" spans="1:4" s="300" customFormat="1" ht="6.75" customHeight="1" x14ac:dyDescent="0.25">
      <c r="A185" s="301"/>
      <c r="B185" s="301"/>
      <c r="C185" s="301"/>
      <c r="D185" s="316"/>
    </row>
    <row r="186" spans="1:4" s="300" customFormat="1" ht="48" customHeight="1" x14ac:dyDescent="0.25">
      <c r="A186" s="379" t="s">
        <v>148</v>
      </c>
      <c r="B186" s="379"/>
      <c r="C186" s="379"/>
      <c r="D186" s="392"/>
    </row>
    <row r="187" spans="1:4" s="300" customFormat="1" ht="6.75" customHeight="1" x14ac:dyDescent="0.25">
      <c r="A187" s="301"/>
      <c r="B187" s="301"/>
      <c r="C187" s="301"/>
      <c r="D187" s="316"/>
    </row>
    <row r="188" spans="1:4" s="300" customFormat="1" ht="24" customHeight="1" x14ac:dyDescent="0.25">
      <c r="A188" s="379" t="s">
        <v>183</v>
      </c>
      <c r="B188" s="379"/>
      <c r="C188" s="379"/>
      <c r="D188" s="392"/>
    </row>
    <row r="189" spans="1:4" s="300" customFormat="1" ht="6.75" customHeight="1" x14ac:dyDescent="0.25">
      <c r="A189" s="301"/>
      <c r="B189" s="301"/>
      <c r="C189" s="301"/>
      <c r="D189" s="316"/>
    </row>
    <row r="190" spans="1:4" s="300" customFormat="1" ht="36" customHeight="1" x14ac:dyDescent="0.25">
      <c r="A190" s="379" t="s">
        <v>184</v>
      </c>
      <c r="B190" s="379"/>
      <c r="C190" s="379"/>
      <c r="D190" s="392"/>
    </row>
    <row r="191" spans="1:4" s="300" customFormat="1" ht="6.75" customHeight="1" x14ac:dyDescent="0.25">
      <c r="A191" s="301"/>
      <c r="B191" s="301"/>
      <c r="C191" s="301"/>
      <c r="D191" s="316"/>
    </row>
    <row r="192" spans="1:4" s="300" customFormat="1" ht="15" customHeight="1" x14ac:dyDescent="0.25">
      <c r="A192" s="395" t="s">
        <v>185</v>
      </c>
      <c r="B192" s="402"/>
      <c r="C192" s="402"/>
      <c r="D192" s="402"/>
    </row>
    <row r="193" spans="1:4" s="300" customFormat="1" ht="6.75" customHeight="1" x14ac:dyDescent="0.25">
      <c r="A193" s="319"/>
      <c r="B193" s="305"/>
      <c r="C193" s="305"/>
      <c r="D193" s="305"/>
    </row>
    <row r="194" spans="1:4" s="300" customFormat="1" ht="11.25" customHeight="1" x14ac:dyDescent="0.25">
      <c r="A194" s="376" t="s">
        <v>152</v>
      </c>
      <c r="B194" s="376"/>
      <c r="C194" s="306" t="s">
        <v>153</v>
      </c>
      <c r="D194" s="356">
        <f>'Proposed Rates'!H16</f>
        <v>174.21</v>
      </c>
    </row>
    <row r="195" spans="1:4" s="300" customFormat="1" ht="11.25" customHeight="1" x14ac:dyDescent="0.25">
      <c r="A195" s="376" t="s">
        <v>186</v>
      </c>
      <c r="B195" s="376"/>
      <c r="C195" s="306" t="s">
        <v>92</v>
      </c>
      <c r="D195" s="366">
        <f>'Proposed Rates'!H28</f>
        <v>2.3252000000000002</v>
      </c>
    </row>
    <row r="196" spans="1:4" s="300" customFormat="1" ht="11.25" customHeight="1" x14ac:dyDescent="0.25">
      <c r="A196" s="376" t="s">
        <v>187</v>
      </c>
      <c r="B196" s="376"/>
      <c r="C196" s="306" t="s">
        <v>92</v>
      </c>
      <c r="D196" s="356">
        <f>'Proposed Rates'!H29</f>
        <v>2.1328</v>
      </c>
    </row>
    <row r="197" spans="1:4" s="300" customFormat="1" ht="11.25" customHeight="1" x14ac:dyDescent="0.25">
      <c r="A197" s="376" t="s">
        <v>188</v>
      </c>
      <c r="B197" s="376"/>
      <c r="C197" s="306" t="s">
        <v>92</v>
      </c>
      <c r="D197" s="360">
        <f>'Proposed Rates'!H30</f>
        <v>2.3668</v>
      </c>
    </row>
    <row r="198" spans="1:4" s="315" customFormat="1" ht="18.75" customHeight="1" x14ac:dyDescent="0.3">
      <c r="A198" s="382" t="s">
        <v>189</v>
      </c>
      <c r="B198" s="382"/>
      <c r="C198" s="382"/>
      <c r="D198" s="406"/>
    </row>
    <row r="199" spans="1:4" s="300" customFormat="1" ht="36" customHeight="1" x14ac:dyDescent="0.25">
      <c r="A199" s="379" t="s">
        <v>190</v>
      </c>
      <c r="B199" s="379"/>
      <c r="C199" s="379"/>
      <c r="D199" s="392"/>
    </row>
    <row r="200" spans="1:4" s="300" customFormat="1" ht="6.75" customHeight="1" x14ac:dyDescent="0.25">
      <c r="A200" s="301"/>
      <c r="B200" s="301"/>
      <c r="C200" s="301"/>
      <c r="D200" s="316"/>
    </row>
    <row r="201" spans="1:4" s="300" customFormat="1" ht="11.25" customHeight="1" x14ac:dyDescent="0.25">
      <c r="A201" s="383" t="s">
        <v>146</v>
      </c>
      <c r="B201" s="404"/>
      <c r="C201" s="404"/>
      <c r="D201" s="404"/>
    </row>
    <row r="202" spans="1:4" s="300" customFormat="1" ht="6.75" customHeight="1" x14ac:dyDescent="0.25">
      <c r="A202" s="302"/>
      <c r="B202" s="303"/>
      <c r="C202" s="303"/>
      <c r="D202" s="303"/>
    </row>
    <row r="203" spans="1:4" s="300" customFormat="1" ht="36" customHeight="1" x14ac:dyDescent="0.25">
      <c r="A203" s="379" t="s">
        <v>147</v>
      </c>
      <c r="B203" s="379"/>
      <c r="C203" s="379"/>
      <c r="D203" s="392"/>
    </row>
    <row r="204" spans="1:4" s="300" customFormat="1" ht="6.75" customHeight="1" x14ac:dyDescent="0.25">
      <c r="A204" s="301"/>
      <c r="B204" s="301"/>
      <c r="C204" s="301"/>
      <c r="D204" s="316"/>
    </row>
    <row r="205" spans="1:4" s="300" customFormat="1" ht="48" customHeight="1" x14ac:dyDescent="0.25">
      <c r="A205" s="379" t="s">
        <v>148</v>
      </c>
      <c r="B205" s="379"/>
      <c r="C205" s="379"/>
      <c r="D205" s="392"/>
    </row>
    <row r="206" spans="1:4" s="300" customFormat="1" ht="6.75" customHeight="1" x14ac:dyDescent="0.25">
      <c r="A206" s="301"/>
      <c r="B206" s="301"/>
      <c r="C206" s="301"/>
      <c r="D206" s="316"/>
    </row>
    <row r="207" spans="1:4" s="300" customFormat="1" ht="48" customHeight="1" x14ac:dyDescent="0.25">
      <c r="A207" s="379" t="s">
        <v>149</v>
      </c>
      <c r="B207" s="379"/>
      <c r="C207" s="379"/>
      <c r="D207" s="392"/>
    </row>
    <row r="208" spans="1:4" s="300" customFormat="1" ht="6.75" customHeight="1" x14ac:dyDescent="0.25">
      <c r="A208" s="301"/>
      <c r="B208" s="301"/>
      <c r="C208" s="301"/>
      <c r="D208" s="316"/>
    </row>
    <row r="209" spans="1:4" s="300" customFormat="1" ht="36" customHeight="1" x14ac:dyDescent="0.25">
      <c r="A209" s="379" t="s">
        <v>150</v>
      </c>
      <c r="B209" s="379"/>
      <c r="C209" s="379"/>
      <c r="D209" s="392"/>
    </row>
    <row r="210" spans="1:4" s="300" customFormat="1" ht="6.75" customHeight="1" x14ac:dyDescent="0.25">
      <c r="A210" s="301"/>
      <c r="B210" s="301"/>
      <c r="C210" s="301"/>
      <c r="D210" s="316"/>
    </row>
    <row r="211" spans="1:4" s="300" customFormat="1" ht="15" customHeight="1" x14ac:dyDescent="0.25">
      <c r="A211" s="391" t="s">
        <v>151</v>
      </c>
      <c r="B211" s="402"/>
      <c r="C211" s="402"/>
      <c r="D211" s="402"/>
    </row>
    <row r="212" spans="1:4" s="300" customFormat="1" ht="6.75" customHeight="1" x14ac:dyDescent="0.25">
      <c r="A212" s="304"/>
      <c r="B212" s="305"/>
      <c r="C212" s="305"/>
      <c r="D212" s="305"/>
    </row>
    <row r="213" spans="1:4" s="300" customFormat="1" ht="11.25" customHeight="1" x14ac:dyDescent="0.25">
      <c r="A213" s="376" t="s">
        <v>180</v>
      </c>
      <c r="B213" s="376"/>
      <c r="C213" s="306" t="s">
        <v>153</v>
      </c>
      <c r="D213" s="358">
        <f>'Proposed Rates'!H13</f>
        <v>6</v>
      </c>
    </row>
    <row r="214" spans="1:4" s="300" customFormat="1" ht="11.25" customHeight="1" x14ac:dyDescent="0.25">
      <c r="A214" s="376" t="s">
        <v>19</v>
      </c>
      <c r="B214" s="376"/>
      <c r="C214" s="306" t="s">
        <v>92</v>
      </c>
      <c r="D214" s="360">
        <f>'Proposed Rates'!H26</f>
        <v>28.169499999999999</v>
      </c>
    </row>
    <row r="215" spans="1:4" s="300" customFormat="1" ht="11.25" customHeight="1" x14ac:dyDescent="0.25">
      <c r="A215" s="376" t="s">
        <v>156</v>
      </c>
      <c r="B215" s="376"/>
      <c r="C215" s="306" t="s">
        <v>92</v>
      </c>
      <c r="D215" s="307">
        <f>'Proposed Rates'!H239</f>
        <v>1.5140000000000001E-2</v>
      </c>
    </row>
    <row r="216" spans="1:4" s="300" customFormat="1" ht="15.75" customHeight="1" x14ac:dyDescent="0.25">
      <c r="A216" s="376" t="s">
        <v>157</v>
      </c>
      <c r="B216" s="376"/>
      <c r="C216" s="306" t="s">
        <v>92</v>
      </c>
      <c r="D216" s="307">
        <f>'Proposed Rates'!H159</f>
        <v>2.2927</v>
      </c>
    </row>
    <row r="217" spans="1:4" s="300" customFormat="1" ht="13.5" customHeight="1" x14ac:dyDescent="0.25">
      <c r="A217" s="376" t="s">
        <v>158</v>
      </c>
      <c r="B217" s="376"/>
      <c r="C217" s="306" t="s">
        <v>92</v>
      </c>
      <c r="D217" s="318">
        <f>'Proposed Rates'!H173</f>
        <v>1.4594</v>
      </c>
    </row>
    <row r="218" spans="1:4" s="300" customFormat="1" ht="6.75" customHeight="1" x14ac:dyDescent="0.25">
      <c r="A218" s="308"/>
      <c r="B218" s="308"/>
      <c r="C218" s="306"/>
      <c r="D218" s="307"/>
    </row>
    <row r="219" spans="1:4" s="300" customFormat="1" ht="15" customHeight="1" x14ac:dyDescent="0.25">
      <c r="A219" s="393" t="s">
        <v>159</v>
      </c>
      <c r="B219" s="381"/>
      <c r="C219" s="306"/>
      <c r="D219" s="310"/>
    </row>
    <row r="220" spans="1:4" s="300" customFormat="1" ht="6.75" customHeight="1" x14ac:dyDescent="0.25">
      <c r="A220" s="311"/>
      <c r="B220" s="309"/>
      <c r="C220" s="306"/>
      <c r="D220" s="310"/>
    </row>
    <row r="221" spans="1:4" s="300" customFormat="1" ht="11.25" customHeight="1" x14ac:dyDescent="0.25">
      <c r="A221" s="376" t="s">
        <v>160</v>
      </c>
      <c r="B221" s="376"/>
      <c r="C221" s="312" t="s">
        <v>91</v>
      </c>
      <c r="D221" s="313">
        <v>3.0000000000000001E-3</v>
      </c>
    </row>
    <row r="222" spans="1:4" s="300" customFormat="1" ht="11.25" customHeight="1" x14ac:dyDescent="0.25">
      <c r="A222" s="381" t="s">
        <v>161</v>
      </c>
      <c r="B222" s="381"/>
      <c r="C222" s="312" t="s">
        <v>91</v>
      </c>
      <c r="D222" s="314">
        <v>4.0000000000000002E-4</v>
      </c>
    </row>
    <row r="223" spans="1:4" s="300" customFormat="1" ht="11.25" customHeight="1" x14ac:dyDescent="0.25">
      <c r="A223" s="376" t="s">
        <v>162</v>
      </c>
      <c r="B223" s="376"/>
      <c r="C223" s="312" t="s">
        <v>91</v>
      </c>
      <c r="D223" s="314">
        <v>5.0000000000000001E-4</v>
      </c>
    </row>
    <row r="224" spans="1:4" s="300" customFormat="1" ht="11.25" customHeight="1" x14ac:dyDescent="0.25">
      <c r="A224" s="376" t="s">
        <v>163</v>
      </c>
      <c r="B224" s="376"/>
      <c r="C224" s="306" t="s">
        <v>153</v>
      </c>
      <c r="D224" s="347">
        <f>'Proposed Rates'!H215</f>
        <v>0.25</v>
      </c>
    </row>
    <row r="225" spans="1:4" s="315" customFormat="1" ht="18.75" customHeight="1" x14ac:dyDescent="0.3">
      <c r="A225" s="382" t="s">
        <v>191</v>
      </c>
      <c r="B225" s="382"/>
      <c r="C225" s="382"/>
      <c r="D225" s="406"/>
    </row>
    <row r="226" spans="1:4" s="300" customFormat="1" ht="60" customHeight="1" x14ac:dyDescent="0.25">
      <c r="A226" s="379" t="s">
        <v>192</v>
      </c>
      <c r="B226" s="379"/>
      <c r="C226" s="379"/>
      <c r="D226" s="392"/>
    </row>
    <row r="227" spans="1:4" s="300" customFormat="1" ht="6.75" customHeight="1" x14ac:dyDescent="0.25">
      <c r="A227" s="301"/>
      <c r="B227" s="301"/>
      <c r="C227" s="301"/>
      <c r="D227" s="316"/>
    </row>
    <row r="228" spans="1:4" s="300" customFormat="1" ht="11.25" customHeight="1" x14ac:dyDescent="0.25">
      <c r="A228" s="383" t="s">
        <v>146</v>
      </c>
      <c r="B228" s="404"/>
      <c r="C228" s="404"/>
      <c r="D228" s="404"/>
    </row>
    <row r="229" spans="1:4" s="300" customFormat="1" ht="6.75" customHeight="1" x14ac:dyDescent="0.25">
      <c r="A229" s="302"/>
      <c r="B229" s="303"/>
      <c r="C229" s="303"/>
      <c r="D229" s="303"/>
    </row>
    <row r="230" spans="1:4" s="300" customFormat="1" ht="36" customHeight="1" x14ac:dyDescent="0.25">
      <c r="A230" s="379" t="s">
        <v>147</v>
      </c>
      <c r="B230" s="379"/>
      <c r="C230" s="379"/>
      <c r="D230" s="392"/>
    </row>
    <row r="231" spans="1:4" s="300" customFormat="1" ht="6.75" customHeight="1" x14ac:dyDescent="0.25">
      <c r="A231" s="301"/>
      <c r="B231" s="301"/>
      <c r="C231" s="301"/>
      <c r="D231" s="316"/>
    </row>
    <row r="232" spans="1:4" s="300" customFormat="1" ht="48" customHeight="1" x14ac:dyDescent="0.25">
      <c r="A232" s="379" t="s">
        <v>148</v>
      </c>
      <c r="B232" s="379"/>
      <c r="C232" s="379"/>
      <c r="D232" s="392"/>
    </row>
    <row r="233" spans="1:4" s="300" customFormat="1" ht="6.75" customHeight="1" x14ac:dyDescent="0.25">
      <c r="A233" s="301"/>
      <c r="B233" s="301"/>
      <c r="C233" s="301"/>
      <c r="D233" s="316"/>
    </row>
    <row r="234" spans="1:4" s="300" customFormat="1" ht="48" customHeight="1" x14ac:dyDescent="0.25">
      <c r="A234" s="379" t="s">
        <v>149</v>
      </c>
      <c r="B234" s="379"/>
      <c r="C234" s="379"/>
      <c r="D234" s="392"/>
    </row>
    <row r="235" spans="1:4" s="300" customFormat="1" ht="6.75" customHeight="1" x14ac:dyDescent="0.25">
      <c r="A235" s="301"/>
      <c r="B235" s="301"/>
      <c r="C235" s="301"/>
      <c r="D235" s="316"/>
    </row>
    <row r="236" spans="1:4" s="300" customFormat="1" ht="36" customHeight="1" x14ac:dyDescent="0.25">
      <c r="A236" s="379" t="s">
        <v>193</v>
      </c>
      <c r="B236" s="379"/>
      <c r="C236" s="379"/>
      <c r="D236" s="392"/>
    </row>
    <row r="237" spans="1:4" s="300" customFormat="1" ht="6.75" customHeight="1" x14ac:dyDescent="0.25">
      <c r="A237" s="301"/>
      <c r="B237" s="301"/>
      <c r="C237" s="301"/>
      <c r="D237" s="316"/>
    </row>
    <row r="238" spans="1:4" s="300" customFormat="1" ht="15" customHeight="1" x14ac:dyDescent="0.25">
      <c r="A238" s="391" t="s">
        <v>151</v>
      </c>
      <c r="B238" s="402"/>
      <c r="C238" s="402"/>
      <c r="D238" s="402"/>
    </row>
    <row r="239" spans="1:4" s="300" customFormat="1" ht="6.75" customHeight="1" x14ac:dyDescent="0.25">
      <c r="A239" s="304"/>
      <c r="B239" s="305"/>
      <c r="C239" s="305"/>
      <c r="D239" s="305"/>
    </row>
    <row r="240" spans="1:4" s="300" customFormat="1" ht="11.25" customHeight="1" x14ac:dyDescent="0.25">
      <c r="A240" s="376" t="s">
        <v>180</v>
      </c>
      <c r="B240" s="376"/>
      <c r="C240" s="306" t="s">
        <v>153</v>
      </c>
      <c r="D240" s="356">
        <f>'Proposed Rates'!H12</f>
        <v>1.0900000000000001</v>
      </c>
    </row>
    <row r="241" spans="1:4" s="300" customFormat="1" ht="11.25" customHeight="1" x14ac:dyDescent="0.25">
      <c r="A241" s="376" t="s">
        <v>19</v>
      </c>
      <c r="B241" s="376"/>
      <c r="C241" s="306" t="s">
        <v>92</v>
      </c>
      <c r="D241" s="356">
        <f>'Proposed Rates'!H25</f>
        <v>7.0719000000000003</v>
      </c>
    </row>
    <row r="242" spans="1:4" s="300" customFormat="1" ht="11.25" customHeight="1" x14ac:dyDescent="0.25">
      <c r="A242" s="376" t="s">
        <v>156</v>
      </c>
      <c r="B242" s="376"/>
      <c r="C242" s="306" t="s">
        <v>92</v>
      </c>
      <c r="D242" s="364">
        <f>'Proposed Rates'!H238</f>
        <v>1.546E-2</v>
      </c>
    </row>
    <row r="243" spans="1:4" s="300" customFormat="1" ht="15.75" customHeight="1" x14ac:dyDescent="0.25">
      <c r="A243" s="376" t="s">
        <v>157</v>
      </c>
      <c r="B243" s="376"/>
      <c r="C243" s="306" t="s">
        <v>92</v>
      </c>
      <c r="D243" s="356">
        <f>'Proposed Rates'!H158</f>
        <v>2.3043999999999998</v>
      </c>
    </row>
    <row r="244" spans="1:4" s="300" customFormat="1" ht="15" customHeight="1" x14ac:dyDescent="0.25">
      <c r="A244" s="376" t="s">
        <v>158</v>
      </c>
      <c r="B244" s="376"/>
      <c r="C244" s="306" t="s">
        <v>92</v>
      </c>
      <c r="D244" s="307">
        <f>'Proposed Rates'!H172</f>
        <v>1.4898</v>
      </c>
    </row>
    <row r="245" spans="1:4" s="300" customFormat="1" ht="6.75" customHeight="1" x14ac:dyDescent="0.25">
      <c r="A245" s="308"/>
      <c r="B245" s="308"/>
      <c r="C245" s="306"/>
      <c r="D245" s="307"/>
    </row>
    <row r="246" spans="1:4" s="300" customFormat="1" ht="15" customHeight="1" x14ac:dyDescent="0.25">
      <c r="A246" s="393" t="s">
        <v>159</v>
      </c>
      <c r="B246" s="381"/>
      <c r="C246" s="306"/>
      <c r="D246" s="310"/>
    </row>
    <row r="247" spans="1:4" s="300" customFormat="1" ht="6.75" customHeight="1" x14ac:dyDescent="0.25">
      <c r="A247" s="311"/>
      <c r="B247" s="309"/>
      <c r="C247" s="306"/>
      <c r="D247" s="310"/>
    </row>
    <row r="248" spans="1:4" s="300" customFormat="1" ht="11.25" customHeight="1" x14ac:dyDescent="0.25">
      <c r="A248" s="376" t="s">
        <v>160</v>
      </c>
      <c r="B248" s="376"/>
      <c r="C248" s="312" t="s">
        <v>91</v>
      </c>
      <c r="D248" s="313">
        <v>3.0000000000000001E-3</v>
      </c>
    </row>
    <row r="249" spans="1:4" s="300" customFormat="1" ht="11.25" customHeight="1" x14ac:dyDescent="0.25">
      <c r="A249" s="381" t="s">
        <v>161</v>
      </c>
      <c r="B249" s="381"/>
      <c r="C249" s="312" t="s">
        <v>91</v>
      </c>
      <c r="D249" s="314">
        <v>4.0000000000000002E-4</v>
      </c>
    </row>
    <row r="250" spans="1:4" s="300" customFormat="1" ht="11.25" customHeight="1" x14ac:dyDescent="0.25">
      <c r="A250" s="376" t="s">
        <v>162</v>
      </c>
      <c r="B250" s="376"/>
      <c r="C250" s="312" t="s">
        <v>91</v>
      </c>
      <c r="D250" s="314">
        <v>5.0000000000000001E-4</v>
      </c>
    </row>
    <row r="251" spans="1:4" s="300" customFormat="1" ht="11.25" customHeight="1" x14ac:dyDescent="0.25">
      <c r="A251" s="376" t="s">
        <v>163</v>
      </c>
      <c r="B251" s="376"/>
      <c r="C251" s="306" t="s">
        <v>153</v>
      </c>
      <c r="D251" s="347">
        <f>'Proposed Rates'!H215</f>
        <v>0.25</v>
      </c>
    </row>
    <row r="252" spans="1:4" s="315" customFormat="1" ht="18.75" customHeight="1" x14ac:dyDescent="0.3">
      <c r="A252" s="382" t="s">
        <v>194</v>
      </c>
      <c r="B252" s="382"/>
      <c r="C252" s="382"/>
      <c r="D252" s="406"/>
    </row>
    <row r="253" spans="1:4" s="300" customFormat="1" ht="36" customHeight="1" x14ac:dyDescent="0.25">
      <c r="A253" s="379" t="s">
        <v>195</v>
      </c>
      <c r="B253" s="379"/>
      <c r="C253" s="379"/>
      <c r="D253" s="392"/>
    </row>
    <row r="254" spans="1:4" s="300" customFormat="1" ht="6.75" customHeight="1" x14ac:dyDescent="0.25">
      <c r="A254" s="301"/>
      <c r="B254" s="301"/>
      <c r="C254" s="301"/>
      <c r="D254" s="316"/>
    </row>
    <row r="255" spans="1:4" s="300" customFormat="1" ht="11.25" customHeight="1" x14ac:dyDescent="0.25">
      <c r="A255" s="383" t="s">
        <v>146</v>
      </c>
      <c r="B255" s="404"/>
      <c r="C255" s="404"/>
      <c r="D255" s="404"/>
    </row>
    <row r="256" spans="1:4" s="300" customFormat="1" ht="6.75" customHeight="1" x14ac:dyDescent="0.25">
      <c r="A256" s="302"/>
      <c r="B256" s="303"/>
      <c r="C256" s="303"/>
      <c r="D256" s="303"/>
    </row>
    <row r="257" spans="1:4" s="300" customFormat="1" ht="36" customHeight="1" x14ac:dyDescent="0.25">
      <c r="A257" s="379" t="s">
        <v>147</v>
      </c>
      <c r="B257" s="379"/>
      <c r="C257" s="379"/>
      <c r="D257" s="392"/>
    </row>
    <row r="258" spans="1:4" s="300" customFormat="1" ht="6.75" customHeight="1" x14ac:dyDescent="0.25">
      <c r="A258" s="301"/>
      <c r="B258" s="301"/>
      <c r="C258" s="301"/>
      <c r="D258" s="316"/>
    </row>
    <row r="259" spans="1:4" s="300" customFormat="1" ht="48" customHeight="1" x14ac:dyDescent="0.25">
      <c r="A259" s="379" t="s">
        <v>148</v>
      </c>
      <c r="B259" s="379"/>
      <c r="C259" s="379"/>
      <c r="D259" s="392"/>
    </row>
    <row r="260" spans="1:4" s="300" customFormat="1" ht="6.75" customHeight="1" x14ac:dyDescent="0.25">
      <c r="A260" s="301"/>
      <c r="B260" s="301"/>
      <c r="C260" s="301"/>
      <c r="D260" s="316"/>
    </row>
    <row r="261" spans="1:4" s="300" customFormat="1" ht="24" customHeight="1" x14ac:dyDescent="0.25">
      <c r="A261" s="379" t="s">
        <v>196</v>
      </c>
      <c r="B261" s="379"/>
      <c r="C261" s="379"/>
      <c r="D261" s="392"/>
    </row>
    <row r="262" spans="1:4" s="300" customFormat="1" ht="6.75" customHeight="1" x14ac:dyDescent="0.25">
      <c r="A262" s="301"/>
      <c r="B262" s="301"/>
      <c r="C262" s="301"/>
      <c r="D262" s="316"/>
    </row>
    <row r="263" spans="1:4" s="300" customFormat="1" ht="36" customHeight="1" x14ac:dyDescent="0.25">
      <c r="A263" s="379" t="s">
        <v>193</v>
      </c>
      <c r="B263" s="379"/>
      <c r="C263" s="379"/>
      <c r="D263" s="392"/>
    </row>
    <row r="264" spans="1:4" s="300" customFormat="1" ht="6.75" customHeight="1" x14ac:dyDescent="0.25">
      <c r="A264" s="301"/>
      <c r="B264" s="301"/>
      <c r="C264" s="301"/>
      <c r="D264" s="316"/>
    </row>
    <row r="265" spans="1:4" s="300" customFormat="1" ht="15" customHeight="1" x14ac:dyDescent="0.25">
      <c r="A265" s="391" t="s">
        <v>151</v>
      </c>
      <c r="B265" s="402"/>
      <c r="C265" s="402"/>
      <c r="D265" s="402"/>
    </row>
    <row r="266" spans="1:4" s="300" customFormat="1" ht="6.75" customHeight="1" x14ac:dyDescent="0.25">
      <c r="A266" s="304"/>
      <c r="B266" s="305"/>
      <c r="C266" s="305"/>
      <c r="D266" s="305"/>
    </row>
    <row r="267" spans="1:4" s="300" customFormat="1" ht="11.25" customHeight="1" x14ac:dyDescent="0.25">
      <c r="A267" s="376" t="s">
        <v>152</v>
      </c>
      <c r="B267" s="376"/>
      <c r="C267" s="306" t="s">
        <v>153</v>
      </c>
      <c r="D267" s="320">
        <f>'Proposed Rates'!H352</f>
        <v>15</v>
      </c>
    </row>
    <row r="268" spans="1:4" s="315" customFormat="1" ht="18.75" customHeight="1" x14ac:dyDescent="0.3">
      <c r="A268" s="382" t="s">
        <v>197</v>
      </c>
      <c r="B268" s="382"/>
      <c r="C268" s="382"/>
      <c r="D268" s="406"/>
    </row>
    <row r="269" spans="1:4" s="300" customFormat="1" ht="36" customHeight="1" x14ac:dyDescent="0.25">
      <c r="A269" s="379" t="s">
        <v>198</v>
      </c>
      <c r="B269" s="379"/>
      <c r="C269" s="379"/>
      <c r="D269" s="392"/>
    </row>
    <row r="270" spans="1:4" s="300" customFormat="1" ht="6.75" customHeight="1" x14ac:dyDescent="0.25">
      <c r="A270" s="301"/>
      <c r="B270" s="301"/>
      <c r="C270" s="301"/>
      <c r="D270" s="316"/>
    </row>
    <row r="271" spans="1:4" s="300" customFormat="1" ht="11.25" customHeight="1" x14ac:dyDescent="0.25">
      <c r="A271" s="383" t="s">
        <v>146</v>
      </c>
      <c r="B271" s="404"/>
      <c r="C271" s="404"/>
      <c r="D271" s="404"/>
    </row>
    <row r="272" spans="1:4" s="300" customFormat="1" ht="6.75" customHeight="1" x14ac:dyDescent="0.25">
      <c r="A272" s="302"/>
      <c r="B272" s="303"/>
      <c r="C272" s="303"/>
      <c r="D272" s="303"/>
    </row>
    <row r="273" spans="1:4" s="300" customFormat="1" ht="36" customHeight="1" x14ac:dyDescent="0.25">
      <c r="A273" s="379" t="s">
        <v>147</v>
      </c>
      <c r="B273" s="379"/>
      <c r="C273" s="379"/>
      <c r="D273" s="392"/>
    </row>
    <row r="274" spans="1:4" s="300" customFormat="1" ht="6.75" customHeight="1" x14ac:dyDescent="0.25">
      <c r="A274" s="301"/>
      <c r="B274" s="301"/>
      <c r="C274" s="301"/>
      <c r="D274" s="316"/>
    </row>
    <row r="275" spans="1:4" s="300" customFormat="1" ht="48" customHeight="1" x14ac:dyDescent="0.25">
      <c r="A275" s="379" t="s">
        <v>148</v>
      </c>
      <c r="B275" s="379"/>
      <c r="C275" s="379"/>
      <c r="D275" s="392"/>
    </row>
    <row r="276" spans="1:4" s="300" customFormat="1" ht="6.75" customHeight="1" x14ac:dyDescent="0.25">
      <c r="A276" s="301"/>
      <c r="B276" s="301"/>
      <c r="C276" s="301"/>
      <c r="D276" s="316"/>
    </row>
    <row r="277" spans="1:4" s="300" customFormat="1" ht="24" customHeight="1" x14ac:dyDescent="0.25">
      <c r="A277" s="379" t="s">
        <v>196</v>
      </c>
      <c r="B277" s="379"/>
      <c r="C277" s="379"/>
      <c r="D277" s="392"/>
    </row>
    <row r="278" spans="1:4" s="300" customFormat="1" ht="6.75" customHeight="1" x14ac:dyDescent="0.25">
      <c r="A278" s="301"/>
      <c r="B278" s="301"/>
      <c r="C278" s="301"/>
      <c r="D278" s="316"/>
    </row>
    <row r="279" spans="1:4" s="300" customFormat="1" ht="36" customHeight="1" x14ac:dyDescent="0.25">
      <c r="A279" s="379" t="s">
        <v>193</v>
      </c>
      <c r="B279" s="379"/>
      <c r="C279" s="379"/>
      <c r="D279" s="392"/>
    </row>
    <row r="280" spans="1:4" s="300" customFormat="1" ht="6.75" customHeight="1" x14ac:dyDescent="0.25">
      <c r="A280" s="301"/>
      <c r="B280" s="301"/>
      <c r="C280" s="301"/>
      <c r="D280" s="316"/>
    </row>
    <row r="281" spans="1:4" s="300" customFormat="1" ht="15" customHeight="1" x14ac:dyDescent="0.25">
      <c r="A281" s="391" t="s">
        <v>151</v>
      </c>
      <c r="B281" s="402"/>
      <c r="C281" s="402"/>
      <c r="D281" s="402"/>
    </row>
    <row r="282" spans="1:4" s="300" customFormat="1" ht="6.75" customHeight="1" x14ac:dyDescent="0.25">
      <c r="A282" s="304"/>
      <c r="B282" s="305"/>
      <c r="C282" s="305"/>
      <c r="D282" s="305"/>
    </row>
    <row r="283" spans="1:4" s="300" customFormat="1" ht="11.25" customHeight="1" x14ac:dyDescent="0.25">
      <c r="A283" s="376" t="s">
        <v>152</v>
      </c>
      <c r="B283" s="376"/>
      <c r="C283" s="306" t="s">
        <v>153</v>
      </c>
      <c r="D283" s="320">
        <f>'Proposed Rates'!H353</f>
        <v>15</v>
      </c>
    </row>
    <row r="284" spans="1:4" s="315" customFormat="1" ht="18.75" customHeight="1" x14ac:dyDescent="0.3">
      <c r="A284" s="382" t="s">
        <v>199</v>
      </c>
      <c r="B284" s="382"/>
      <c r="C284" s="382"/>
      <c r="D284" s="406"/>
    </row>
    <row r="285" spans="1:4" s="300" customFormat="1" ht="36" customHeight="1" x14ac:dyDescent="0.25">
      <c r="A285" s="379" t="s">
        <v>200</v>
      </c>
      <c r="B285" s="379"/>
      <c r="C285" s="379"/>
      <c r="D285" s="392"/>
    </row>
    <row r="286" spans="1:4" s="300" customFormat="1" ht="6.75" customHeight="1" x14ac:dyDescent="0.25">
      <c r="A286" s="301"/>
      <c r="B286" s="301"/>
      <c r="C286" s="301"/>
      <c r="D286" s="316"/>
    </row>
    <row r="287" spans="1:4" s="300" customFormat="1" ht="11.25" customHeight="1" x14ac:dyDescent="0.25">
      <c r="A287" s="383" t="s">
        <v>146</v>
      </c>
      <c r="B287" s="404"/>
      <c r="C287" s="404"/>
      <c r="D287" s="404"/>
    </row>
    <row r="288" spans="1:4" s="300" customFormat="1" ht="6.75" customHeight="1" x14ac:dyDescent="0.25">
      <c r="A288" s="302"/>
      <c r="B288" s="303"/>
      <c r="C288" s="303"/>
      <c r="D288" s="303"/>
    </row>
    <row r="289" spans="1:4" s="300" customFormat="1" ht="36" customHeight="1" x14ac:dyDescent="0.25">
      <c r="A289" s="379" t="s">
        <v>147</v>
      </c>
      <c r="B289" s="379"/>
      <c r="C289" s="379"/>
      <c r="D289" s="392"/>
    </row>
    <row r="290" spans="1:4" s="300" customFormat="1" ht="6.75" customHeight="1" x14ac:dyDescent="0.25">
      <c r="A290" s="301"/>
      <c r="B290" s="301"/>
      <c r="C290" s="301"/>
      <c r="D290" s="316"/>
    </row>
    <row r="291" spans="1:4" s="300" customFormat="1" ht="48" customHeight="1" x14ac:dyDescent="0.25">
      <c r="A291" s="379" t="s">
        <v>148</v>
      </c>
      <c r="B291" s="379"/>
      <c r="C291" s="379"/>
      <c r="D291" s="392"/>
    </row>
    <row r="292" spans="1:4" s="300" customFormat="1" ht="6.75" customHeight="1" x14ac:dyDescent="0.25">
      <c r="A292" s="301"/>
      <c r="B292" s="301"/>
      <c r="C292" s="301"/>
      <c r="D292" s="316"/>
    </row>
    <row r="293" spans="1:4" s="300" customFormat="1" ht="24" customHeight="1" x14ac:dyDescent="0.25">
      <c r="A293" s="379" t="s">
        <v>196</v>
      </c>
      <c r="B293" s="379"/>
      <c r="C293" s="379"/>
      <c r="D293" s="392"/>
    </row>
    <row r="294" spans="1:4" s="300" customFormat="1" ht="6.75" customHeight="1" x14ac:dyDescent="0.25">
      <c r="A294" s="301"/>
      <c r="B294" s="301"/>
      <c r="C294" s="301"/>
      <c r="D294" s="316"/>
    </row>
    <row r="295" spans="1:4" s="300" customFormat="1" ht="36" customHeight="1" x14ac:dyDescent="0.25">
      <c r="A295" s="379" t="s">
        <v>193</v>
      </c>
      <c r="B295" s="379"/>
      <c r="C295" s="379"/>
      <c r="D295" s="392"/>
    </row>
    <row r="296" spans="1:4" s="300" customFormat="1" ht="6.75" customHeight="1" x14ac:dyDescent="0.25">
      <c r="A296" s="301"/>
      <c r="B296" s="301"/>
      <c r="C296" s="301"/>
      <c r="D296" s="316"/>
    </row>
    <row r="297" spans="1:4" s="300" customFormat="1" ht="15" customHeight="1" x14ac:dyDescent="0.25">
      <c r="A297" s="391" t="s">
        <v>151</v>
      </c>
      <c r="B297" s="402"/>
      <c r="C297" s="402"/>
      <c r="D297" s="402"/>
    </row>
    <row r="298" spans="1:4" s="300" customFormat="1" ht="6.75" customHeight="1" x14ac:dyDescent="0.25">
      <c r="A298" s="304"/>
      <c r="B298" s="305"/>
      <c r="C298" s="305"/>
      <c r="D298" s="305"/>
    </row>
    <row r="299" spans="1:4" s="300" customFormat="1" ht="11.25" customHeight="1" x14ac:dyDescent="0.25">
      <c r="A299" s="376" t="s">
        <v>152</v>
      </c>
      <c r="B299" s="376"/>
      <c r="C299" s="306" t="s">
        <v>153</v>
      </c>
      <c r="D299" s="320">
        <f>'Proposed Rates'!H354</f>
        <v>82</v>
      </c>
    </row>
    <row r="300" spans="1:4" s="315" customFormat="1" ht="18.75" customHeight="1" x14ac:dyDescent="0.3">
      <c r="A300" s="382" t="s">
        <v>201</v>
      </c>
      <c r="B300" s="382"/>
      <c r="C300" s="382"/>
      <c r="D300" s="406"/>
    </row>
    <row r="301" spans="1:4" s="300" customFormat="1" ht="36" customHeight="1" x14ac:dyDescent="0.25">
      <c r="A301" s="379" t="s">
        <v>202</v>
      </c>
      <c r="B301" s="379"/>
      <c r="C301" s="379"/>
      <c r="D301" s="392"/>
    </row>
    <row r="302" spans="1:4" s="300" customFormat="1" ht="6.75" customHeight="1" x14ac:dyDescent="0.25">
      <c r="A302" s="301"/>
      <c r="B302" s="301"/>
      <c r="C302" s="301"/>
      <c r="D302" s="316"/>
    </row>
    <row r="303" spans="1:4" s="300" customFormat="1" ht="11.25" customHeight="1" x14ac:dyDescent="0.25">
      <c r="A303" s="383" t="s">
        <v>146</v>
      </c>
      <c r="B303" s="404"/>
      <c r="C303" s="404"/>
      <c r="D303" s="404"/>
    </row>
    <row r="304" spans="1:4" s="300" customFormat="1" ht="6.75" customHeight="1" x14ac:dyDescent="0.25">
      <c r="A304" s="302"/>
      <c r="B304" s="303"/>
      <c r="C304" s="303"/>
      <c r="D304" s="303"/>
    </row>
    <row r="305" spans="1:4" s="300" customFormat="1" ht="36" customHeight="1" x14ac:dyDescent="0.25">
      <c r="A305" s="379" t="s">
        <v>147</v>
      </c>
      <c r="B305" s="379"/>
      <c r="C305" s="379"/>
      <c r="D305" s="392"/>
    </row>
    <row r="306" spans="1:4" s="300" customFormat="1" ht="6.75" customHeight="1" x14ac:dyDescent="0.25">
      <c r="A306" s="301"/>
      <c r="B306" s="301"/>
      <c r="C306" s="301"/>
      <c r="D306" s="316"/>
    </row>
    <row r="307" spans="1:4" s="300" customFormat="1" ht="48" customHeight="1" x14ac:dyDescent="0.25">
      <c r="A307" s="379" t="s">
        <v>148</v>
      </c>
      <c r="B307" s="379"/>
      <c r="C307" s="379"/>
      <c r="D307" s="392"/>
    </row>
    <row r="308" spans="1:4" s="300" customFormat="1" ht="6.75" customHeight="1" x14ac:dyDescent="0.25">
      <c r="A308" s="301"/>
      <c r="B308" s="301"/>
      <c r="C308" s="301"/>
      <c r="D308" s="316"/>
    </row>
    <row r="309" spans="1:4" s="300" customFormat="1" ht="24" customHeight="1" x14ac:dyDescent="0.25">
      <c r="A309" s="379" t="s">
        <v>196</v>
      </c>
      <c r="B309" s="379"/>
      <c r="C309" s="379"/>
      <c r="D309" s="392"/>
    </row>
    <row r="310" spans="1:4" s="300" customFormat="1" ht="6.75" customHeight="1" x14ac:dyDescent="0.25">
      <c r="A310" s="301"/>
      <c r="B310" s="301"/>
      <c r="C310" s="301"/>
      <c r="D310" s="316"/>
    </row>
    <row r="311" spans="1:4" s="300" customFormat="1" ht="36" customHeight="1" x14ac:dyDescent="0.25">
      <c r="A311" s="379" t="s">
        <v>193</v>
      </c>
      <c r="B311" s="379"/>
      <c r="C311" s="379"/>
      <c r="D311" s="392"/>
    </row>
    <row r="312" spans="1:4" s="300" customFormat="1" ht="6.75" customHeight="1" x14ac:dyDescent="0.25">
      <c r="A312" s="301"/>
      <c r="B312" s="301"/>
      <c r="C312" s="301"/>
      <c r="D312" s="316"/>
    </row>
    <row r="313" spans="1:4" s="300" customFormat="1" ht="15" customHeight="1" x14ac:dyDescent="0.25">
      <c r="A313" s="391" t="s">
        <v>151</v>
      </c>
      <c r="B313" s="402"/>
      <c r="C313" s="402"/>
      <c r="D313" s="402"/>
    </row>
    <row r="314" spans="1:4" s="300" customFormat="1" ht="6.75" customHeight="1" x14ac:dyDescent="0.25">
      <c r="A314" s="304"/>
      <c r="B314" s="305"/>
      <c r="C314" s="305"/>
      <c r="D314" s="305"/>
    </row>
    <row r="315" spans="1:4" s="300" customFormat="1" ht="11.25" customHeight="1" x14ac:dyDescent="0.25">
      <c r="A315" s="376" t="s">
        <v>152</v>
      </c>
      <c r="B315" s="376"/>
      <c r="C315" s="306" t="s">
        <v>153</v>
      </c>
      <c r="D315" s="320">
        <f>'Proposed Rates'!H355</f>
        <v>338</v>
      </c>
    </row>
    <row r="316" spans="1:4" s="300" customFormat="1" ht="6.75" customHeight="1" x14ac:dyDescent="0.25">
      <c r="A316" s="321"/>
      <c r="B316" s="308"/>
      <c r="C316" s="306"/>
      <c r="D316" s="320"/>
    </row>
    <row r="317" spans="1:4" s="300" customFormat="1" ht="18" customHeight="1" x14ac:dyDescent="0.25">
      <c r="A317" s="322" t="s">
        <v>203</v>
      </c>
      <c r="B317" s="323"/>
      <c r="C317" s="323"/>
      <c r="D317" s="324"/>
    </row>
    <row r="318" spans="1:4" s="300" customFormat="1" ht="11.25" customHeight="1" x14ac:dyDescent="0.25">
      <c r="A318" s="381" t="s">
        <v>204</v>
      </c>
      <c r="B318" s="381"/>
      <c r="C318" s="325" t="s">
        <v>92</v>
      </c>
      <c r="D318" s="326">
        <f>'Proposed Rates'!H356</f>
        <v>-0.45</v>
      </c>
    </row>
    <row r="319" spans="1:4" s="300" customFormat="1" ht="11.25" customHeight="1" x14ac:dyDescent="0.25">
      <c r="A319" s="376" t="s">
        <v>205</v>
      </c>
      <c r="B319" s="376"/>
      <c r="C319" s="325" t="s">
        <v>206</v>
      </c>
      <c r="D319" s="326">
        <f>'Proposed Rates'!H357</f>
        <v>-1</v>
      </c>
    </row>
    <row r="320" spans="1:4" s="300" customFormat="1" ht="18" customHeight="1" x14ac:dyDescent="0.25">
      <c r="A320" s="322" t="s">
        <v>207</v>
      </c>
      <c r="B320" s="323"/>
      <c r="C320" s="323"/>
      <c r="D320" s="327"/>
    </row>
    <row r="321" spans="1:4" s="300" customFormat="1" ht="6.75" customHeight="1" x14ac:dyDescent="0.25">
      <c r="A321" s="322"/>
      <c r="B321" s="323"/>
      <c r="C321" s="323"/>
      <c r="D321" s="327"/>
    </row>
    <row r="322" spans="1:4" s="300" customFormat="1" ht="11.25" customHeight="1" x14ac:dyDescent="0.25">
      <c r="A322" s="390" t="s">
        <v>146</v>
      </c>
      <c r="B322" s="380"/>
      <c r="C322" s="380"/>
      <c r="D322" s="380"/>
    </row>
    <row r="323" spans="1:4" s="300" customFormat="1" ht="6.75" customHeight="1" x14ac:dyDescent="0.25">
      <c r="A323" s="328"/>
      <c r="B323" s="329"/>
      <c r="C323" s="329"/>
      <c r="D323" s="329"/>
    </row>
    <row r="324" spans="1:4" s="300" customFormat="1" ht="36" customHeight="1" x14ac:dyDescent="0.25">
      <c r="A324" s="388" t="s">
        <v>147</v>
      </c>
      <c r="B324" s="388"/>
      <c r="C324" s="388"/>
      <c r="D324" s="405"/>
    </row>
    <row r="325" spans="1:4" s="300" customFormat="1" ht="6.75" customHeight="1" x14ac:dyDescent="0.25">
      <c r="A325" s="330"/>
      <c r="B325" s="330"/>
      <c r="C325" s="330"/>
      <c r="D325" s="331"/>
    </row>
    <row r="326" spans="1:4" s="300" customFormat="1" ht="48" customHeight="1" x14ac:dyDescent="0.25">
      <c r="A326" s="388" t="s">
        <v>208</v>
      </c>
      <c r="B326" s="388"/>
      <c r="C326" s="388"/>
      <c r="D326" s="405"/>
    </row>
    <row r="327" spans="1:4" s="300" customFormat="1" ht="6.75" customHeight="1" x14ac:dyDescent="0.25">
      <c r="A327" s="330"/>
      <c r="B327" s="330"/>
      <c r="C327" s="330"/>
      <c r="D327" s="331"/>
    </row>
    <row r="328" spans="1:4" s="300" customFormat="1" ht="36" customHeight="1" x14ac:dyDescent="0.25">
      <c r="A328" s="388" t="s">
        <v>150</v>
      </c>
      <c r="B328" s="388"/>
      <c r="C328" s="388"/>
      <c r="D328" s="405"/>
    </row>
    <row r="329" spans="1:4" s="300" customFormat="1" ht="6.75" customHeight="1" x14ac:dyDescent="0.25">
      <c r="A329" s="330"/>
      <c r="B329" s="330"/>
      <c r="C329" s="330"/>
      <c r="D329" s="331"/>
    </row>
    <row r="330" spans="1:4" s="300" customFormat="1" ht="15" customHeight="1" x14ac:dyDescent="0.25">
      <c r="A330" s="332" t="s">
        <v>209</v>
      </c>
      <c r="B330" s="323"/>
      <c r="C330" s="323"/>
      <c r="D330" s="327"/>
    </row>
    <row r="331" spans="1:4" s="300" customFormat="1" ht="11.25" customHeight="1" x14ac:dyDescent="0.25">
      <c r="A331" s="389" t="s">
        <v>210</v>
      </c>
      <c r="B331" s="389"/>
      <c r="C331" s="306" t="s">
        <v>153</v>
      </c>
      <c r="D331" s="320">
        <f>'Proposed Rates'!H296</f>
        <v>16</v>
      </c>
    </row>
    <row r="332" spans="1:4" s="300" customFormat="1" ht="11.25" customHeight="1" x14ac:dyDescent="0.25">
      <c r="A332" s="333" t="s">
        <v>211</v>
      </c>
      <c r="B332" s="333"/>
      <c r="C332" s="306" t="s">
        <v>153</v>
      </c>
      <c r="D332" s="320">
        <f>'Proposed Rates'!H297</f>
        <v>27</v>
      </c>
    </row>
    <row r="333" spans="1:4" s="300" customFormat="1" ht="11.25" customHeight="1" x14ac:dyDescent="0.25">
      <c r="A333" s="389" t="s">
        <v>212</v>
      </c>
      <c r="B333" s="389"/>
      <c r="C333" s="306" t="s">
        <v>153</v>
      </c>
      <c r="D333" s="320">
        <f>'Proposed Rates'!H298</f>
        <v>6</v>
      </c>
    </row>
    <row r="334" spans="1:4" s="300" customFormat="1" ht="11.25" customHeight="1" x14ac:dyDescent="0.25">
      <c r="A334" s="389" t="s">
        <v>213</v>
      </c>
      <c r="B334" s="389"/>
      <c r="C334" s="306" t="s">
        <v>153</v>
      </c>
      <c r="D334" s="320">
        <f>'Proposed Rates'!H299</f>
        <v>128</v>
      </c>
    </row>
    <row r="335" spans="1:4" s="300" customFormat="1" ht="11.25" customHeight="1" x14ac:dyDescent="0.25">
      <c r="A335" s="389" t="s">
        <v>214</v>
      </c>
      <c r="B335" s="389"/>
      <c r="C335" s="306" t="s">
        <v>153</v>
      </c>
      <c r="D335" s="320">
        <f>'Proposed Rates'!H300</f>
        <v>16</v>
      </c>
    </row>
    <row r="336" spans="1:4" s="300" customFormat="1" ht="11.25" customHeight="1" x14ac:dyDescent="0.25">
      <c r="A336" s="389" t="s">
        <v>215</v>
      </c>
      <c r="B336" s="389"/>
      <c r="C336" s="306" t="s">
        <v>153</v>
      </c>
      <c r="D336" s="320">
        <f>'Proposed Rates'!H301</f>
        <v>27</v>
      </c>
    </row>
    <row r="337" spans="1:4" s="300" customFormat="1" ht="11.25" customHeight="1" x14ac:dyDescent="0.25">
      <c r="A337" s="389" t="s">
        <v>216</v>
      </c>
      <c r="B337" s="389"/>
      <c r="C337" s="306" t="s">
        <v>153</v>
      </c>
      <c r="D337" s="320">
        <f>'Proposed Rates'!H302</f>
        <v>27</v>
      </c>
    </row>
    <row r="338" spans="1:4" s="300" customFormat="1" ht="11.25" customHeight="1" x14ac:dyDescent="0.25">
      <c r="A338" s="389" t="s">
        <v>219</v>
      </c>
      <c r="B338" s="389"/>
      <c r="C338" s="306" t="s">
        <v>153</v>
      </c>
      <c r="D338" s="320">
        <f>'Proposed Rates'!H305</f>
        <v>329</v>
      </c>
    </row>
    <row r="339" spans="1:4" s="300" customFormat="1" ht="11.25" customHeight="1" x14ac:dyDescent="0.25">
      <c r="A339" s="389" t="s">
        <v>220</v>
      </c>
      <c r="B339" s="389"/>
      <c r="C339" s="306" t="s">
        <v>153</v>
      </c>
      <c r="D339" s="320">
        <f>'Proposed Rates'!H306</f>
        <v>247</v>
      </c>
    </row>
    <row r="340" spans="1:4" s="300" customFormat="1" ht="6.75" customHeight="1" x14ac:dyDescent="0.25">
      <c r="A340" s="333"/>
      <c r="B340" s="333"/>
      <c r="C340" s="306"/>
      <c r="D340" s="320"/>
    </row>
    <row r="341" spans="1:4" s="300" customFormat="1" ht="15" customHeight="1" x14ac:dyDescent="0.25">
      <c r="A341" s="332" t="s">
        <v>221</v>
      </c>
      <c r="B341" s="323"/>
      <c r="C341" s="334"/>
      <c r="D341" s="335"/>
    </row>
    <row r="342" spans="1:4" s="300" customFormat="1" ht="22.5" customHeight="1" x14ac:dyDescent="0.25">
      <c r="A342" s="389" t="s">
        <v>222</v>
      </c>
      <c r="B342" s="389"/>
      <c r="C342" s="306" t="s">
        <v>206</v>
      </c>
      <c r="D342" s="320">
        <f>'Proposed Rates'!H310</f>
        <v>1.5</v>
      </c>
    </row>
    <row r="343" spans="1:4" s="300" customFormat="1" ht="11.25" customHeight="1" x14ac:dyDescent="0.25">
      <c r="A343" s="389" t="s">
        <v>223</v>
      </c>
      <c r="B343" s="389"/>
      <c r="C343" s="306" t="s">
        <v>153</v>
      </c>
      <c r="D343" s="320">
        <f>'Proposed Rates'!H311</f>
        <v>70</v>
      </c>
    </row>
    <row r="344" spans="1:4" s="300" customFormat="1" ht="11.25" customHeight="1" x14ac:dyDescent="0.25">
      <c r="A344" s="389" t="s">
        <v>224</v>
      </c>
      <c r="B344" s="389"/>
      <c r="C344" s="306" t="s">
        <v>153</v>
      </c>
      <c r="D344" s="320">
        <f>'Proposed Rates'!H312</f>
        <v>105</v>
      </c>
    </row>
    <row r="345" spans="1:4" s="300" customFormat="1" ht="11.25" customHeight="1" x14ac:dyDescent="0.25">
      <c r="A345" s="389" t="s">
        <v>225</v>
      </c>
      <c r="B345" s="389"/>
      <c r="C345" s="306" t="s">
        <v>153</v>
      </c>
      <c r="D345" s="320">
        <f>'Proposed Rates'!H313</f>
        <v>262</v>
      </c>
    </row>
    <row r="346" spans="1:4" s="300" customFormat="1" ht="11.25" customHeight="1" x14ac:dyDescent="0.25">
      <c r="A346" s="389" t="s">
        <v>226</v>
      </c>
      <c r="B346" s="389"/>
      <c r="C346" s="306" t="s">
        <v>153</v>
      </c>
      <c r="D346" s="320">
        <f>'Proposed Rates'!H314</f>
        <v>442</v>
      </c>
    </row>
    <row r="347" spans="1:4" s="300" customFormat="1" ht="6.75" customHeight="1" x14ac:dyDescent="0.25">
      <c r="A347" s="333"/>
      <c r="B347" s="333"/>
      <c r="C347" s="306"/>
      <c r="D347" s="320">
        <f>'Proposed Rates'!H315</f>
        <v>0</v>
      </c>
    </row>
    <row r="348" spans="1:4" s="300" customFormat="1" ht="15" customHeight="1" x14ac:dyDescent="0.25">
      <c r="A348" s="336" t="s">
        <v>227</v>
      </c>
      <c r="B348" s="323"/>
      <c r="C348" s="334"/>
      <c r="D348" s="320">
        <f>'Proposed Rates'!H316</f>
        <v>0</v>
      </c>
    </row>
    <row r="349" spans="1:4" s="300" customFormat="1" ht="11.25" customHeight="1" x14ac:dyDescent="0.25">
      <c r="A349" s="389" t="s">
        <v>228</v>
      </c>
      <c r="B349" s="389"/>
      <c r="C349" s="306" t="s">
        <v>153</v>
      </c>
      <c r="D349" s="320">
        <f>'Proposed Rates'!H317</f>
        <v>921</v>
      </c>
    </row>
    <row r="350" spans="1:4" s="300" customFormat="1" ht="11.25" customHeight="1" x14ac:dyDescent="0.25">
      <c r="A350" s="389" t="s">
        <v>229</v>
      </c>
      <c r="B350" s="389"/>
      <c r="C350" s="306" t="s">
        <v>153</v>
      </c>
      <c r="D350" s="320">
        <f>'Proposed Rates'!H318</f>
        <v>1335</v>
      </c>
    </row>
    <row r="351" spans="1:4" s="300" customFormat="1" ht="11.25" customHeight="1" x14ac:dyDescent="0.25">
      <c r="A351" s="389" t="s">
        <v>230</v>
      </c>
      <c r="B351" s="389"/>
      <c r="C351" s="306" t="s">
        <v>153</v>
      </c>
      <c r="D351" s="320">
        <f>'Proposed Rates'!H319</f>
        <v>3283</v>
      </c>
    </row>
    <row r="352" spans="1:4" s="300" customFormat="1" ht="22.5" customHeight="1" x14ac:dyDescent="0.25">
      <c r="A352" s="389" t="s">
        <v>231</v>
      </c>
      <c r="B352" s="389"/>
      <c r="C352" s="306" t="s">
        <v>153</v>
      </c>
      <c r="D352" s="320">
        <f>'Proposed Rates'!H320</f>
        <v>48.9</v>
      </c>
    </row>
    <row r="353" spans="1:4" s="300" customFormat="1" ht="11.25" customHeight="1" x14ac:dyDescent="0.25">
      <c r="A353" s="389" t="s">
        <v>232</v>
      </c>
      <c r="B353" s="389"/>
      <c r="C353" s="306"/>
      <c r="D353" s="320" t="str">
        <f>'Proposed Rates'!H321</f>
        <v>Per Attached Table</v>
      </c>
    </row>
    <row r="354" spans="1:4" s="300" customFormat="1" ht="11.25" customHeight="1" x14ac:dyDescent="0.25">
      <c r="A354" s="389" t="s">
        <v>234</v>
      </c>
      <c r="B354" s="389"/>
      <c r="C354" s="306" t="s">
        <v>153</v>
      </c>
      <c r="D354" s="320">
        <f>'Proposed Rates'!H322</f>
        <v>153</v>
      </c>
    </row>
    <row r="355" spans="1:4" s="300" customFormat="1" ht="11.25" customHeight="1" x14ac:dyDescent="0.25">
      <c r="A355" s="389"/>
      <c r="B355" s="389"/>
      <c r="C355" s="306"/>
      <c r="D355" s="320"/>
    </row>
    <row r="356" spans="1:4" s="300" customFormat="1" ht="18" customHeight="1" x14ac:dyDescent="0.25">
      <c r="A356" s="322" t="s">
        <v>235</v>
      </c>
      <c r="B356" s="323"/>
      <c r="C356" s="323"/>
      <c r="D356" s="327"/>
    </row>
    <row r="357" spans="1:4" s="300" customFormat="1" ht="6.75" customHeight="1" x14ac:dyDescent="0.25">
      <c r="A357" s="322"/>
      <c r="B357" s="323"/>
      <c r="C357" s="323"/>
      <c r="D357" s="327"/>
    </row>
    <row r="358" spans="1:4" s="300" customFormat="1" ht="36" customHeight="1" x14ac:dyDescent="0.25">
      <c r="A358" s="388" t="s">
        <v>236</v>
      </c>
      <c r="B358" s="388"/>
      <c r="C358" s="388"/>
      <c r="D358" s="405"/>
    </row>
    <row r="359" spans="1:4" s="300" customFormat="1" ht="6.75" customHeight="1" x14ac:dyDescent="0.25">
      <c r="A359" s="330"/>
      <c r="B359" s="330"/>
      <c r="C359" s="330"/>
      <c r="D359" s="331"/>
    </row>
    <row r="360" spans="1:4" s="300" customFormat="1" ht="48" customHeight="1" x14ac:dyDescent="0.25">
      <c r="A360" s="388" t="s">
        <v>148</v>
      </c>
      <c r="B360" s="388"/>
      <c r="C360" s="388"/>
      <c r="D360" s="405"/>
    </row>
    <row r="361" spans="1:4" s="300" customFormat="1" ht="6.75" customHeight="1" x14ac:dyDescent="0.25">
      <c r="A361" s="330"/>
      <c r="B361" s="330"/>
      <c r="C361" s="330"/>
      <c r="D361" s="331"/>
    </row>
    <row r="362" spans="1:4" s="300" customFormat="1" ht="24" customHeight="1" x14ac:dyDescent="0.25">
      <c r="A362" s="388" t="s">
        <v>183</v>
      </c>
      <c r="B362" s="388"/>
      <c r="C362" s="388"/>
      <c r="D362" s="405"/>
    </row>
    <row r="363" spans="1:4" s="300" customFormat="1" ht="6.75" customHeight="1" x14ac:dyDescent="0.25">
      <c r="A363" s="330"/>
      <c r="B363" s="330"/>
      <c r="C363" s="330"/>
      <c r="D363" s="331"/>
    </row>
    <row r="364" spans="1:4" s="300" customFormat="1" ht="36" customHeight="1" x14ac:dyDescent="0.25">
      <c r="A364" s="388" t="s">
        <v>150</v>
      </c>
      <c r="B364" s="388"/>
      <c r="C364" s="388"/>
      <c r="D364" s="405"/>
    </row>
    <row r="365" spans="1:4" s="300" customFormat="1" ht="6.75" customHeight="1" x14ac:dyDescent="0.25">
      <c r="A365" s="330"/>
      <c r="B365" s="330"/>
      <c r="C365" s="330"/>
      <c r="D365" s="331"/>
    </row>
    <row r="366" spans="1:4" s="300" customFormat="1" ht="24" customHeight="1" x14ac:dyDescent="0.25">
      <c r="A366" s="388" t="s">
        <v>237</v>
      </c>
      <c r="B366" s="388"/>
      <c r="C366" s="388"/>
      <c r="D366" s="405"/>
    </row>
    <row r="367" spans="1:4" s="300" customFormat="1" ht="22.5" customHeight="1" x14ac:dyDescent="0.25">
      <c r="A367" s="376" t="s">
        <v>238</v>
      </c>
      <c r="B367" s="376"/>
      <c r="C367" s="337" t="s">
        <v>153</v>
      </c>
      <c r="D367" s="338">
        <f>'Proposed Rates'!H326</f>
        <v>112.07</v>
      </c>
    </row>
    <row r="368" spans="1:4" s="300" customFormat="1" ht="11.25" customHeight="1" x14ac:dyDescent="0.25">
      <c r="A368" s="376" t="s">
        <v>239</v>
      </c>
      <c r="B368" s="376"/>
      <c r="C368" s="337" t="s">
        <v>153</v>
      </c>
      <c r="D368" s="338">
        <f>'Proposed Rates'!H327</f>
        <v>44.83</v>
      </c>
    </row>
    <row r="369" spans="1:4" s="300" customFormat="1" ht="11.25" customHeight="1" x14ac:dyDescent="0.25">
      <c r="A369" s="376" t="s">
        <v>240</v>
      </c>
      <c r="B369" s="376"/>
      <c r="C369" s="337" t="s">
        <v>241</v>
      </c>
      <c r="D369" s="338">
        <f>'Proposed Rates'!H328</f>
        <v>1.1299999999999999</v>
      </c>
    </row>
    <row r="370" spans="1:4" s="300" customFormat="1" ht="11.25" customHeight="1" x14ac:dyDescent="0.25">
      <c r="A370" s="376" t="s">
        <v>242</v>
      </c>
      <c r="B370" s="376"/>
      <c r="C370" s="337" t="s">
        <v>241</v>
      </c>
      <c r="D370" s="338">
        <f>'Proposed Rates'!H329</f>
        <v>0.68</v>
      </c>
    </row>
    <row r="371" spans="1:4" s="300" customFormat="1" ht="11.25" customHeight="1" x14ac:dyDescent="0.25">
      <c r="A371" s="376" t="s">
        <v>243</v>
      </c>
      <c r="B371" s="376"/>
      <c r="C371" s="337" t="s">
        <v>241</v>
      </c>
      <c r="D371" s="338">
        <f>'Proposed Rates'!H330</f>
        <v>-0.68</v>
      </c>
    </row>
    <row r="372" spans="1:4" s="300" customFormat="1" ht="11.25" customHeight="1" x14ac:dyDescent="0.25">
      <c r="A372" s="376" t="s">
        <v>244</v>
      </c>
      <c r="B372" s="376"/>
      <c r="C372" s="339"/>
      <c r="D372" s="338"/>
    </row>
    <row r="373" spans="1:4" s="300" customFormat="1" ht="11.25" customHeight="1" x14ac:dyDescent="0.25">
      <c r="A373" s="386" t="s">
        <v>245</v>
      </c>
      <c r="B373" s="386"/>
      <c r="C373" s="337" t="s">
        <v>153</v>
      </c>
      <c r="D373" s="338">
        <f>'Proposed Rates'!H332</f>
        <v>0.55000000000000004</v>
      </c>
    </row>
    <row r="374" spans="1:4" s="300" customFormat="1" ht="11.25" customHeight="1" x14ac:dyDescent="0.25">
      <c r="A374" s="386" t="s">
        <v>246</v>
      </c>
      <c r="B374" s="386"/>
      <c r="C374" s="337" t="s">
        <v>153</v>
      </c>
      <c r="D374" s="338">
        <f>'Proposed Rates'!H333</f>
        <v>1.1299999999999999</v>
      </c>
    </row>
    <row r="375" spans="1:4" s="300" customFormat="1" ht="11.25" customHeight="1" x14ac:dyDescent="0.25">
      <c r="A375" s="376" t="s">
        <v>247</v>
      </c>
      <c r="B375" s="376"/>
      <c r="C375" s="340"/>
      <c r="D375" s="338"/>
    </row>
    <row r="376" spans="1:4" s="300" customFormat="1" ht="11.25" customHeight="1" x14ac:dyDescent="0.25">
      <c r="A376" s="376" t="s">
        <v>248</v>
      </c>
      <c r="B376" s="376"/>
      <c r="C376" s="340"/>
      <c r="D376" s="338"/>
    </row>
    <row r="377" spans="1:4" s="300" customFormat="1" ht="11.25" customHeight="1" x14ac:dyDescent="0.25">
      <c r="A377" s="376" t="s">
        <v>249</v>
      </c>
      <c r="B377" s="376"/>
      <c r="C377" s="340"/>
      <c r="D377" s="338"/>
    </row>
    <row r="378" spans="1:4" s="300" customFormat="1" ht="11.25" customHeight="1" x14ac:dyDescent="0.25">
      <c r="A378" s="386" t="s">
        <v>250</v>
      </c>
      <c r="B378" s="386"/>
      <c r="C378" s="337" t="s">
        <v>153</v>
      </c>
      <c r="D378" s="338" t="str">
        <f>'Proposed Rates'!H337</f>
        <v>no charge</v>
      </c>
    </row>
    <row r="379" spans="1:4" s="300" customFormat="1" ht="11.25" customHeight="1" x14ac:dyDescent="0.25">
      <c r="A379" s="386" t="s">
        <v>252</v>
      </c>
      <c r="B379" s="386"/>
      <c r="C379" s="337" t="s">
        <v>153</v>
      </c>
      <c r="D379" s="338">
        <f>'Proposed Rates'!H338</f>
        <v>4.4800000000000004</v>
      </c>
    </row>
    <row r="380" spans="1:4" s="300" customFormat="1" ht="22.5" customHeight="1" x14ac:dyDescent="0.25">
      <c r="A380" s="376" t="s">
        <v>253</v>
      </c>
      <c r="B380" s="376"/>
      <c r="C380" s="340"/>
      <c r="D380" s="338"/>
    </row>
    <row r="381" spans="1:4" s="300" customFormat="1" ht="11.25" customHeight="1" x14ac:dyDescent="0.25">
      <c r="A381" s="387" t="s">
        <v>254</v>
      </c>
      <c r="B381" s="387"/>
      <c r="C381" s="337" t="s">
        <v>153</v>
      </c>
      <c r="D381" s="338">
        <f>'Proposed Rates'!H340</f>
        <v>2.04</v>
      </c>
    </row>
    <row r="382" spans="1:4" s="300" customFormat="1" ht="6.75" customHeight="1" x14ac:dyDescent="0.25">
      <c r="A382" s="342"/>
      <c r="B382" s="342"/>
      <c r="C382" s="337"/>
      <c r="D382" s="341"/>
    </row>
    <row r="383" spans="1:4" s="300" customFormat="1" ht="15" customHeight="1" x14ac:dyDescent="0.3">
      <c r="A383" s="343" t="s">
        <v>255</v>
      </c>
      <c r="B383" s="343"/>
      <c r="C383" s="344"/>
      <c r="D383" s="345"/>
    </row>
    <row r="384" spans="1:4" s="300" customFormat="1" ht="6.75" customHeight="1" x14ac:dyDescent="0.3">
      <c r="A384" s="343"/>
      <c r="B384" s="343"/>
      <c r="C384" s="344"/>
      <c r="D384" s="345"/>
    </row>
    <row r="385" spans="1:4" s="300" customFormat="1" ht="22.5" customHeight="1" x14ac:dyDescent="0.25">
      <c r="A385" s="384" t="s">
        <v>256</v>
      </c>
      <c r="B385" s="384"/>
      <c r="C385" s="384"/>
      <c r="D385" s="384"/>
    </row>
    <row r="386" spans="1:4" s="300" customFormat="1" ht="11.25" customHeight="1" x14ac:dyDescent="0.25">
      <c r="A386" s="385" t="s">
        <v>257</v>
      </c>
      <c r="B386" s="385"/>
      <c r="C386" s="385"/>
      <c r="D386" s="356">
        <f>'Proposed Rates'!H288</f>
        <v>1.0338000000000001</v>
      </c>
    </row>
    <row r="387" spans="1:4" s="300" customFormat="1" ht="11.25" customHeight="1" x14ac:dyDescent="0.25">
      <c r="A387" s="385" t="s">
        <v>258</v>
      </c>
      <c r="B387" s="385"/>
      <c r="C387" s="385"/>
      <c r="D387" s="356">
        <f>'Proposed Rates'!H289</f>
        <v>1.0152000000000001</v>
      </c>
    </row>
    <row r="388" spans="1:4" s="300" customFormat="1" ht="11.25" customHeight="1" x14ac:dyDescent="0.25">
      <c r="A388" s="385" t="s">
        <v>259</v>
      </c>
      <c r="B388" s="385"/>
      <c r="C388" s="385"/>
      <c r="D388" s="356">
        <f>'Proposed Rates'!H290</f>
        <v>1.0234000000000001</v>
      </c>
    </row>
    <row r="389" spans="1:4" s="300" customFormat="1" ht="11.25" customHeight="1" x14ac:dyDescent="0.25">
      <c r="A389" s="385" t="s">
        <v>260</v>
      </c>
      <c r="B389" s="385"/>
      <c r="C389" s="385"/>
      <c r="D389" s="356">
        <f>'Proposed Rates'!H291</f>
        <v>1.0051000000000001</v>
      </c>
    </row>
    <row r="390" spans="1:4" ht="127.5" customHeight="1" x14ac:dyDescent="0.25"/>
    <row r="391" spans="1:4" ht="127.5" customHeight="1" x14ac:dyDescent="0.25"/>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sheetData>
  <mergeCells count="259">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38:B338"/>
    <mergeCell ref="A339:B339"/>
    <mergeCell ref="A342:B342"/>
    <mergeCell ref="A343:B343"/>
    <mergeCell ref="A344:B344"/>
    <mergeCell ref="A345:B345"/>
    <mergeCell ref="A334:B334"/>
    <mergeCell ref="A335:B335"/>
    <mergeCell ref="A336:B336"/>
    <mergeCell ref="A337:B337"/>
    <mergeCell ref="A354:B354"/>
    <mergeCell ref="A355:B355"/>
    <mergeCell ref="A358:D358"/>
    <mergeCell ref="A360:D360"/>
    <mergeCell ref="A362:D362"/>
    <mergeCell ref="A364:D364"/>
    <mergeCell ref="A346:B346"/>
    <mergeCell ref="A349:B349"/>
    <mergeCell ref="A350:B350"/>
    <mergeCell ref="A351:B351"/>
    <mergeCell ref="A352:B352"/>
    <mergeCell ref="A353:B353"/>
    <mergeCell ref="A372:B372"/>
    <mergeCell ref="A373:B373"/>
    <mergeCell ref="A374:B374"/>
    <mergeCell ref="A375:B375"/>
    <mergeCell ref="A376:B376"/>
    <mergeCell ref="A377:B377"/>
    <mergeCell ref="A366:D366"/>
    <mergeCell ref="A367:B367"/>
    <mergeCell ref="A368:B368"/>
    <mergeCell ref="A369:B369"/>
    <mergeCell ref="A370:B370"/>
    <mergeCell ref="A371:B371"/>
    <mergeCell ref="A387:C387"/>
    <mergeCell ref="A388:C388"/>
    <mergeCell ref="A389:C389"/>
    <mergeCell ref="A378:B378"/>
    <mergeCell ref="A379:B379"/>
    <mergeCell ref="A380:B380"/>
    <mergeCell ref="A381:B381"/>
    <mergeCell ref="A385:D385"/>
    <mergeCell ref="A386:C386"/>
  </mergeCells>
  <pageMargins left="0.7" right="0.7" top="0.75" bottom="0.75" header="0.3" footer="0.3"/>
  <pageSetup orientation="portrait" r:id="rId1"/>
  <rowBreaks count="16" manualBreakCount="16">
    <brk id="33" max="16383" man="1"/>
    <brk id="61" max="16383" man="1"/>
    <brk id="85" max="3" man="1"/>
    <brk id="91" max="16383" man="1"/>
    <brk id="115" max="3" man="1"/>
    <brk id="121" max="16383" man="1"/>
    <brk id="145" max="3" man="1"/>
    <brk id="151" max="16383" man="1"/>
    <brk id="178" max="16383" man="1"/>
    <brk id="197" max="16383" man="1"/>
    <brk id="224" max="16383" man="1"/>
    <brk id="251" max="16383" man="1"/>
    <brk id="283" max="16383" man="1"/>
    <brk id="299" max="16383" man="1"/>
    <brk id="319" max="3" man="1"/>
    <brk id="355"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5"/>
  <sheetViews>
    <sheetView view="pageBreakPreview" topLeftCell="A341" zoomScaleNormal="100" zoomScaleSheetLayoutView="100" workbookViewId="0">
      <selection activeCell="A318" sqref="A318:B318"/>
    </sheetView>
  </sheetViews>
  <sheetFormatPr defaultColWidth="9.140625" defaultRowHeight="15" x14ac:dyDescent="0.25"/>
  <cols>
    <col min="1" max="1" width="54" style="346" customWidth="1"/>
    <col min="2" max="2" width="16.42578125" style="346" customWidth="1"/>
    <col min="3" max="3" width="10.28515625" style="346" customWidth="1"/>
    <col min="4" max="4" width="9.28515625" style="346" customWidth="1"/>
    <col min="5" max="5" width="9.140625" style="346" customWidth="1"/>
    <col min="6" max="459" width="9.140625" style="346"/>
    <col min="460" max="460" width="74" style="346" customWidth="1"/>
    <col min="461" max="16384" width="9.140625" style="346"/>
  </cols>
  <sheetData>
    <row r="1" spans="1:4" s="300" customFormat="1" ht="23.25" customHeight="1" x14ac:dyDescent="0.25">
      <c r="A1" s="397" t="s">
        <v>138</v>
      </c>
      <c r="B1" s="397"/>
      <c r="C1" s="397"/>
      <c r="D1" s="397"/>
    </row>
    <row r="2" spans="1:4" s="300" customFormat="1" ht="18" customHeight="1" x14ac:dyDescent="0.25">
      <c r="A2" s="398" t="s">
        <v>139</v>
      </c>
      <c r="B2" s="398"/>
      <c r="C2" s="398"/>
      <c r="D2" s="398"/>
    </row>
    <row r="3" spans="1:4" s="300" customFormat="1" ht="15.75" customHeight="1" x14ac:dyDescent="0.25">
      <c r="A3" s="399" t="s">
        <v>264</v>
      </c>
      <c r="B3" s="399"/>
      <c r="C3" s="399"/>
      <c r="D3" s="399"/>
    </row>
    <row r="4" spans="1:4" s="300" customFormat="1" ht="11.25" customHeight="1" x14ac:dyDescent="0.25">
      <c r="A4" s="400" t="s">
        <v>141</v>
      </c>
      <c r="B4" s="400"/>
      <c r="C4" s="400"/>
      <c r="D4" s="400"/>
    </row>
    <row r="5" spans="1:4" s="300" customFormat="1" ht="11.25" customHeight="1" x14ac:dyDescent="0.25">
      <c r="A5" s="400" t="s">
        <v>142</v>
      </c>
      <c r="B5" s="400"/>
      <c r="C5" s="400"/>
      <c r="D5" s="400"/>
    </row>
    <row r="6" spans="1:4" s="300" customFormat="1" ht="11.25" customHeight="1" x14ac:dyDescent="0.25">
      <c r="A6" s="401" t="s">
        <v>143</v>
      </c>
      <c r="B6" s="401"/>
      <c r="C6" s="401"/>
      <c r="D6" s="401"/>
    </row>
    <row r="7" spans="1:4" s="300" customFormat="1" ht="18.75" customHeight="1" x14ac:dyDescent="0.25">
      <c r="A7" s="403" t="s">
        <v>144</v>
      </c>
      <c r="B7" s="380"/>
      <c r="C7" s="380"/>
      <c r="D7" s="380"/>
    </row>
    <row r="8" spans="1:4" s="300" customFormat="1" ht="72" customHeight="1" x14ac:dyDescent="0.25">
      <c r="A8" s="379" t="s">
        <v>145</v>
      </c>
      <c r="B8" s="379"/>
      <c r="C8" s="379"/>
      <c r="D8" s="379"/>
    </row>
    <row r="9" spans="1:4" s="300" customFormat="1" ht="6.75" customHeight="1" x14ac:dyDescent="0.25">
      <c r="A9" s="301"/>
      <c r="B9" s="301"/>
      <c r="C9" s="301"/>
      <c r="D9" s="301"/>
    </row>
    <row r="10" spans="1:4" s="300" customFormat="1" ht="11.25" customHeight="1" x14ac:dyDescent="0.25">
      <c r="A10" s="383" t="s">
        <v>146</v>
      </c>
      <c r="B10" s="404"/>
      <c r="C10" s="404"/>
      <c r="D10" s="404"/>
    </row>
    <row r="11" spans="1:4" s="300" customFormat="1" ht="6.75" customHeight="1" x14ac:dyDescent="0.25">
      <c r="A11" s="302"/>
      <c r="B11" s="303"/>
      <c r="C11" s="303"/>
      <c r="D11" s="303"/>
    </row>
    <row r="12" spans="1:4" s="300" customFormat="1" ht="36" customHeight="1" x14ac:dyDescent="0.25">
      <c r="A12" s="379" t="s">
        <v>147</v>
      </c>
      <c r="B12" s="379"/>
      <c r="C12" s="379"/>
      <c r="D12" s="379"/>
    </row>
    <row r="13" spans="1:4" s="300" customFormat="1" ht="6.75" customHeight="1" x14ac:dyDescent="0.25">
      <c r="A13" s="301"/>
      <c r="B13" s="301"/>
      <c r="C13" s="301"/>
      <c r="D13" s="301"/>
    </row>
    <row r="14" spans="1:4" s="300" customFormat="1" ht="48" customHeight="1" x14ac:dyDescent="0.25">
      <c r="A14" s="379" t="s">
        <v>148</v>
      </c>
      <c r="B14" s="379"/>
      <c r="C14" s="379"/>
      <c r="D14" s="379"/>
    </row>
    <row r="15" spans="1:4" s="300" customFormat="1" ht="6.75" customHeight="1" x14ac:dyDescent="0.25">
      <c r="A15" s="301"/>
      <c r="B15" s="301"/>
      <c r="C15" s="301"/>
      <c r="D15" s="301"/>
    </row>
    <row r="16" spans="1:4" s="300" customFormat="1" ht="48" customHeight="1" x14ac:dyDescent="0.25">
      <c r="A16" s="379" t="s">
        <v>149</v>
      </c>
      <c r="B16" s="379"/>
      <c r="C16" s="379"/>
      <c r="D16" s="379"/>
    </row>
    <row r="17" spans="1:4" s="300" customFormat="1" ht="6.75" customHeight="1" x14ac:dyDescent="0.25">
      <c r="A17" s="301"/>
      <c r="B17" s="301"/>
      <c r="C17" s="301"/>
      <c r="D17" s="301"/>
    </row>
    <row r="18" spans="1:4" s="300" customFormat="1" ht="36" customHeight="1" x14ac:dyDescent="0.25">
      <c r="A18" s="379" t="s">
        <v>150</v>
      </c>
      <c r="B18" s="379"/>
      <c r="C18" s="379"/>
      <c r="D18" s="379"/>
    </row>
    <row r="19" spans="1:4" s="300" customFormat="1" ht="6.75" customHeight="1" x14ac:dyDescent="0.25">
      <c r="A19" s="301"/>
      <c r="B19" s="301"/>
      <c r="C19" s="301"/>
      <c r="D19" s="301"/>
    </row>
    <row r="20" spans="1:4" s="300" customFormat="1" ht="15" customHeight="1" x14ac:dyDescent="0.25">
      <c r="A20" s="391" t="s">
        <v>151</v>
      </c>
      <c r="B20" s="402"/>
      <c r="C20" s="402"/>
      <c r="D20" s="402"/>
    </row>
    <row r="21" spans="1:4" s="300" customFormat="1" ht="6.75" customHeight="1" x14ac:dyDescent="0.25">
      <c r="A21" s="304"/>
      <c r="B21" s="305"/>
      <c r="C21" s="305"/>
      <c r="D21" s="305"/>
    </row>
    <row r="22" spans="1:4" s="300" customFormat="1" ht="11.25" customHeight="1" x14ac:dyDescent="0.25">
      <c r="A22" s="376" t="s">
        <v>152</v>
      </c>
      <c r="B22" s="381"/>
      <c r="C22" s="306" t="s">
        <v>153</v>
      </c>
      <c r="D22" s="356">
        <f>'Proposed Rates'!I7</f>
        <v>32.409999999999997</v>
      </c>
    </row>
    <row r="23" spans="1:4" s="300" customFormat="1" ht="11.25" customHeight="1" x14ac:dyDescent="0.25">
      <c r="A23" s="376" t="s">
        <v>262</v>
      </c>
      <c r="B23" s="381"/>
      <c r="C23" s="306" t="s">
        <v>153</v>
      </c>
      <c r="D23" s="307">
        <f>'Proposed Rates'!I247</f>
        <v>0.56999999999999995</v>
      </c>
    </row>
    <row r="24" spans="1:4" s="300" customFormat="1" ht="11.25" customHeight="1" x14ac:dyDescent="0.25">
      <c r="A24" s="376" t="s">
        <v>156</v>
      </c>
      <c r="B24" s="381"/>
      <c r="C24" s="306" t="s">
        <v>91</v>
      </c>
      <c r="D24" s="307">
        <f>'Proposed Rates'!I233</f>
        <v>5.0000000000000002E-5</v>
      </c>
    </row>
    <row r="25" spans="1:4" s="300" customFormat="1" ht="11.25" customHeight="1" x14ac:dyDescent="0.25">
      <c r="A25" s="376" t="s">
        <v>157</v>
      </c>
      <c r="B25" s="381"/>
      <c r="C25" s="306" t="s">
        <v>91</v>
      </c>
      <c r="D25" s="307">
        <f>'Proposed Rates'!I153</f>
        <v>8.0999999999999996E-3</v>
      </c>
    </row>
    <row r="26" spans="1:4" s="300" customFormat="1" ht="22.5" customHeight="1" x14ac:dyDescent="0.25">
      <c r="A26" s="376" t="s">
        <v>158</v>
      </c>
      <c r="B26" s="381"/>
      <c r="C26" s="306" t="s">
        <v>91</v>
      </c>
      <c r="D26" s="307">
        <f>'Proposed Rates'!I167</f>
        <v>5.0000000000000001E-3</v>
      </c>
    </row>
    <row r="27" spans="1:4" s="300" customFormat="1" ht="6.75" customHeight="1" x14ac:dyDescent="0.25">
      <c r="A27" s="308"/>
      <c r="B27" s="309"/>
      <c r="C27" s="306"/>
      <c r="D27" s="307"/>
    </row>
    <row r="28" spans="1:4" s="300" customFormat="1" ht="15" customHeight="1" x14ac:dyDescent="0.25">
      <c r="A28" s="393" t="s">
        <v>159</v>
      </c>
      <c r="B28" s="381"/>
      <c r="C28" s="306"/>
      <c r="D28" s="310"/>
    </row>
    <row r="29" spans="1:4" s="300" customFormat="1" ht="6.75" customHeight="1" x14ac:dyDescent="0.25">
      <c r="A29" s="311"/>
      <c r="B29" s="309"/>
      <c r="C29" s="306"/>
      <c r="D29" s="310"/>
    </row>
    <row r="30" spans="1:4" s="300" customFormat="1" ht="11.25" customHeight="1" x14ac:dyDescent="0.25">
      <c r="A30" s="376" t="s">
        <v>160</v>
      </c>
      <c r="B30" s="376"/>
      <c r="C30" s="312" t="s">
        <v>91</v>
      </c>
      <c r="D30" s="313">
        <v>3.0000000000000001E-3</v>
      </c>
    </row>
    <row r="31" spans="1:4" s="300" customFormat="1" ht="11.25" customHeight="1" x14ac:dyDescent="0.25">
      <c r="A31" s="381" t="s">
        <v>161</v>
      </c>
      <c r="B31" s="381"/>
      <c r="C31" s="312" t="s">
        <v>91</v>
      </c>
      <c r="D31" s="314">
        <v>4.0000000000000002E-4</v>
      </c>
    </row>
    <row r="32" spans="1:4" s="300" customFormat="1" ht="11.25" customHeight="1" x14ac:dyDescent="0.25">
      <c r="A32" s="376" t="s">
        <v>162</v>
      </c>
      <c r="B32" s="376"/>
      <c r="C32" s="312" t="s">
        <v>91</v>
      </c>
      <c r="D32" s="314">
        <v>5.0000000000000001E-4</v>
      </c>
    </row>
    <row r="33" spans="1:4" s="300" customFormat="1" ht="11.25" customHeight="1" x14ac:dyDescent="0.25">
      <c r="A33" s="376" t="s">
        <v>163</v>
      </c>
      <c r="B33" s="376"/>
      <c r="C33" s="306" t="s">
        <v>153</v>
      </c>
      <c r="D33" s="347">
        <f>'Proposed Rates'!I209</f>
        <v>0.25</v>
      </c>
    </row>
    <row r="34" spans="1:4" s="315" customFormat="1" ht="18.75" customHeight="1" x14ac:dyDescent="0.3">
      <c r="A34" s="382" t="s">
        <v>164</v>
      </c>
      <c r="B34" s="382"/>
      <c r="C34" s="382"/>
      <c r="D34" s="406"/>
    </row>
    <row r="35" spans="1:4" s="300" customFormat="1" ht="48" customHeight="1" x14ac:dyDescent="0.25">
      <c r="A35" s="379" t="s">
        <v>165</v>
      </c>
      <c r="B35" s="379"/>
      <c r="C35" s="379"/>
      <c r="D35" s="392"/>
    </row>
    <row r="36" spans="1:4" s="300" customFormat="1" ht="6.75" customHeight="1" x14ac:dyDescent="0.25">
      <c r="A36" s="301"/>
      <c r="B36" s="301"/>
      <c r="C36" s="301"/>
      <c r="D36" s="316"/>
    </row>
    <row r="37" spans="1:4" s="300" customFormat="1" ht="11.25" customHeight="1" x14ac:dyDescent="0.25">
      <c r="A37" s="383" t="s">
        <v>146</v>
      </c>
      <c r="B37" s="404"/>
      <c r="C37" s="404"/>
      <c r="D37" s="404"/>
    </row>
    <row r="38" spans="1:4" s="300" customFormat="1" ht="6.75" customHeight="1" x14ac:dyDescent="0.25">
      <c r="A38" s="302"/>
      <c r="B38" s="303"/>
      <c r="C38" s="303"/>
      <c r="D38" s="303"/>
    </row>
    <row r="39" spans="1:4" s="300" customFormat="1" ht="36" customHeight="1" x14ac:dyDescent="0.25">
      <c r="A39" s="379" t="s">
        <v>147</v>
      </c>
      <c r="B39" s="379"/>
      <c r="C39" s="379"/>
      <c r="D39" s="392"/>
    </row>
    <row r="40" spans="1:4" s="300" customFormat="1" ht="6.75" customHeight="1" x14ac:dyDescent="0.25">
      <c r="A40" s="301"/>
      <c r="B40" s="301"/>
      <c r="C40" s="301"/>
      <c r="D40" s="316"/>
    </row>
    <row r="41" spans="1:4" s="300" customFormat="1" ht="48" customHeight="1" x14ac:dyDescent="0.25">
      <c r="A41" s="379" t="s">
        <v>148</v>
      </c>
      <c r="B41" s="379"/>
      <c r="C41" s="379"/>
      <c r="D41" s="392"/>
    </row>
    <row r="42" spans="1:4" s="300" customFormat="1" ht="6.75" customHeight="1" x14ac:dyDescent="0.25">
      <c r="A42" s="301"/>
      <c r="B42" s="301"/>
      <c r="C42" s="301"/>
      <c r="D42" s="316"/>
    </row>
    <row r="43" spans="1:4" s="300" customFormat="1" ht="48" customHeight="1" x14ac:dyDescent="0.25">
      <c r="A43" s="379" t="s">
        <v>149</v>
      </c>
      <c r="B43" s="379"/>
      <c r="C43" s="379"/>
      <c r="D43" s="392"/>
    </row>
    <row r="44" spans="1:4" s="300" customFormat="1" ht="6.75" customHeight="1" x14ac:dyDescent="0.25">
      <c r="A44" s="301"/>
      <c r="B44" s="301"/>
      <c r="C44" s="301"/>
      <c r="D44" s="316"/>
    </row>
    <row r="45" spans="1:4" s="300" customFormat="1" ht="36" customHeight="1" x14ac:dyDescent="0.25">
      <c r="A45" s="379" t="s">
        <v>166</v>
      </c>
      <c r="B45" s="379"/>
      <c r="C45" s="379"/>
      <c r="D45" s="392"/>
    </row>
    <row r="46" spans="1:4" s="300" customFormat="1" ht="6.75" customHeight="1" x14ac:dyDescent="0.25">
      <c r="A46" s="301"/>
      <c r="B46" s="301"/>
      <c r="C46" s="301"/>
      <c r="D46" s="316"/>
    </row>
    <row r="47" spans="1:4" s="300" customFormat="1" ht="15" customHeight="1" x14ac:dyDescent="0.25">
      <c r="A47" s="391" t="s">
        <v>151</v>
      </c>
      <c r="B47" s="402"/>
      <c r="C47" s="402"/>
      <c r="D47" s="402"/>
    </row>
    <row r="48" spans="1:4" s="300" customFormat="1" ht="6.75" customHeight="1" x14ac:dyDescent="0.25">
      <c r="A48" s="304"/>
      <c r="B48" s="305"/>
      <c r="C48" s="305"/>
      <c r="D48" s="305"/>
    </row>
    <row r="49" spans="1:4" s="300" customFormat="1" ht="11.25" customHeight="1" x14ac:dyDescent="0.25">
      <c r="A49" s="376" t="s">
        <v>152</v>
      </c>
      <c r="B49" s="376"/>
      <c r="C49" s="306" t="s">
        <v>153</v>
      </c>
      <c r="D49" s="356">
        <f>'Proposed Rates'!I8</f>
        <v>22.56</v>
      </c>
    </row>
    <row r="50" spans="1:4" s="300" customFormat="1" ht="11.25" customHeight="1" x14ac:dyDescent="0.25">
      <c r="A50" s="376" t="s">
        <v>262</v>
      </c>
      <c r="B50" s="381"/>
      <c r="C50" s="306" t="s">
        <v>153</v>
      </c>
      <c r="D50" s="356">
        <f>'Proposed Rates'!I248</f>
        <v>0.56999999999999995</v>
      </c>
    </row>
    <row r="51" spans="1:4" s="300" customFormat="1" ht="11.25" customHeight="1" x14ac:dyDescent="0.25">
      <c r="A51" s="376" t="s">
        <v>19</v>
      </c>
      <c r="B51" s="376"/>
      <c r="C51" s="306" t="s">
        <v>91</v>
      </c>
      <c r="D51" s="360">
        <f>'Proposed Rates'!I21</f>
        <v>2.8799999999999999E-2</v>
      </c>
    </row>
    <row r="52" spans="1:4" s="300" customFormat="1" ht="11.25" customHeight="1" x14ac:dyDescent="0.25">
      <c r="A52" s="376" t="s">
        <v>156</v>
      </c>
      <c r="B52" s="376"/>
      <c r="C52" s="306" t="s">
        <v>91</v>
      </c>
      <c r="D52" s="356">
        <f>'Proposed Rates'!I234</f>
        <v>5.0000000000000002E-5</v>
      </c>
    </row>
    <row r="53" spans="1:4" s="300" customFormat="1" ht="22.5" customHeight="1" x14ac:dyDescent="0.25">
      <c r="A53" s="376" t="s">
        <v>157</v>
      </c>
      <c r="B53" s="376"/>
      <c r="C53" s="306" t="s">
        <v>91</v>
      </c>
      <c r="D53" s="307">
        <f>'Proposed Rates'!I154</f>
        <v>7.6E-3</v>
      </c>
    </row>
    <row r="54" spans="1:4" s="300" customFormat="1" ht="22.5" customHeight="1" x14ac:dyDescent="0.25">
      <c r="A54" s="376" t="s">
        <v>158</v>
      </c>
      <c r="B54" s="376"/>
      <c r="C54" s="306" t="s">
        <v>91</v>
      </c>
      <c r="D54" s="318">
        <f>'Proposed Rates'!I168</f>
        <v>4.7999999999999996E-3</v>
      </c>
    </row>
    <row r="55" spans="1:4" s="300" customFormat="1" ht="6.75" customHeight="1" x14ac:dyDescent="0.25">
      <c r="A55" s="308"/>
      <c r="B55" s="308"/>
      <c r="C55" s="306"/>
      <c r="D55" s="307"/>
    </row>
    <row r="56" spans="1:4" s="300" customFormat="1" ht="15" customHeight="1" x14ac:dyDescent="0.25">
      <c r="A56" s="393" t="s">
        <v>159</v>
      </c>
      <c r="B56" s="381"/>
      <c r="C56" s="306"/>
      <c r="D56" s="310"/>
    </row>
    <row r="57" spans="1:4" s="300" customFormat="1" ht="6.75" customHeight="1" x14ac:dyDescent="0.25">
      <c r="A57" s="311"/>
      <c r="B57" s="309"/>
      <c r="C57" s="306"/>
      <c r="D57" s="310"/>
    </row>
    <row r="58" spans="1:4" s="300" customFormat="1" ht="11.25" customHeight="1" x14ac:dyDescent="0.25">
      <c r="A58" s="376" t="s">
        <v>160</v>
      </c>
      <c r="B58" s="376"/>
      <c r="C58" s="312" t="s">
        <v>91</v>
      </c>
      <c r="D58" s="313">
        <v>3.0000000000000001E-3</v>
      </c>
    </row>
    <row r="59" spans="1:4" s="300" customFormat="1" ht="11.25" customHeight="1" x14ac:dyDescent="0.25">
      <c r="A59" s="381" t="s">
        <v>161</v>
      </c>
      <c r="B59" s="381"/>
      <c r="C59" s="312" t="s">
        <v>91</v>
      </c>
      <c r="D59" s="314">
        <v>4.0000000000000002E-4</v>
      </c>
    </row>
    <row r="60" spans="1:4" s="300" customFormat="1" ht="11.25" customHeight="1" x14ac:dyDescent="0.25">
      <c r="A60" s="376" t="s">
        <v>162</v>
      </c>
      <c r="B60" s="376"/>
      <c r="C60" s="312" t="s">
        <v>91</v>
      </c>
      <c r="D60" s="314">
        <v>5.0000000000000001E-4</v>
      </c>
    </row>
    <row r="61" spans="1:4" s="300" customFormat="1" ht="11.25" customHeight="1" x14ac:dyDescent="0.25">
      <c r="A61" s="376" t="s">
        <v>163</v>
      </c>
      <c r="B61" s="376"/>
      <c r="C61" s="306" t="s">
        <v>153</v>
      </c>
      <c r="D61" s="347">
        <f>'Proposed Rates'!I210</f>
        <v>0.25</v>
      </c>
    </row>
    <row r="62" spans="1:4" s="315" customFormat="1" ht="18.75" customHeight="1" x14ac:dyDescent="0.3">
      <c r="A62" s="382" t="s">
        <v>167</v>
      </c>
      <c r="B62" s="382"/>
      <c r="C62" s="382"/>
      <c r="D62" s="406"/>
    </row>
    <row r="63" spans="1:4" s="300" customFormat="1" ht="48" customHeight="1" x14ac:dyDescent="0.25">
      <c r="A63" s="379" t="s">
        <v>168</v>
      </c>
      <c r="B63" s="379"/>
      <c r="C63" s="379"/>
      <c r="D63" s="392"/>
    </row>
    <row r="64" spans="1:4" s="300" customFormat="1" ht="6.75" customHeight="1" x14ac:dyDescent="0.25">
      <c r="A64" s="301"/>
      <c r="B64" s="301"/>
      <c r="C64" s="301"/>
      <c r="D64" s="316"/>
    </row>
    <row r="65" spans="1:4" s="300" customFormat="1" ht="11.25" customHeight="1" x14ac:dyDescent="0.25">
      <c r="A65" s="383" t="s">
        <v>146</v>
      </c>
      <c r="B65" s="404"/>
      <c r="C65" s="404"/>
      <c r="D65" s="404"/>
    </row>
    <row r="66" spans="1:4" s="300" customFormat="1" ht="6.75" customHeight="1" x14ac:dyDescent="0.25">
      <c r="A66" s="302"/>
      <c r="B66" s="303"/>
      <c r="C66" s="303"/>
      <c r="D66" s="303"/>
    </row>
    <row r="67" spans="1:4" s="300" customFormat="1" ht="36" customHeight="1" x14ac:dyDescent="0.25">
      <c r="A67" s="379" t="s">
        <v>147</v>
      </c>
      <c r="B67" s="379"/>
      <c r="C67" s="379"/>
      <c r="D67" s="392"/>
    </row>
    <row r="68" spans="1:4" s="300" customFormat="1" ht="6.75" customHeight="1" x14ac:dyDescent="0.25">
      <c r="A68" s="301"/>
      <c r="B68" s="301"/>
      <c r="C68" s="301"/>
      <c r="D68" s="316"/>
    </row>
    <row r="69" spans="1:4" s="300" customFormat="1" ht="48" customHeight="1" x14ac:dyDescent="0.25">
      <c r="A69" s="379" t="s">
        <v>148</v>
      </c>
      <c r="B69" s="379"/>
      <c r="C69" s="379"/>
      <c r="D69" s="392"/>
    </row>
    <row r="70" spans="1:4" s="300" customFormat="1" ht="6.75" customHeight="1" x14ac:dyDescent="0.25">
      <c r="A70" s="301"/>
      <c r="B70" s="301"/>
      <c r="C70" s="301"/>
      <c r="D70" s="316"/>
    </row>
    <row r="71" spans="1:4" s="300" customFormat="1" ht="48" customHeight="1" x14ac:dyDescent="0.25">
      <c r="A71" s="379" t="s">
        <v>149</v>
      </c>
      <c r="B71" s="379"/>
      <c r="C71" s="379"/>
      <c r="D71" s="392"/>
    </row>
    <row r="72" spans="1:4" s="300" customFormat="1" ht="6.75" customHeight="1" x14ac:dyDescent="0.25">
      <c r="A72" s="301"/>
      <c r="B72" s="301"/>
      <c r="C72" s="301"/>
      <c r="D72" s="316"/>
    </row>
    <row r="73" spans="1:4" s="300" customFormat="1" ht="96" customHeight="1" x14ac:dyDescent="0.25">
      <c r="A73" s="380" t="s">
        <v>169</v>
      </c>
      <c r="B73" s="380"/>
      <c r="C73" s="380"/>
      <c r="D73" s="380"/>
    </row>
    <row r="74" spans="1:4" s="300" customFormat="1" ht="96" customHeight="1" x14ac:dyDescent="0.25">
      <c r="A74" s="380" t="s">
        <v>170</v>
      </c>
      <c r="B74" s="380"/>
      <c r="C74" s="380"/>
      <c r="D74" s="380"/>
    </row>
    <row r="75" spans="1:4" s="300" customFormat="1" ht="36" customHeight="1" x14ac:dyDescent="0.25">
      <c r="A75" s="379" t="s">
        <v>150</v>
      </c>
      <c r="B75" s="379"/>
      <c r="C75" s="379"/>
      <c r="D75" s="379"/>
    </row>
    <row r="76" spans="1:4" s="300" customFormat="1" ht="24" customHeight="1" x14ac:dyDescent="0.25">
      <c r="A76" s="396" t="s">
        <v>171</v>
      </c>
      <c r="B76" s="396"/>
      <c r="C76" s="396"/>
      <c r="D76" s="396"/>
    </row>
    <row r="77" spans="1:4" s="300" customFormat="1" ht="6.75" customHeight="1" x14ac:dyDescent="0.25">
      <c r="A77" s="317"/>
      <c r="B77" s="317"/>
      <c r="C77" s="317"/>
      <c r="D77" s="317"/>
    </row>
    <row r="78" spans="1:4" s="300" customFormat="1" ht="15" customHeight="1" x14ac:dyDescent="0.25">
      <c r="A78" s="391" t="s">
        <v>151</v>
      </c>
      <c r="B78" s="402"/>
      <c r="C78" s="402"/>
      <c r="D78" s="402"/>
    </row>
    <row r="79" spans="1:4" s="300" customFormat="1" ht="6.75" customHeight="1" x14ac:dyDescent="0.25">
      <c r="A79" s="304"/>
      <c r="B79" s="305"/>
      <c r="C79" s="305"/>
      <c r="D79" s="305"/>
    </row>
    <row r="80" spans="1:4" s="300" customFormat="1" ht="11.25" customHeight="1" x14ac:dyDescent="0.25">
      <c r="A80" s="376" t="s">
        <v>152</v>
      </c>
      <c r="B80" s="376"/>
      <c r="C80" s="306" t="s">
        <v>153</v>
      </c>
      <c r="D80" s="356">
        <f>'Proposed Rates'!I9</f>
        <v>219.54</v>
      </c>
    </row>
    <row r="81" spans="1:4" s="300" customFormat="1" ht="11.25" customHeight="1" x14ac:dyDescent="0.25">
      <c r="A81" s="376" t="s">
        <v>19</v>
      </c>
      <c r="B81" s="376"/>
      <c r="C81" s="306" t="s">
        <v>92</v>
      </c>
      <c r="D81" s="356">
        <f>'Proposed Rates'!I22</f>
        <v>6.0705</v>
      </c>
    </row>
    <row r="82" spans="1:4" s="300" customFormat="1" ht="11.25" customHeight="1" x14ac:dyDescent="0.25">
      <c r="A82" s="376" t="s">
        <v>156</v>
      </c>
      <c r="B82" s="376"/>
      <c r="C82" s="306" t="s">
        <v>92</v>
      </c>
      <c r="D82" s="356">
        <f>'Proposed Rates'!I235</f>
        <v>2.07E-2</v>
      </c>
    </row>
    <row r="83" spans="1:4" s="300" customFormat="1" ht="22.5" customHeight="1" x14ac:dyDescent="0.25">
      <c r="A83" s="376" t="s">
        <v>157</v>
      </c>
      <c r="B83" s="376"/>
      <c r="C83" s="306" t="s">
        <v>92</v>
      </c>
      <c r="D83" s="307">
        <f>'Proposed Rates'!I155</f>
        <v>3.1059000000000001</v>
      </c>
    </row>
    <row r="84" spans="1:4" s="300" customFormat="1" ht="22.5" customHeight="1" x14ac:dyDescent="0.25">
      <c r="A84" s="376" t="s">
        <v>158</v>
      </c>
      <c r="B84" s="376"/>
      <c r="C84" s="306" t="s">
        <v>92</v>
      </c>
      <c r="D84" s="307">
        <f>'Proposed Rates'!I169</f>
        <v>1.9643999999999999</v>
      </c>
    </row>
    <row r="85" spans="1:4" s="300" customFormat="1" ht="6.75" customHeight="1" x14ac:dyDescent="0.25">
      <c r="A85" s="308"/>
      <c r="B85" s="308"/>
      <c r="C85" s="306"/>
      <c r="D85" s="307"/>
    </row>
    <row r="86" spans="1:4" s="300" customFormat="1" ht="15" customHeight="1" x14ac:dyDescent="0.25">
      <c r="A86" s="393" t="s">
        <v>159</v>
      </c>
      <c r="B86" s="381"/>
      <c r="C86" s="306"/>
      <c r="D86" s="310"/>
    </row>
    <row r="87" spans="1:4" s="300" customFormat="1" ht="6.75" customHeight="1" x14ac:dyDescent="0.25">
      <c r="A87" s="311"/>
      <c r="B87" s="309"/>
      <c r="C87" s="306"/>
      <c r="D87" s="310"/>
    </row>
    <row r="88" spans="1:4" s="300" customFormat="1" ht="11.25" customHeight="1" x14ac:dyDescent="0.25">
      <c r="A88" s="376" t="s">
        <v>160</v>
      </c>
      <c r="B88" s="376"/>
      <c r="C88" s="312" t="s">
        <v>91</v>
      </c>
      <c r="D88" s="313">
        <v>3.0000000000000001E-3</v>
      </c>
    </row>
    <row r="89" spans="1:4" s="300" customFormat="1" ht="11.25" customHeight="1" x14ac:dyDescent="0.25">
      <c r="A89" s="381" t="s">
        <v>161</v>
      </c>
      <c r="B89" s="381"/>
      <c r="C89" s="312" t="s">
        <v>91</v>
      </c>
      <c r="D89" s="314">
        <v>4.0000000000000002E-4</v>
      </c>
    </row>
    <row r="90" spans="1:4" s="300" customFormat="1" ht="11.25" customHeight="1" x14ac:dyDescent="0.25">
      <c r="A90" s="376" t="s">
        <v>162</v>
      </c>
      <c r="B90" s="376"/>
      <c r="C90" s="312" t="s">
        <v>91</v>
      </c>
      <c r="D90" s="314">
        <v>5.0000000000000001E-4</v>
      </c>
    </row>
    <row r="91" spans="1:4" s="300" customFormat="1" ht="11.25" customHeight="1" x14ac:dyDescent="0.25">
      <c r="A91" s="376" t="s">
        <v>163</v>
      </c>
      <c r="B91" s="376"/>
      <c r="C91" s="306" t="s">
        <v>153</v>
      </c>
      <c r="D91" s="347">
        <f>'Proposed Rates'!I211</f>
        <v>0.25</v>
      </c>
    </row>
    <row r="92" spans="1:4" s="315" customFormat="1" ht="18.75" customHeight="1" x14ac:dyDescent="0.3">
      <c r="A92" s="382" t="s">
        <v>172</v>
      </c>
      <c r="B92" s="382"/>
      <c r="C92" s="382"/>
      <c r="D92" s="406"/>
    </row>
    <row r="93" spans="1:4" s="300" customFormat="1" ht="48" customHeight="1" x14ac:dyDescent="0.25">
      <c r="A93" s="379" t="s">
        <v>173</v>
      </c>
      <c r="B93" s="379"/>
      <c r="C93" s="379"/>
      <c r="D93" s="392"/>
    </row>
    <row r="94" spans="1:4" s="300" customFormat="1" ht="6.75" customHeight="1" x14ac:dyDescent="0.25">
      <c r="A94" s="301"/>
      <c r="B94" s="301"/>
      <c r="C94" s="301"/>
      <c r="D94" s="316"/>
    </row>
    <row r="95" spans="1:4" s="300" customFormat="1" ht="11.25" customHeight="1" x14ac:dyDescent="0.25">
      <c r="A95" s="383" t="s">
        <v>146</v>
      </c>
      <c r="B95" s="404"/>
      <c r="C95" s="404"/>
      <c r="D95" s="404"/>
    </row>
    <row r="96" spans="1:4" s="300" customFormat="1" ht="6.75" customHeight="1" x14ac:dyDescent="0.25">
      <c r="A96" s="302"/>
      <c r="B96" s="303"/>
      <c r="C96" s="303"/>
      <c r="D96" s="303"/>
    </row>
    <row r="97" spans="1:4" s="300" customFormat="1" ht="36" customHeight="1" x14ac:dyDescent="0.25">
      <c r="A97" s="379" t="s">
        <v>147</v>
      </c>
      <c r="B97" s="379"/>
      <c r="C97" s="379"/>
      <c r="D97" s="392"/>
    </row>
    <row r="98" spans="1:4" s="300" customFormat="1" ht="6.75" customHeight="1" x14ac:dyDescent="0.25">
      <c r="A98" s="301"/>
      <c r="B98" s="301"/>
      <c r="C98" s="301"/>
      <c r="D98" s="316"/>
    </row>
    <row r="99" spans="1:4" s="300" customFormat="1" ht="48" customHeight="1" x14ac:dyDescent="0.25">
      <c r="A99" s="379" t="s">
        <v>174</v>
      </c>
      <c r="B99" s="379"/>
      <c r="C99" s="379"/>
      <c r="D99" s="392"/>
    </row>
    <row r="100" spans="1:4" s="300" customFormat="1" ht="6.75" customHeight="1" x14ac:dyDescent="0.25">
      <c r="A100" s="301"/>
      <c r="B100" s="301"/>
      <c r="C100" s="301"/>
      <c r="D100" s="316"/>
    </row>
    <row r="101" spans="1:4" s="300" customFormat="1" ht="48" customHeight="1" x14ac:dyDescent="0.25">
      <c r="A101" s="379" t="s">
        <v>149</v>
      </c>
      <c r="B101" s="379"/>
      <c r="C101" s="379"/>
      <c r="D101" s="392"/>
    </row>
    <row r="102" spans="1:4" s="300" customFormat="1" ht="6.75" customHeight="1" x14ac:dyDescent="0.25">
      <c r="A102" s="301"/>
      <c r="B102" s="301"/>
      <c r="C102" s="301"/>
      <c r="D102" s="316"/>
    </row>
    <row r="103" spans="1:4" s="300" customFormat="1" ht="96" customHeight="1" x14ac:dyDescent="0.25">
      <c r="A103" s="380" t="s">
        <v>169</v>
      </c>
      <c r="B103" s="380"/>
      <c r="C103" s="380"/>
      <c r="D103" s="380"/>
    </row>
    <row r="104" spans="1:4" s="300" customFormat="1" ht="96" customHeight="1" x14ac:dyDescent="0.25">
      <c r="A104" s="380" t="s">
        <v>170</v>
      </c>
      <c r="B104" s="380"/>
      <c r="C104" s="380"/>
      <c r="D104" s="380"/>
    </row>
    <row r="105" spans="1:4" s="300" customFormat="1" ht="36" customHeight="1" x14ac:dyDescent="0.25">
      <c r="A105" s="379" t="s">
        <v>150</v>
      </c>
      <c r="B105" s="379"/>
      <c r="C105" s="379"/>
      <c r="D105" s="392"/>
    </row>
    <row r="106" spans="1:4" s="300" customFormat="1" ht="24" customHeight="1" x14ac:dyDescent="0.25">
      <c r="A106" s="396" t="s">
        <v>171</v>
      </c>
      <c r="B106" s="396"/>
      <c r="C106" s="396"/>
      <c r="D106" s="396"/>
    </row>
    <row r="107" spans="1:4" s="300" customFormat="1" ht="6.75" customHeight="1" x14ac:dyDescent="0.25">
      <c r="A107" s="317"/>
      <c r="B107" s="317"/>
      <c r="C107" s="317"/>
      <c r="D107" s="317"/>
    </row>
    <row r="108" spans="1:4" s="300" customFormat="1" ht="15" customHeight="1" x14ac:dyDescent="0.25">
      <c r="A108" s="391" t="s">
        <v>151</v>
      </c>
      <c r="B108" s="402"/>
      <c r="C108" s="402"/>
      <c r="D108" s="402"/>
    </row>
    <row r="109" spans="1:4" s="300" customFormat="1" ht="6.75" customHeight="1" x14ac:dyDescent="0.25">
      <c r="A109" s="304"/>
      <c r="B109" s="305"/>
      <c r="C109" s="305"/>
      <c r="D109" s="305"/>
    </row>
    <row r="110" spans="1:4" s="300" customFormat="1" ht="11.25" customHeight="1" x14ac:dyDescent="0.25">
      <c r="A110" s="376" t="s">
        <v>152</v>
      </c>
      <c r="B110" s="376"/>
      <c r="C110" s="306" t="s">
        <v>153</v>
      </c>
      <c r="D110" s="361">
        <f>'Proposed Rates'!I10</f>
        <v>4176.1400000000003</v>
      </c>
    </row>
    <row r="111" spans="1:4" s="300" customFormat="1" ht="11.25" customHeight="1" x14ac:dyDescent="0.25">
      <c r="A111" s="376" t="s">
        <v>19</v>
      </c>
      <c r="B111" s="376"/>
      <c r="C111" s="306" t="s">
        <v>92</v>
      </c>
      <c r="D111" s="360">
        <f>'Proposed Rates'!I23</f>
        <v>5.6566999999999998</v>
      </c>
    </row>
    <row r="112" spans="1:4" s="300" customFormat="1" ht="11.25" customHeight="1" x14ac:dyDescent="0.25">
      <c r="A112" s="376" t="s">
        <v>156</v>
      </c>
      <c r="B112" s="376"/>
      <c r="C112" s="306" t="s">
        <v>92</v>
      </c>
      <c r="D112" s="307">
        <f>'Proposed Rates'!I236</f>
        <v>2.2120000000000001E-2</v>
      </c>
    </row>
    <row r="113" spans="1:4" s="300" customFormat="1" ht="22.5" customHeight="1" x14ac:dyDescent="0.25">
      <c r="A113" s="376" t="s">
        <v>157</v>
      </c>
      <c r="B113" s="376"/>
      <c r="C113" s="306" t="s">
        <v>92</v>
      </c>
      <c r="D113" s="307">
        <f>'Proposed Rates'!I156</f>
        <v>3.2248000000000001</v>
      </c>
    </row>
    <row r="114" spans="1:4" s="300" customFormat="1" ht="22.5" customHeight="1" x14ac:dyDescent="0.25">
      <c r="A114" s="376" t="s">
        <v>158</v>
      </c>
      <c r="B114" s="376"/>
      <c r="C114" s="306" t="s">
        <v>92</v>
      </c>
      <c r="D114" s="307">
        <f>'Proposed Rates'!I170</f>
        <v>2.0994999999999999</v>
      </c>
    </row>
    <row r="115" spans="1:4" s="300" customFormat="1" ht="6.75" customHeight="1" x14ac:dyDescent="0.25">
      <c r="A115" s="308"/>
      <c r="B115" s="308"/>
      <c r="C115" s="306"/>
      <c r="D115" s="307"/>
    </row>
    <row r="116" spans="1:4" s="300" customFormat="1" ht="15" customHeight="1" x14ac:dyDescent="0.25">
      <c r="A116" s="393" t="s">
        <v>159</v>
      </c>
      <c r="B116" s="381"/>
      <c r="C116" s="306"/>
      <c r="D116" s="310"/>
    </row>
    <row r="117" spans="1:4" s="300" customFormat="1" ht="6.75" customHeight="1" x14ac:dyDescent="0.25">
      <c r="A117" s="311"/>
      <c r="B117" s="309"/>
      <c r="C117" s="306"/>
      <c r="D117" s="310"/>
    </row>
    <row r="118" spans="1:4" s="300" customFormat="1" ht="11.25" customHeight="1" x14ac:dyDescent="0.25">
      <c r="A118" s="376" t="s">
        <v>160</v>
      </c>
      <c r="B118" s="376"/>
      <c r="C118" s="312" t="s">
        <v>91</v>
      </c>
      <c r="D118" s="313">
        <v>3.0000000000000001E-3</v>
      </c>
    </row>
    <row r="119" spans="1:4" s="300" customFormat="1" ht="11.25" customHeight="1" x14ac:dyDescent="0.25">
      <c r="A119" s="381" t="s">
        <v>161</v>
      </c>
      <c r="B119" s="381"/>
      <c r="C119" s="312" t="s">
        <v>91</v>
      </c>
      <c r="D119" s="314">
        <v>4.0000000000000002E-4</v>
      </c>
    </row>
    <row r="120" spans="1:4" s="300" customFormat="1" ht="11.25" customHeight="1" x14ac:dyDescent="0.25">
      <c r="A120" s="376" t="s">
        <v>162</v>
      </c>
      <c r="B120" s="376"/>
      <c r="C120" s="312" t="s">
        <v>91</v>
      </c>
      <c r="D120" s="314">
        <v>5.0000000000000001E-4</v>
      </c>
    </row>
    <row r="121" spans="1:4" s="300" customFormat="1" ht="11.25" customHeight="1" x14ac:dyDescent="0.25">
      <c r="A121" s="376" t="s">
        <v>163</v>
      </c>
      <c r="B121" s="376"/>
      <c r="C121" s="306" t="s">
        <v>153</v>
      </c>
      <c r="D121" s="347">
        <f>'Proposed Rates'!I212</f>
        <v>0.25</v>
      </c>
    </row>
    <row r="122" spans="1:4" s="315" customFormat="1" ht="18.75" customHeight="1" x14ac:dyDescent="0.3">
      <c r="A122" s="382" t="s">
        <v>175</v>
      </c>
      <c r="B122" s="382"/>
      <c r="C122" s="382"/>
      <c r="D122" s="406"/>
    </row>
    <row r="123" spans="1:4" s="300" customFormat="1" ht="48" customHeight="1" x14ac:dyDescent="0.25">
      <c r="A123" s="379" t="s">
        <v>176</v>
      </c>
      <c r="B123" s="379"/>
      <c r="C123" s="379"/>
      <c r="D123" s="392"/>
    </row>
    <row r="124" spans="1:4" s="300" customFormat="1" ht="6.75" customHeight="1" x14ac:dyDescent="0.25">
      <c r="A124" s="301"/>
      <c r="B124" s="301"/>
      <c r="C124" s="301"/>
      <c r="D124" s="316"/>
    </row>
    <row r="125" spans="1:4" s="300" customFormat="1" ht="11.25" customHeight="1" x14ac:dyDescent="0.25">
      <c r="A125" s="383" t="s">
        <v>146</v>
      </c>
      <c r="B125" s="404"/>
      <c r="C125" s="404"/>
      <c r="D125" s="404"/>
    </row>
    <row r="126" spans="1:4" s="300" customFormat="1" ht="6.75" customHeight="1" x14ac:dyDescent="0.25">
      <c r="A126" s="302"/>
      <c r="B126" s="303"/>
      <c r="C126" s="303"/>
      <c r="D126" s="303"/>
    </row>
    <row r="127" spans="1:4" s="300" customFormat="1" ht="36" customHeight="1" x14ac:dyDescent="0.25">
      <c r="A127" s="379" t="s">
        <v>147</v>
      </c>
      <c r="B127" s="379"/>
      <c r="C127" s="379"/>
      <c r="D127" s="392"/>
    </row>
    <row r="128" spans="1:4" s="300" customFormat="1" ht="6.75" customHeight="1" x14ac:dyDescent="0.25">
      <c r="A128" s="301"/>
      <c r="B128" s="301"/>
      <c r="C128" s="301"/>
      <c r="D128" s="316"/>
    </row>
    <row r="129" spans="1:4" s="300" customFormat="1" ht="48" customHeight="1" x14ac:dyDescent="0.25">
      <c r="A129" s="379" t="s">
        <v>177</v>
      </c>
      <c r="B129" s="379"/>
      <c r="C129" s="379"/>
      <c r="D129" s="392"/>
    </row>
    <row r="130" spans="1:4" s="300" customFormat="1" ht="6.75" customHeight="1" x14ac:dyDescent="0.25">
      <c r="A130" s="301"/>
      <c r="B130" s="301"/>
      <c r="C130" s="301"/>
      <c r="D130" s="316"/>
    </row>
    <row r="131" spans="1:4" s="300" customFormat="1" ht="48" customHeight="1" x14ac:dyDescent="0.25">
      <c r="A131" s="379" t="s">
        <v>149</v>
      </c>
      <c r="B131" s="379"/>
      <c r="C131" s="379"/>
      <c r="D131" s="392"/>
    </row>
    <row r="132" spans="1:4" s="300" customFormat="1" ht="6.75" customHeight="1" x14ac:dyDescent="0.25">
      <c r="A132" s="301"/>
      <c r="B132" s="301"/>
      <c r="C132" s="301"/>
      <c r="D132" s="316"/>
    </row>
    <row r="133" spans="1:4" s="300" customFormat="1" ht="96" customHeight="1" x14ac:dyDescent="0.25">
      <c r="A133" s="380" t="s">
        <v>169</v>
      </c>
      <c r="B133" s="380"/>
      <c r="C133" s="380"/>
      <c r="D133" s="380"/>
    </row>
    <row r="134" spans="1:4" s="300" customFormat="1" ht="96" customHeight="1" x14ac:dyDescent="0.25">
      <c r="A134" s="380" t="s">
        <v>170</v>
      </c>
      <c r="B134" s="380"/>
      <c r="C134" s="380"/>
      <c r="D134" s="380"/>
    </row>
    <row r="135" spans="1:4" s="300" customFormat="1" ht="36" customHeight="1" x14ac:dyDescent="0.25">
      <c r="A135" s="379" t="s">
        <v>150</v>
      </c>
      <c r="B135" s="379"/>
      <c r="C135" s="379"/>
      <c r="D135" s="392"/>
    </row>
    <row r="136" spans="1:4" s="300" customFormat="1" ht="24" customHeight="1" x14ac:dyDescent="0.25">
      <c r="A136" s="396" t="s">
        <v>171</v>
      </c>
      <c r="B136" s="396"/>
      <c r="C136" s="396"/>
      <c r="D136" s="396"/>
    </row>
    <row r="137" spans="1:4" s="300" customFormat="1" ht="6.75" customHeight="1" x14ac:dyDescent="0.25">
      <c r="A137" s="317"/>
      <c r="B137" s="317"/>
      <c r="C137" s="317"/>
      <c r="D137" s="317"/>
    </row>
    <row r="138" spans="1:4" s="300" customFormat="1" ht="15" customHeight="1" x14ac:dyDescent="0.25">
      <c r="A138" s="391" t="s">
        <v>151</v>
      </c>
      <c r="B138" s="402"/>
      <c r="C138" s="402"/>
      <c r="D138" s="402"/>
    </row>
    <row r="139" spans="1:4" s="300" customFormat="1" ht="6.75" customHeight="1" x14ac:dyDescent="0.25">
      <c r="A139" s="304"/>
      <c r="B139" s="305"/>
      <c r="C139" s="305"/>
      <c r="D139" s="305"/>
    </row>
    <row r="140" spans="1:4" s="300" customFormat="1" ht="11.25" customHeight="1" x14ac:dyDescent="0.25">
      <c r="A140" s="376" t="s">
        <v>152</v>
      </c>
      <c r="B140" s="376"/>
      <c r="C140" s="306" t="s">
        <v>153</v>
      </c>
      <c r="D140" s="362">
        <f>'Proposed Rates'!I11</f>
        <v>15265.28</v>
      </c>
    </row>
    <row r="141" spans="1:4" s="300" customFormat="1" ht="11.25" customHeight="1" x14ac:dyDescent="0.25">
      <c r="A141" s="376" t="s">
        <v>19</v>
      </c>
      <c r="B141" s="376"/>
      <c r="C141" s="306" t="s">
        <v>92</v>
      </c>
      <c r="D141" s="356">
        <f>'Proposed Rates'!I24</f>
        <v>5.6204000000000001</v>
      </c>
    </row>
    <row r="142" spans="1:4" s="300" customFormat="1" ht="11.25" customHeight="1" x14ac:dyDescent="0.25">
      <c r="A142" s="376" t="s">
        <v>156</v>
      </c>
      <c r="B142" s="376"/>
      <c r="C142" s="306" t="s">
        <v>92</v>
      </c>
      <c r="D142" s="307">
        <f>'Proposed Rates'!I237</f>
        <v>2.4910000000000002E-2</v>
      </c>
    </row>
    <row r="143" spans="1:4" s="300" customFormat="1" ht="11.25" customHeight="1" x14ac:dyDescent="0.25">
      <c r="A143" s="376" t="s">
        <v>157</v>
      </c>
      <c r="B143" s="376"/>
      <c r="C143" s="306" t="s">
        <v>92</v>
      </c>
      <c r="D143" s="307">
        <f>'Proposed Rates'!I157</f>
        <v>3.5749</v>
      </c>
    </row>
    <row r="144" spans="1:4" s="300" customFormat="1" ht="22.5" customHeight="1" x14ac:dyDescent="0.25">
      <c r="A144" s="376" t="s">
        <v>158</v>
      </c>
      <c r="B144" s="376"/>
      <c r="C144" s="306" t="s">
        <v>92</v>
      </c>
      <c r="D144" s="307">
        <f>'Proposed Rates'!I171</f>
        <v>2.3643000000000001</v>
      </c>
    </row>
    <row r="145" spans="1:4" s="300" customFormat="1" ht="6.75" customHeight="1" x14ac:dyDescent="0.25">
      <c r="A145" s="308"/>
      <c r="B145" s="308"/>
      <c r="C145" s="306"/>
      <c r="D145" s="307"/>
    </row>
    <row r="146" spans="1:4" s="300" customFormat="1" ht="15" customHeight="1" x14ac:dyDescent="0.25">
      <c r="A146" s="393" t="s">
        <v>159</v>
      </c>
      <c r="B146" s="381"/>
      <c r="C146" s="306"/>
      <c r="D146" s="310"/>
    </row>
    <row r="147" spans="1:4" s="300" customFormat="1" ht="6.75" customHeight="1" x14ac:dyDescent="0.25">
      <c r="A147" s="311"/>
      <c r="B147" s="309"/>
      <c r="C147" s="306"/>
      <c r="D147" s="310"/>
    </row>
    <row r="148" spans="1:4" s="300" customFormat="1" ht="11.25" customHeight="1" x14ac:dyDescent="0.25">
      <c r="A148" s="376" t="s">
        <v>160</v>
      </c>
      <c r="B148" s="376"/>
      <c r="C148" s="312" t="s">
        <v>91</v>
      </c>
      <c r="D148" s="313">
        <v>3.0000000000000001E-3</v>
      </c>
    </row>
    <row r="149" spans="1:4" s="300" customFormat="1" ht="11.25" customHeight="1" x14ac:dyDescent="0.25">
      <c r="A149" s="381" t="s">
        <v>161</v>
      </c>
      <c r="B149" s="381"/>
      <c r="C149" s="312" t="s">
        <v>91</v>
      </c>
      <c r="D149" s="314">
        <v>4.0000000000000002E-4</v>
      </c>
    </row>
    <row r="150" spans="1:4" s="300" customFormat="1" ht="11.25" customHeight="1" x14ac:dyDescent="0.25">
      <c r="A150" s="376" t="s">
        <v>162</v>
      </c>
      <c r="B150" s="376"/>
      <c r="C150" s="312" t="s">
        <v>91</v>
      </c>
      <c r="D150" s="314">
        <v>5.0000000000000001E-4</v>
      </c>
    </row>
    <row r="151" spans="1:4" s="300" customFormat="1" ht="11.25" customHeight="1" x14ac:dyDescent="0.25">
      <c r="A151" s="376" t="s">
        <v>163</v>
      </c>
      <c r="B151" s="376"/>
      <c r="C151" s="306" t="s">
        <v>153</v>
      </c>
      <c r="D151" s="347">
        <f>'Proposed Rates'!I214</f>
        <v>0.25</v>
      </c>
    </row>
    <row r="152" spans="1:4" s="315" customFormat="1" ht="18.75" customHeight="1" x14ac:dyDescent="0.3">
      <c r="A152" s="382" t="s">
        <v>178</v>
      </c>
      <c r="B152" s="382"/>
      <c r="C152" s="382"/>
      <c r="D152" s="406"/>
    </row>
    <row r="153" spans="1:4" s="300" customFormat="1" ht="84" customHeight="1" x14ac:dyDescent="0.25">
      <c r="A153" s="379" t="s">
        <v>179</v>
      </c>
      <c r="B153" s="379"/>
      <c r="C153" s="379"/>
      <c r="D153" s="392"/>
    </row>
    <row r="154" spans="1:4" s="300" customFormat="1" ht="6.75" customHeight="1" x14ac:dyDescent="0.25">
      <c r="A154" s="301"/>
      <c r="B154" s="301"/>
      <c r="C154" s="301"/>
      <c r="D154" s="316"/>
    </row>
    <row r="155" spans="1:4" s="300" customFormat="1" ht="11.25" customHeight="1" x14ac:dyDescent="0.25">
      <c r="A155" s="383" t="s">
        <v>146</v>
      </c>
      <c r="B155" s="404"/>
      <c r="C155" s="404"/>
      <c r="D155" s="404"/>
    </row>
    <row r="156" spans="1:4" s="300" customFormat="1" ht="6.75" customHeight="1" x14ac:dyDescent="0.25">
      <c r="A156" s="302"/>
      <c r="B156" s="303"/>
      <c r="C156" s="303"/>
      <c r="D156" s="303"/>
    </row>
    <row r="157" spans="1:4" s="300" customFormat="1" ht="36" customHeight="1" x14ac:dyDescent="0.25">
      <c r="A157" s="379" t="s">
        <v>147</v>
      </c>
      <c r="B157" s="379"/>
      <c r="C157" s="379"/>
      <c r="D157" s="392"/>
    </row>
    <row r="158" spans="1:4" s="300" customFormat="1" ht="6.75" customHeight="1" x14ac:dyDescent="0.25">
      <c r="A158" s="301"/>
      <c r="B158" s="301"/>
      <c r="C158" s="301"/>
      <c r="D158" s="316"/>
    </row>
    <row r="159" spans="1:4" s="300" customFormat="1" ht="48" customHeight="1" x14ac:dyDescent="0.25">
      <c r="A159" s="379" t="s">
        <v>148</v>
      </c>
      <c r="B159" s="379"/>
      <c r="C159" s="379"/>
      <c r="D159" s="392"/>
    </row>
    <row r="160" spans="1:4" s="300" customFormat="1" ht="6.75" customHeight="1" x14ac:dyDescent="0.25">
      <c r="A160" s="301"/>
      <c r="B160" s="301"/>
      <c r="C160" s="301"/>
      <c r="D160" s="316"/>
    </row>
    <row r="161" spans="1:4" s="300" customFormat="1" ht="48" customHeight="1" x14ac:dyDescent="0.25">
      <c r="A161" s="379" t="s">
        <v>149</v>
      </c>
      <c r="B161" s="379"/>
      <c r="C161" s="379"/>
      <c r="D161" s="392"/>
    </row>
    <row r="162" spans="1:4" s="300" customFormat="1" ht="6.75" customHeight="1" x14ac:dyDescent="0.25">
      <c r="A162" s="301"/>
      <c r="B162" s="301"/>
      <c r="C162" s="301"/>
      <c r="D162" s="316"/>
    </row>
    <row r="163" spans="1:4" s="300" customFormat="1" ht="36" customHeight="1" x14ac:dyDescent="0.25">
      <c r="A163" s="379" t="s">
        <v>150</v>
      </c>
      <c r="B163" s="379"/>
      <c r="C163" s="379"/>
      <c r="D163" s="392"/>
    </row>
    <row r="164" spans="1:4" s="300" customFormat="1" ht="6.75" customHeight="1" x14ac:dyDescent="0.25">
      <c r="A164" s="301"/>
      <c r="B164" s="301"/>
      <c r="C164" s="301"/>
      <c r="D164" s="316"/>
    </row>
    <row r="165" spans="1:4" s="300" customFormat="1" ht="15" customHeight="1" x14ac:dyDescent="0.25">
      <c r="A165" s="391" t="s">
        <v>151</v>
      </c>
      <c r="B165" s="402"/>
      <c r="C165" s="402"/>
      <c r="D165" s="402"/>
    </row>
    <row r="166" spans="1:4" s="300" customFormat="1" ht="6.75" customHeight="1" x14ac:dyDescent="0.25">
      <c r="A166" s="304"/>
      <c r="B166" s="305"/>
      <c r="C166" s="305"/>
      <c r="D166" s="305"/>
    </row>
    <row r="167" spans="1:4" s="300" customFormat="1" ht="11.25" customHeight="1" x14ac:dyDescent="0.25">
      <c r="A167" s="376" t="s">
        <v>180</v>
      </c>
      <c r="B167" s="376"/>
      <c r="C167" s="306" t="s">
        <v>153</v>
      </c>
      <c r="D167" s="356">
        <f>'Proposed Rates'!I14</f>
        <v>6.74</v>
      </c>
    </row>
    <row r="168" spans="1:4" s="300" customFormat="1" ht="11.25" customHeight="1" x14ac:dyDescent="0.25">
      <c r="A168" s="376" t="s">
        <v>19</v>
      </c>
      <c r="B168" s="376"/>
      <c r="C168" s="306" t="s">
        <v>91</v>
      </c>
      <c r="D168" s="360">
        <f>'Proposed Rates'!I27</f>
        <v>3.2000000000000001E-2</v>
      </c>
    </row>
    <row r="169" spans="1:4" s="300" customFormat="1" ht="11.25" customHeight="1" x14ac:dyDescent="0.25">
      <c r="A169" s="376" t="s">
        <v>156</v>
      </c>
      <c r="B169" s="376"/>
      <c r="C169" s="306" t="s">
        <v>91</v>
      </c>
      <c r="D169" s="356">
        <f>'Proposed Rates'!I240</f>
        <v>5.0000000000000002E-5</v>
      </c>
    </row>
    <row r="170" spans="1:4" s="300" customFormat="1" ht="22.5" customHeight="1" x14ac:dyDescent="0.25">
      <c r="A170" s="376" t="s">
        <v>157</v>
      </c>
      <c r="B170" s="376"/>
      <c r="C170" s="306" t="s">
        <v>91</v>
      </c>
      <c r="D170" s="307">
        <f>'Proposed Rates'!I160</f>
        <v>7.6E-3</v>
      </c>
    </row>
    <row r="171" spans="1:4" s="300" customFormat="1" ht="22.5" customHeight="1" x14ac:dyDescent="0.25">
      <c r="A171" s="376" t="s">
        <v>158</v>
      </c>
      <c r="B171" s="376"/>
      <c r="C171" s="306" t="s">
        <v>91</v>
      </c>
      <c r="D171" s="318">
        <f>'Proposed Rates'!I174</f>
        <v>4.7999999999999996E-3</v>
      </c>
    </row>
    <row r="172" spans="1:4" s="300" customFormat="1" ht="6.75" customHeight="1" x14ac:dyDescent="0.25">
      <c r="A172" s="308"/>
      <c r="B172" s="308"/>
      <c r="C172" s="306"/>
      <c r="D172" s="307"/>
    </row>
    <row r="173" spans="1:4" s="300" customFormat="1" ht="15" customHeight="1" x14ac:dyDescent="0.25">
      <c r="A173" s="393" t="s">
        <v>159</v>
      </c>
      <c r="B173" s="381"/>
      <c r="C173" s="306"/>
      <c r="D173" s="310"/>
    </row>
    <row r="174" spans="1:4" s="300" customFormat="1" ht="6.75" customHeight="1" x14ac:dyDescent="0.25">
      <c r="A174" s="311"/>
      <c r="B174" s="309"/>
      <c r="C174" s="306"/>
      <c r="D174" s="310"/>
    </row>
    <row r="175" spans="1:4" s="300" customFormat="1" ht="11.25" customHeight="1" x14ac:dyDescent="0.25">
      <c r="A175" s="376" t="s">
        <v>160</v>
      </c>
      <c r="B175" s="376"/>
      <c r="C175" s="312" t="s">
        <v>91</v>
      </c>
      <c r="D175" s="313">
        <v>3.0000000000000001E-3</v>
      </c>
    </row>
    <row r="176" spans="1:4" s="300" customFormat="1" ht="11.25" customHeight="1" x14ac:dyDescent="0.25">
      <c r="A176" s="381" t="s">
        <v>161</v>
      </c>
      <c r="B176" s="381"/>
      <c r="C176" s="312" t="s">
        <v>91</v>
      </c>
      <c r="D176" s="314">
        <v>4.0000000000000002E-4</v>
      </c>
    </row>
    <row r="177" spans="1:4" s="300" customFormat="1" ht="11.25" customHeight="1" x14ac:dyDescent="0.25">
      <c r="A177" s="376" t="s">
        <v>162</v>
      </c>
      <c r="B177" s="376"/>
      <c r="C177" s="312" t="s">
        <v>91</v>
      </c>
      <c r="D177" s="314">
        <v>5.0000000000000001E-4</v>
      </c>
    </row>
    <row r="178" spans="1:4" s="300" customFormat="1" ht="11.25" customHeight="1" x14ac:dyDescent="0.25">
      <c r="A178" s="376" t="s">
        <v>163</v>
      </c>
      <c r="B178" s="376"/>
      <c r="C178" s="306" t="s">
        <v>153</v>
      </c>
      <c r="D178" s="347">
        <f>'Proposed Rates'!I216</f>
        <v>0.25</v>
      </c>
    </row>
    <row r="179" spans="1:4" s="315" customFormat="1" ht="18.75" customHeight="1" x14ac:dyDescent="0.3">
      <c r="A179" s="382" t="s">
        <v>181</v>
      </c>
      <c r="B179" s="382"/>
      <c r="C179" s="382"/>
      <c r="D179" s="406"/>
    </row>
    <row r="180" spans="1:4" s="300" customFormat="1" ht="36" customHeight="1" x14ac:dyDescent="0.25">
      <c r="A180" s="379" t="s">
        <v>182</v>
      </c>
      <c r="B180" s="379"/>
      <c r="C180" s="379"/>
      <c r="D180" s="392"/>
    </row>
    <row r="181" spans="1:4" s="300" customFormat="1" ht="6.75" customHeight="1" x14ac:dyDescent="0.25">
      <c r="A181" s="301"/>
      <c r="B181" s="301"/>
      <c r="C181" s="301"/>
      <c r="D181" s="316"/>
    </row>
    <row r="182" spans="1:4" s="300" customFormat="1" ht="11.25" customHeight="1" x14ac:dyDescent="0.25">
      <c r="A182" s="383" t="s">
        <v>146</v>
      </c>
      <c r="B182" s="404"/>
      <c r="C182" s="404"/>
      <c r="D182" s="404"/>
    </row>
    <row r="183" spans="1:4" s="300" customFormat="1" ht="6.75" customHeight="1" x14ac:dyDescent="0.25">
      <c r="A183" s="302"/>
      <c r="B183" s="303"/>
      <c r="C183" s="303"/>
      <c r="D183" s="303"/>
    </row>
    <row r="184" spans="1:4" s="300" customFormat="1" ht="36" customHeight="1" x14ac:dyDescent="0.25">
      <c r="A184" s="379" t="s">
        <v>147</v>
      </c>
      <c r="B184" s="379"/>
      <c r="C184" s="379"/>
      <c r="D184" s="392"/>
    </row>
    <row r="185" spans="1:4" s="300" customFormat="1" ht="6.75" customHeight="1" x14ac:dyDescent="0.25">
      <c r="A185" s="301"/>
      <c r="B185" s="301"/>
      <c r="C185" s="301"/>
      <c r="D185" s="316"/>
    </row>
    <row r="186" spans="1:4" s="300" customFormat="1" ht="48" customHeight="1" x14ac:dyDescent="0.25">
      <c r="A186" s="379" t="s">
        <v>148</v>
      </c>
      <c r="B186" s="379"/>
      <c r="C186" s="379"/>
      <c r="D186" s="392"/>
    </row>
    <row r="187" spans="1:4" s="300" customFormat="1" ht="6.75" customHeight="1" x14ac:dyDescent="0.25">
      <c r="A187" s="301"/>
      <c r="B187" s="301"/>
      <c r="C187" s="301"/>
      <c r="D187" s="316"/>
    </row>
    <row r="188" spans="1:4" s="300" customFormat="1" ht="24" customHeight="1" x14ac:dyDescent="0.25">
      <c r="A188" s="379" t="s">
        <v>183</v>
      </c>
      <c r="B188" s="379"/>
      <c r="C188" s="379"/>
      <c r="D188" s="392"/>
    </row>
    <row r="189" spans="1:4" s="300" customFormat="1" ht="6.75" customHeight="1" x14ac:dyDescent="0.25">
      <c r="A189" s="301"/>
      <c r="B189" s="301"/>
      <c r="C189" s="301"/>
      <c r="D189" s="316"/>
    </row>
    <row r="190" spans="1:4" s="300" customFormat="1" ht="36" customHeight="1" x14ac:dyDescent="0.25">
      <c r="A190" s="379" t="s">
        <v>184</v>
      </c>
      <c r="B190" s="379"/>
      <c r="C190" s="379"/>
      <c r="D190" s="392"/>
    </row>
    <row r="191" spans="1:4" s="300" customFormat="1" ht="6.75" customHeight="1" x14ac:dyDescent="0.25">
      <c r="A191" s="301"/>
      <c r="B191" s="301"/>
      <c r="C191" s="301"/>
      <c r="D191" s="316"/>
    </row>
    <row r="192" spans="1:4" s="300" customFormat="1" ht="15" customHeight="1" x14ac:dyDescent="0.25">
      <c r="A192" s="395" t="s">
        <v>185</v>
      </c>
      <c r="B192" s="402"/>
      <c r="C192" s="402"/>
      <c r="D192" s="402"/>
    </row>
    <row r="193" spans="1:4" s="300" customFormat="1" ht="6.75" customHeight="1" x14ac:dyDescent="0.25">
      <c r="A193" s="319"/>
      <c r="B193" s="305"/>
      <c r="C193" s="305"/>
      <c r="D193" s="305"/>
    </row>
    <row r="194" spans="1:4" s="300" customFormat="1" ht="11.25" customHeight="1" x14ac:dyDescent="0.25">
      <c r="A194" s="376" t="s">
        <v>152</v>
      </c>
      <c r="B194" s="376"/>
      <c r="C194" s="306" t="s">
        <v>153</v>
      </c>
      <c r="D194" s="356">
        <f>'Proposed Rates'!I15</f>
        <v>176.32</v>
      </c>
    </row>
    <row r="195" spans="1:4" s="300" customFormat="1" ht="11.25" customHeight="1" x14ac:dyDescent="0.25">
      <c r="A195" s="376" t="s">
        <v>186</v>
      </c>
      <c r="B195" s="376"/>
      <c r="C195" s="306" t="s">
        <v>92</v>
      </c>
      <c r="D195" s="366">
        <f>'Proposed Rates'!I28</f>
        <v>2.3532999999999999</v>
      </c>
    </row>
    <row r="196" spans="1:4" s="300" customFormat="1" ht="11.25" customHeight="1" x14ac:dyDescent="0.25">
      <c r="A196" s="376" t="s">
        <v>187</v>
      </c>
      <c r="B196" s="376"/>
      <c r="C196" s="306" t="s">
        <v>92</v>
      </c>
      <c r="D196" s="356">
        <f>'Proposed Rates'!I29</f>
        <v>2.1585999999999999</v>
      </c>
    </row>
    <row r="197" spans="1:4" s="300" customFormat="1" ht="11.25" customHeight="1" x14ac:dyDescent="0.25">
      <c r="A197" s="376" t="s">
        <v>188</v>
      </c>
      <c r="B197" s="376"/>
      <c r="C197" s="306" t="s">
        <v>92</v>
      </c>
      <c r="D197" s="360">
        <f>'Proposed Rates'!I30</f>
        <v>2.3954</v>
      </c>
    </row>
    <row r="198" spans="1:4" s="315" customFormat="1" ht="18.75" customHeight="1" x14ac:dyDescent="0.3">
      <c r="A198" s="382" t="s">
        <v>189</v>
      </c>
      <c r="B198" s="382"/>
      <c r="C198" s="382"/>
      <c r="D198" s="406"/>
    </row>
    <row r="199" spans="1:4" s="300" customFormat="1" ht="36" customHeight="1" x14ac:dyDescent="0.25">
      <c r="A199" s="379" t="s">
        <v>190</v>
      </c>
      <c r="B199" s="379"/>
      <c r="C199" s="379"/>
      <c r="D199" s="392"/>
    </row>
    <row r="200" spans="1:4" s="300" customFormat="1" ht="6.75" customHeight="1" x14ac:dyDescent="0.25">
      <c r="A200" s="301"/>
      <c r="B200" s="301"/>
      <c r="C200" s="301"/>
      <c r="D200" s="316"/>
    </row>
    <row r="201" spans="1:4" s="300" customFormat="1" ht="11.25" customHeight="1" x14ac:dyDescent="0.25">
      <c r="A201" s="383" t="s">
        <v>146</v>
      </c>
      <c r="B201" s="404"/>
      <c r="C201" s="404"/>
      <c r="D201" s="404"/>
    </row>
    <row r="202" spans="1:4" s="300" customFormat="1" ht="6.75" customHeight="1" x14ac:dyDescent="0.25">
      <c r="A202" s="302"/>
      <c r="B202" s="303"/>
      <c r="C202" s="303"/>
      <c r="D202" s="303"/>
    </row>
    <row r="203" spans="1:4" s="300" customFormat="1" ht="36" customHeight="1" x14ac:dyDescent="0.25">
      <c r="A203" s="379" t="s">
        <v>147</v>
      </c>
      <c r="B203" s="379"/>
      <c r="C203" s="379"/>
      <c r="D203" s="392"/>
    </row>
    <row r="204" spans="1:4" s="300" customFormat="1" ht="6.75" customHeight="1" x14ac:dyDescent="0.25">
      <c r="A204" s="301"/>
      <c r="B204" s="301"/>
      <c r="C204" s="301"/>
      <c r="D204" s="316"/>
    </row>
    <row r="205" spans="1:4" s="300" customFormat="1" ht="48" customHeight="1" x14ac:dyDescent="0.25">
      <c r="A205" s="379" t="s">
        <v>148</v>
      </c>
      <c r="B205" s="379"/>
      <c r="C205" s="379"/>
      <c r="D205" s="392"/>
    </row>
    <row r="206" spans="1:4" s="300" customFormat="1" ht="6.75" customHeight="1" x14ac:dyDescent="0.25">
      <c r="A206" s="301"/>
      <c r="B206" s="301"/>
      <c r="C206" s="301"/>
      <c r="D206" s="316"/>
    </row>
    <row r="207" spans="1:4" s="300" customFormat="1" ht="48" customHeight="1" x14ac:dyDescent="0.25">
      <c r="A207" s="379" t="s">
        <v>149</v>
      </c>
      <c r="B207" s="379"/>
      <c r="C207" s="379"/>
      <c r="D207" s="392"/>
    </row>
    <row r="208" spans="1:4" s="300" customFormat="1" ht="6.75" customHeight="1" x14ac:dyDescent="0.25">
      <c r="A208" s="301"/>
      <c r="B208" s="301"/>
      <c r="C208" s="301"/>
      <c r="D208" s="316"/>
    </row>
    <row r="209" spans="1:4" s="300" customFormat="1" ht="36" customHeight="1" x14ac:dyDescent="0.25">
      <c r="A209" s="379" t="s">
        <v>150</v>
      </c>
      <c r="B209" s="379"/>
      <c r="C209" s="379"/>
      <c r="D209" s="392"/>
    </row>
    <row r="210" spans="1:4" s="300" customFormat="1" ht="6.75" customHeight="1" x14ac:dyDescent="0.25">
      <c r="A210" s="301"/>
      <c r="B210" s="301"/>
      <c r="C210" s="301"/>
      <c r="D210" s="316"/>
    </row>
    <row r="211" spans="1:4" s="300" customFormat="1" ht="15" customHeight="1" x14ac:dyDescent="0.25">
      <c r="A211" s="391" t="s">
        <v>151</v>
      </c>
      <c r="B211" s="402"/>
      <c r="C211" s="402"/>
      <c r="D211" s="402"/>
    </row>
    <row r="212" spans="1:4" s="300" customFormat="1" ht="6.75" customHeight="1" x14ac:dyDescent="0.25">
      <c r="A212" s="304"/>
      <c r="B212" s="305"/>
      <c r="C212" s="305"/>
      <c r="D212" s="363"/>
    </row>
    <row r="213" spans="1:4" s="300" customFormat="1" ht="11.25" customHeight="1" x14ac:dyDescent="0.25">
      <c r="A213" s="376" t="s">
        <v>180</v>
      </c>
      <c r="B213" s="376"/>
      <c r="C213" s="306" t="s">
        <v>153</v>
      </c>
      <c r="D213" s="358">
        <f>'Proposed Rates'!I13</f>
        <v>6.61</v>
      </c>
    </row>
    <row r="214" spans="1:4" s="300" customFormat="1" ht="11.25" customHeight="1" x14ac:dyDescent="0.25">
      <c r="A214" s="376" t="s">
        <v>19</v>
      </c>
      <c r="B214" s="376"/>
      <c r="C214" s="306" t="s">
        <v>92</v>
      </c>
      <c r="D214" s="360">
        <f>'Proposed Rates'!I26</f>
        <v>30.9907</v>
      </c>
    </row>
    <row r="215" spans="1:4" s="300" customFormat="1" ht="11.25" customHeight="1" x14ac:dyDescent="0.25">
      <c r="A215" s="376" t="s">
        <v>156</v>
      </c>
      <c r="B215" s="376"/>
      <c r="C215" s="306" t="s">
        <v>92</v>
      </c>
      <c r="D215" s="356">
        <f>'Proposed Rates'!I239</f>
        <v>1.538E-2</v>
      </c>
    </row>
    <row r="216" spans="1:4" s="300" customFormat="1" ht="22.5" customHeight="1" x14ac:dyDescent="0.25">
      <c r="A216" s="376" t="s">
        <v>157</v>
      </c>
      <c r="B216" s="376"/>
      <c r="C216" s="306" t="s">
        <v>92</v>
      </c>
      <c r="D216" s="318">
        <f>'Proposed Rates'!I159</f>
        <v>2.2927</v>
      </c>
    </row>
    <row r="217" spans="1:4" s="300" customFormat="1" ht="22.5" customHeight="1" x14ac:dyDescent="0.25">
      <c r="A217" s="376" t="s">
        <v>158</v>
      </c>
      <c r="B217" s="376"/>
      <c r="C217" s="306" t="s">
        <v>92</v>
      </c>
      <c r="D217" s="318">
        <f>'Proposed Rates'!I173</f>
        <v>1.4594</v>
      </c>
    </row>
    <row r="218" spans="1:4" s="300" customFormat="1" ht="6.75" customHeight="1" x14ac:dyDescent="0.25">
      <c r="A218" s="308"/>
      <c r="B218" s="308"/>
      <c r="C218" s="306"/>
      <c r="D218" s="307"/>
    </row>
    <row r="219" spans="1:4" s="300" customFormat="1" ht="15" customHeight="1" x14ac:dyDescent="0.25">
      <c r="A219" s="393" t="s">
        <v>159</v>
      </c>
      <c r="B219" s="381"/>
      <c r="C219" s="306"/>
      <c r="D219" s="310"/>
    </row>
    <row r="220" spans="1:4" s="300" customFormat="1" ht="6.75" customHeight="1" x14ac:dyDescent="0.25">
      <c r="A220" s="311"/>
      <c r="B220" s="309"/>
      <c r="C220" s="306"/>
      <c r="D220" s="310"/>
    </row>
    <row r="221" spans="1:4" s="300" customFormat="1" ht="11.25" customHeight="1" x14ac:dyDescent="0.25">
      <c r="A221" s="376" t="s">
        <v>160</v>
      </c>
      <c r="B221" s="376"/>
      <c r="C221" s="312" t="s">
        <v>91</v>
      </c>
      <c r="D221" s="313">
        <v>3.0000000000000001E-3</v>
      </c>
    </row>
    <row r="222" spans="1:4" s="300" customFormat="1" ht="11.25" customHeight="1" x14ac:dyDescent="0.25">
      <c r="A222" s="381" t="s">
        <v>161</v>
      </c>
      <c r="B222" s="381"/>
      <c r="C222" s="312" t="s">
        <v>91</v>
      </c>
      <c r="D222" s="314">
        <v>4.0000000000000002E-4</v>
      </c>
    </row>
    <row r="223" spans="1:4" s="300" customFormat="1" ht="11.25" customHeight="1" x14ac:dyDescent="0.25">
      <c r="A223" s="376" t="s">
        <v>162</v>
      </c>
      <c r="B223" s="376"/>
      <c r="C223" s="312" t="s">
        <v>91</v>
      </c>
      <c r="D223" s="314">
        <v>5.0000000000000001E-4</v>
      </c>
    </row>
    <row r="224" spans="1:4" s="300" customFormat="1" ht="11.25" customHeight="1" x14ac:dyDescent="0.25">
      <c r="A224" s="376" t="s">
        <v>163</v>
      </c>
      <c r="B224" s="376"/>
      <c r="C224" s="306" t="s">
        <v>153</v>
      </c>
      <c r="D224" s="347">
        <f>'Proposed Rates'!I215</f>
        <v>0.25</v>
      </c>
    </row>
    <row r="225" spans="1:4" s="315" customFormat="1" ht="18.75" customHeight="1" x14ac:dyDescent="0.3">
      <c r="A225" s="382" t="s">
        <v>191</v>
      </c>
      <c r="B225" s="382"/>
      <c r="C225" s="382"/>
      <c r="D225" s="406"/>
    </row>
    <row r="226" spans="1:4" s="300" customFormat="1" ht="60" customHeight="1" x14ac:dyDescent="0.25">
      <c r="A226" s="379" t="s">
        <v>192</v>
      </c>
      <c r="B226" s="379"/>
      <c r="C226" s="379"/>
      <c r="D226" s="392"/>
    </row>
    <row r="227" spans="1:4" s="300" customFormat="1" ht="6.75" customHeight="1" x14ac:dyDescent="0.25">
      <c r="A227" s="301"/>
      <c r="B227" s="301"/>
      <c r="C227" s="301"/>
      <c r="D227" s="316"/>
    </row>
    <row r="228" spans="1:4" s="300" customFormat="1" ht="11.25" customHeight="1" x14ac:dyDescent="0.25">
      <c r="A228" s="383" t="s">
        <v>146</v>
      </c>
      <c r="B228" s="404"/>
      <c r="C228" s="404"/>
      <c r="D228" s="404"/>
    </row>
    <row r="229" spans="1:4" s="300" customFormat="1" ht="6.75" customHeight="1" x14ac:dyDescent="0.25">
      <c r="A229" s="302"/>
      <c r="B229" s="303"/>
      <c r="C229" s="303"/>
      <c r="D229" s="303"/>
    </row>
    <row r="230" spans="1:4" s="300" customFormat="1" ht="36" customHeight="1" x14ac:dyDescent="0.25">
      <c r="A230" s="379" t="s">
        <v>147</v>
      </c>
      <c r="B230" s="379"/>
      <c r="C230" s="379"/>
      <c r="D230" s="392"/>
    </row>
    <row r="231" spans="1:4" s="300" customFormat="1" ht="6.75" customHeight="1" x14ac:dyDescent="0.25">
      <c r="A231" s="301"/>
      <c r="B231" s="301"/>
      <c r="C231" s="301"/>
      <c r="D231" s="316"/>
    </row>
    <row r="232" spans="1:4" s="300" customFormat="1" ht="48" customHeight="1" x14ac:dyDescent="0.25">
      <c r="A232" s="379" t="s">
        <v>148</v>
      </c>
      <c r="B232" s="379"/>
      <c r="C232" s="379"/>
      <c r="D232" s="392"/>
    </row>
    <row r="233" spans="1:4" s="300" customFormat="1" ht="6.75" customHeight="1" x14ac:dyDescent="0.25">
      <c r="A233" s="301"/>
      <c r="B233" s="301"/>
      <c r="C233" s="301"/>
      <c r="D233" s="316"/>
    </row>
    <row r="234" spans="1:4" s="300" customFormat="1" ht="48" customHeight="1" x14ac:dyDescent="0.25">
      <c r="A234" s="379" t="s">
        <v>149</v>
      </c>
      <c r="B234" s="379"/>
      <c r="C234" s="379"/>
      <c r="D234" s="392"/>
    </row>
    <row r="235" spans="1:4" s="300" customFormat="1" ht="6.75" customHeight="1" x14ac:dyDescent="0.25">
      <c r="A235" s="301"/>
      <c r="B235" s="301"/>
      <c r="C235" s="301"/>
      <c r="D235" s="316"/>
    </row>
    <row r="236" spans="1:4" s="300" customFormat="1" ht="36" customHeight="1" x14ac:dyDescent="0.25">
      <c r="A236" s="379" t="s">
        <v>193</v>
      </c>
      <c r="B236" s="379"/>
      <c r="C236" s="379"/>
      <c r="D236" s="392"/>
    </row>
    <row r="237" spans="1:4" s="300" customFormat="1" ht="6.75" customHeight="1" x14ac:dyDescent="0.25">
      <c r="A237" s="301"/>
      <c r="B237" s="301"/>
      <c r="C237" s="301"/>
      <c r="D237" s="316"/>
    </row>
    <row r="238" spans="1:4" s="300" customFormat="1" ht="15" customHeight="1" x14ac:dyDescent="0.25">
      <c r="A238" s="391" t="s">
        <v>151</v>
      </c>
      <c r="B238" s="402"/>
      <c r="C238" s="402"/>
      <c r="D238" s="402"/>
    </row>
    <row r="239" spans="1:4" s="300" customFormat="1" ht="6.75" customHeight="1" x14ac:dyDescent="0.25">
      <c r="A239" s="304"/>
      <c r="B239" s="305"/>
      <c r="C239" s="305"/>
      <c r="D239" s="363"/>
    </row>
    <row r="240" spans="1:4" s="300" customFormat="1" ht="11.25" customHeight="1" x14ac:dyDescent="0.25">
      <c r="A240" s="376" t="s">
        <v>180</v>
      </c>
      <c r="B240" s="376"/>
      <c r="C240" s="306" t="s">
        <v>153</v>
      </c>
      <c r="D240" s="356">
        <f>'Proposed Rates'!I12</f>
        <v>1.0900000000000001</v>
      </c>
    </row>
    <row r="241" spans="1:4" s="300" customFormat="1" ht="11.25" customHeight="1" x14ac:dyDescent="0.25">
      <c r="A241" s="376" t="s">
        <v>19</v>
      </c>
      <c r="B241" s="376"/>
      <c r="C241" s="306" t="s">
        <v>92</v>
      </c>
      <c r="D241" s="356">
        <f>'Proposed Rates'!I25</f>
        <v>7.1246999999999998</v>
      </c>
    </row>
    <row r="242" spans="1:4" s="300" customFormat="1" ht="11.25" customHeight="1" x14ac:dyDescent="0.25">
      <c r="A242" s="376" t="s">
        <v>156</v>
      </c>
      <c r="B242" s="376"/>
      <c r="C242" s="306" t="s">
        <v>92</v>
      </c>
      <c r="D242" s="364">
        <f>'Proposed Rates'!I238</f>
        <v>1.5699999999999999E-2</v>
      </c>
    </row>
    <row r="243" spans="1:4" s="300" customFormat="1" ht="22.5" customHeight="1" x14ac:dyDescent="0.25">
      <c r="A243" s="376" t="s">
        <v>157</v>
      </c>
      <c r="B243" s="376"/>
      <c r="C243" s="306" t="s">
        <v>92</v>
      </c>
      <c r="D243" s="356">
        <f>'Proposed Rates'!I158</f>
        <v>2.3043999999999998</v>
      </c>
    </row>
    <row r="244" spans="1:4" s="300" customFormat="1" ht="22.5" customHeight="1" x14ac:dyDescent="0.25">
      <c r="A244" s="376" t="s">
        <v>158</v>
      </c>
      <c r="B244" s="376"/>
      <c r="C244" s="306" t="s">
        <v>92</v>
      </c>
      <c r="D244" s="307">
        <f>'Proposed Rates'!I172</f>
        <v>1.4898</v>
      </c>
    </row>
    <row r="245" spans="1:4" s="300" customFormat="1" ht="6.75" customHeight="1" x14ac:dyDescent="0.25">
      <c r="A245" s="308"/>
      <c r="B245" s="308"/>
      <c r="C245" s="306"/>
      <c r="D245" s="307"/>
    </row>
    <row r="246" spans="1:4" s="300" customFormat="1" ht="15" customHeight="1" x14ac:dyDescent="0.25">
      <c r="A246" s="393" t="s">
        <v>159</v>
      </c>
      <c r="B246" s="381"/>
      <c r="C246" s="306"/>
      <c r="D246" s="310"/>
    </row>
    <row r="247" spans="1:4" s="300" customFormat="1" ht="6.75" customHeight="1" x14ac:dyDescent="0.25">
      <c r="A247" s="311"/>
      <c r="B247" s="309"/>
      <c r="C247" s="306"/>
      <c r="D247" s="310"/>
    </row>
    <row r="248" spans="1:4" s="300" customFormat="1" ht="11.25" customHeight="1" x14ac:dyDescent="0.25">
      <c r="A248" s="376" t="s">
        <v>160</v>
      </c>
      <c r="B248" s="376"/>
      <c r="C248" s="312" t="s">
        <v>91</v>
      </c>
      <c r="D248" s="313">
        <v>3.0000000000000001E-3</v>
      </c>
    </row>
    <row r="249" spans="1:4" s="300" customFormat="1" ht="11.25" customHeight="1" x14ac:dyDescent="0.25">
      <c r="A249" s="381" t="s">
        <v>161</v>
      </c>
      <c r="B249" s="381"/>
      <c r="C249" s="312" t="s">
        <v>91</v>
      </c>
      <c r="D249" s="314">
        <v>4.0000000000000002E-4</v>
      </c>
    </row>
    <row r="250" spans="1:4" s="300" customFormat="1" ht="11.25" customHeight="1" x14ac:dyDescent="0.25">
      <c r="A250" s="376" t="s">
        <v>162</v>
      </c>
      <c r="B250" s="376"/>
      <c r="C250" s="312" t="s">
        <v>91</v>
      </c>
      <c r="D250" s="314">
        <v>5.0000000000000001E-4</v>
      </c>
    </row>
    <row r="251" spans="1:4" s="300" customFormat="1" ht="11.25" customHeight="1" x14ac:dyDescent="0.25">
      <c r="A251" s="376" t="s">
        <v>163</v>
      </c>
      <c r="B251" s="376"/>
      <c r="C251" s="306" t="s">
        <v>153</v>
      </c>
      <c r="D251" s="347">
        <f>'Proposed Rates'!I214</f>
        <v>0.25</v>
      </c>
    </row>
    <row r="252" spans="1:4" s="315" customFormat="1" ht="18.75" customHeight="1" x14ac:dyDescent="0.3">
      <c r="A252" s="382" t="s">
        <v>194</v>
      </c>
      <c r="B252" s="382"/>
      <c r="C252" s="382"/>
      <c r="D252" s="406"/>
    </row>
    <row r="253" spans="1:4" s="300" customFormat="1" ht="36" customHeight="1" x14ac:dyDescent="0.25">
      <c r="A253" s="379" t="s">
        <v>195</v>
      </c>
      <c r="B253" s="379"/>
      <c r="C253" s="379"/>
      <c r="D253" s="392"/>
    </row>
    <row r="254" spans="1:4" s="300" customFormat="1" ht="6.75" customHeight="1" x14ac:dyDescent="0.25">
      <c r="A254" s="301"/>
      <c r="B254" s="301"/>
      <c r="C254" s="301"/>
      <c r="D254" s="316"/>
    </row>
    <row r="255" spans="1:4" s="300" customFormat="1" ht="11.25" customHeight="1" x14ac:dyDescent="0.25">
      <c r="A255" s="383" t="s">
        <v>146</v>
      </c>
      <c r="B255" s="404"/>
      <c r="C255" s="404"/>
      <c r="D255" s="404"/>
    </row>
    <row r="256" spans="1:4" s="300" customFormat="1" ht="6.75" customHeight="1" x14ac:dyDescent="0.25">
      <c r="A256" s="302"/>
      <c r="B256" s="303"/>
      <c r="C256" s="303"/>
      <c r="D256" s="303"/>
    </row>
    <row r="257" spans="1:4" s="300" customFormat="1" ht="36" customHeight="1" x14ac:dyDescent="0.25">
      <c r="A257" s="379" t="s">
        <v>147</v>
      </c>
      <c r="B257" s="379"/>
      <c r="C257" s="379"/>
      <c r="D257" s="392"/>
    </row>
    <row r="258" spans="1:4" s="300" customFormat="1" ht="6.75" customHeight="1" x14ac:dyDescent="0.25">
      <c r="A258" s="301"/>
      <c r="B258" s="301"/>
      <c r="C258" s="301"/>
      <c r="D258" s="316"/>
    </row>
    <row r="259" spans="1:4" s="300" customFormat="1" ht="48" customHeight="1" x14ac:dyDescent="0.25">
      <c r="A259" s="379" t="s">
        <v>148</v>
      </c>
      <c r="B259" s="379"/>
      <c r="C259" s="379"/>
      <c r="D259" s="392"/>
    </row>
    <row r="260" spans="1:4" s="300" customFormat="1" ht="6.75" customHeight="1" x14ac:dyDescent="0.25">
      <c r="A260" s="301"/>
      <c r="B260" s="301"/>
      <c r="C260" s="301"/>
      <c r="D260" s="316"/>
    </row>
    <row r="261" spans="1:4" s="300" customFormat="1" ht="24" customHeight="1" x14ac:dyDescent="0.25">
      <c r="A261" s="379" t="s">
        <v>196</v>
      </c>
      <c r="B261" s="379"/>
      <c r="C261" s="379"/>
      <c r="D261" s="392"/>
    </row>
    <row r="262" spans="1:4" s="300" customFormat="1" ht="6.75" customHeight="1" x14ac:dyDescent="0.25">
      <c r="A262" s="301"/>
      <c r="B262" s="301"/>
      <c r="C262" s="301"/>
      <c r="D262" s="316"/>
    </row>
    <row r="263" spans="1:4" s="300" customFormat="1" ht="36" customHeight="1" x14ac:dyDescent="0.25">
      <c r="A263" s="379" t="s">
        <v>193</v>
      </c>
      <c r="B263" s="379"/>
      <c r="C263" s="379"/>
      <c r="D263" s="392"/>
    </row>
    <row r="264" spans="1:4" s="300" customFormat="1" ht="6.75" customHeight="1" x14ac:dyDescent="0.25">
      <c r="A264" s="301"/>
      <c r="B264" s="301"/>
      <c r="C264" s="301"/>
      <c r="D264" s="316"/>
    </row>
    <row r="265" spans="1:4" s="300" customFormat="1" ht="15" customHeight="1" x14ac:dyDescent="0.25">
      <c r="A265" s="391" t="s">
        <v>151</v>
      </c>
      <c r="B265" s="402"/>
      <c r="C265" s="402"/>
      <c r="D265" s="402"/>
    </row>
    <row r="266" spans="1:4" s="300" customFormat="1" ht="6.75" customHeight="1" x14ac:dyDescent="0.25">
      <c r="A266" s="304"/>
      <c r="B266" s="305"/>
      <c r="C266" s="305"/>
      <c r="D266" s="305"/>
    </row>
    <row r="267" spans="1:4" s="300" customFormat="1" ht="11.25" customHeight="1" x14ac:dyDescent="0.25">
      <c r="A267" s="376" t="s">
        <v>152</v>
      </c>
      <c r="B267" s="376"/>
      <c r="C267" s="306" t="s">
        <v>153</v>
      </c>
      <c r="D267" s="320">
        <f>'Proposed Rates'!I352</f>
        <v>16</v>
      </c>
    </row>
    <row r="268" spans="1:4" s="315" customFormat="1" ht="18.75" customHeight="1" x14ac:dyDescent="0.3">
      <c r="A268" s="382" t="s">
        <v>265</v>
      </c>
      <c r="B268" s="382"/>
      <c r="C268" s="382"/>
      <c r="D268" s="406"/>
    </row>
    <row r="269" spans="1:4" s="300" customFormat="1" ht="36" customHeight="1" x14ac:dyDescent="0.25">
      <c r="A269" s="379" t="s">
        <v>198</v>
      </c>
      <c r="B269" s="379"/>
      <c r="C269" s="379"/>
      <c r="D269" s="392"/>
    </row>
    <row r="270" spans="1:4" s="300" customFormat="1" ht="6.75" customHeight="1" x14ac:dyDescent="0.25">
      <c r="A270" s="301"/>
      <c r="B270" s="301"/>
      <c r="C270" s="301"/>
      <c r="D270" s="316"/>
    </row>
    <row r="271" spans="1:4" s="300" customFormat="1" ht="11.25" customHeight="1" x14ac:dyDescent="0.25">
      <c r="A271" s="383" t="s">
        <v>146</v>
      </c>
      <c r="B271" s="404"/>
      <c r="C271" s="404"/>
      <c r="D271" s="404"/>
    </row>
    <row r="272" spans="1:4" s="300" customFormat="1" ht="6.75" customHeight="1" x14ac:dyDescent="0.25">
      <c r="A272" s="302"/>
      <c r="B272" s="303"/>
      <c r="C272" s="303"/>
      <c r="D272" s="303"/>
    </row>
    <row r="273" spans="1:4" s="300" customFormat="1" ht="36" customHeight="1" x14ac:dyDescent="0.25">
      <c r="A273" s="379" t="s">
        <v>147</v>
      </c>
      <c r="B273" s="379"/>
      <c r="C273" s="379"/>
      <c r="D273" s="392"/>
    </row>
    <row r="274" spans="1:4" s="300" customFormat="1" ht="6.75" customHeight="1" x14ac:dyDescent="0.25">
      <c r="A274" s="301"/>
      <c r="B274" s="301"/>
      <c r="C274" s="301"/>
      <c r="D274" s="316"/>
    </row>
    <row r="275" spans="1:4" s="300" customFormat="1" ht="48" customHeight="1" x14ac:dyDescent="0.25">
      <c r="A275" s="379" t="s">
        <v>148</v>
      </c>
      <c r="B275" s="379"/>
      <c r="C275" s="379"/>
      <c r="D275" s="392"/>
    </row>
    <row r="276" spans="1:4" s="300" customFormat="1" ht="6.75" customHeight="1" x14ac:dyDescent="0.25">
      <c r="A276" s="301"/>
      <c r="B276" s="301"/>
      <c r="C276" s="301"/>
      <c r="D276" s="316"/>
    </row>
    <row r="277" spans="1:4" s="300" customFormat="1" ht="24" customHeight="1" x14ac:dyDescent="0.25">
      <c r="A277" s="379" t="s">
        <v>196</v>
      </c>
      <c r="B277" s="379"/>
      <c r="C277" s="379"/>
      <c r="D277" s="392"/>
    </row>
    <row r="278" spans="1:4" s="300" customFormat="1" ht="6.75" customHeight="1" x14ac:dyDescent="0.25">
      <c r="A278" s="301"/>
      <c r="B278" s="301"/>
      <c r="C278" s="301"/>
      <c r="D278" s="316"/>
    </row>
    <row r="279" spans="1:4" s="300" customFormat="1" ht="36" customHeight="1" x14ac:dyDescent="0.25">
      <c r="A279" s="379" t="s">
        <v>193</v>
      </c>
      <c r="B279" s="379"/>
      <c r="C279" s="379"/>
      <c r="D279" s="392"/>
    </row>
    <row r="280" spans="1:4" s="300" customFormat="1" ht="6.75" customHeight="1" x14ac:dyDescent="0.25">
      <c r="A280" s="301"/>
      <c r="B280" s="301"/>
      <c r="C280" s="301"/>
      <c r="D280" s="316"/>
    </row>
    <row r="281" spans="1:4" s="300" customFormat="1" ht="15" customHeight="1" x14ac:dyDescent="0.25">
      <c r="A281" s="391" t="s">
        <v>151</v>
      </c>
      <c r="B281" s="402"/>
      <c r="C281" s="402"/>
      <c r="D281" s="402"/>
    </row>
    <row r="282" spans="1:4" s="300" customFormat="1" ht="6.75" customHeight="1" x14ac:dyDescent="0.25">
      <c r="A282" s="304"/>
      <c r="B282" s="305"/>
      <c r="C282" s="305"/>
      <c r="D282" s="305"/>
    </row>
    <row r="283" spans="1:4" s="300" customFormat="1" ht="11.25" customHeight="1" x14ac:dyDescent="0.25">
      <c r="A283" s="376" t="s">
        <v>152</v>
      </c>
      <c r="B283" s="376"/>
      <c r="C283" s="306" t="s">
        <v>153</v>
      </c>
      <c r="D283" s="320">
        <f>'Proposed Rates'!I353</f>
        <v>16</v>
      </c>
    </row>
    <row r="284" spans="1:4" s="315" customFormat="1" ht="18.75" customHeight="1" x14ac:dyDescent="0.3">
      <c r="A284" s="382" t="s">
        <v>199</v>
      </c>
      <c r="B284" s="382"/>
      <c r="C284" s="382"/>
      <c r="D284" s="406"/>
    </row>
    <row r="285" spans="1:4" s="300" customFormat="1" ht="36" customHeight="1" x14ac:dyDescent="0.25">
      <c r="A285" s="379" t="s">
        <v>200</v>
      </c>
      <c r="B285" s="379"/>
      <c r="C285" s="379"/>
      <c r="D285" s="392"/>
    </row>
    <row r="286" spans="1:4" s="300" customFormat="1" ht="6.75" customHeight="1" x14ac:dyDescent="0.25">
      <c r="A286" s="301"/>
      <c r="B286" s="301"/>
      <c r="C286" s="301"/>
      <c r="D286" s="316"/>
    </row>
    <row r="287" spans="1:4" s="300" customFormat="1" ht="11.25" customHeight="1" x14ac:dyDescent="0.25">
      <c r="A287" s="383" t="s">
        <v>146</v>
      </c>
      <c r="B287" s="404"/>
      <c r="C287" s="404"/>
      <c r="D287" s="404"/>
    </row>
    <row r="288" spans="1:4" s="300" customFormat="1" ht="6.75" customHeight="1" x14ac:dyDescent="0.25">
      <c r="A288" s="302"/>
      <c r="B288" s="303"/>
      <c r="C288" s="303"/>
      <c r="D288" s="303"/>
    </row>
    <row r="289" spans="1:4" s="300" customFormat="1" ht="36" customHeight="1" x14ac:dyDescent="0.25">
      <c r="A289" s="379" t="s">
        <v>147</v>
      </c>
      <c r="B289" s="379"/>
      <c r="C289" s="379"/>
      <c r="D289" s="392"/>
    </row>
    <row r="290" spans="1:4" s="300" customFormat="1" ht="6.75" customHeight="1" x14ac:dyDescent="0.25">
      <c r="A290" s="301"/>
      <c r="B290" s="301"/>
      <c r="C290" s="301"/>
      <c r="D290" s="316"/>
    </row>
    <row r="291" spans="1:4" s="300" customFormat="1" ht="48" customHeight="1" x14ac:dyDescent="0.25">
      <c r="A291" s="379" t="s">
        <v>148</v>
      </c>
      <c r="B291" s="379"/>
      <c r="C291" s="379"/>
      <c r="D291" s="392"/>
    </row>
    <row r="292" spans="1:4" s="300" customFormat="1" ht="6.75" customHeight="1" x14ac:dyDescent="0.25">
      <c r="A292" s="301"/>
      <c r="B292" s="301"/>
      <c r="C292" s="301"/>
      <c r="D292" s="316"/>
    </row>
    <row r="293" spans="1:4" s="300" customFormat="1" ht="24" customHeight="1" x14ac:dyDescent="0.25">
      <c r="A293" s="379" t="s">
        <v>196</v>
      </c>
      <c r="B293" s="379"/>
      <c r="C293" s="379"/>
      <c r="D293" s="392"/>
    </row>
    <row r="294" spans="1:4" s="300" customFormat="1" ht="6.75" customHeight="1" x14ac:dyDescent="0.25">
      <c r="A294" s="301"/>
      <c r="B294" s="301"/>
      <c r="C294" s="301"/>
      <c r="D294" s="316"/>
    </row>
    <row r="295" spans="1:4" s="300" customFormat="1" ht="36" customHeight="1" x14ac:dyDescent="0.25">
      <c r="A295" s="379" t="s">
        <v>193</v>
      </c>
      <c r="B295" s="379"/>
      <c r="C295" s="379"/>
      <c r="D295" s="392"/>
    </row>
    <row r="296" spans="1:4" s="300" customFormat="1" ht="6.75" customHeight="1" x14ac:dyDescent="0.25">
      <c r="A296" s="301"/>
      <c r="B296" s="301"/>
      <c r="C296" s="301"/>
      <c r="D296" s="316"/>
    </row>
    <row r="297" spans="1:4" s="300" customFormat="1" ht="15" customHeight="1" x14ac:dyDescent="0.25">
      <c r="A297" s="391" t="s">
        <v>151</v>
      </c>
      <c r="B297" s="402"/>
      <c r="C297" s="402"/>
      <c r="D297" s="402"/>
    </row>
    <row r="298" spans="1:4" s="300" customFormat="1" ht="6.75" customHeight="1" x14ac:dyDescent="0.25">
      <c r="A298" s="304"/>
      <c r="B298" s="305"/>
      <c r="C298" s="305"/>
      <c r="D298" s="305"/>
    </row>
    <row r="299" spans="1:4" s="300" customFormat="1" ht="11.25" customHeight="1" x14ac:dyDescent="0.25">
      <c r="A299" s="376" t="s">
        <v>152</v>
      </c>
      <c r="B299" s="376"/>
      <c r="C299" s="306" t="s">
        <v>153</v>
      </c>
      <c r="D299" s="320">
        <f>'Proposed Rates'!I354</f>
        <v>84</v>
      </c>
    </row>
    <row r="300" spans="1:4" s="315" customFormat="1" ht="18.75" customHeight="1" x14ac:dyDescent="0.3">
      <c r="A300" s="382" t="s">
        <v>201</v>
      </c>
      <c r="B300" s="382"/>
      <c r="C300" s="382"/>
      <c r="D300" s="406"/>
    </row>
    <row r="301" spans="1:4" s="300" customFormat="1" ht="36" customHeight="1" x14ac:dyDescent="0.25">
      <c r="A301" s="379" t="s">
        <v>202</v>
      </c>
      <c r="B301" s="379"/>
      <c r="C301" s="379"/>
      <c r="D301" s="392"/>
    </row>
    <row r="302" spans="1:4" s="300" customFormat="1" ht="6.75" customHeight="1" x14ac:dyDescent="0.25">
      <c r="A302" s="301"/>
      <c r="B302" s="301"/>
      <c r="C302" s="301"/>
      <c r="D302" s="316"/>
    </row>
    <row r="303" spans="1:4" s="300" customFormat="1" ht="11.25" customHeight="1" x14ac:dyDescent="0.25">
      <c r="A303" s="383" t="s">
        <v>146</v>
      </c>
      <c r="B303" s="404"/>
      <c r="C303" s="404"/>
      <c r="D303" s="404"/>
    </row>
    <row r="304" spans="1:4" s="300" customFormat="1" ht="6.75" customHeight="1" x14ac:dyDescent="0.25">
      <c r="A304" s="302"/>
      <c r="B304" s="303"/>
      <c r="C304" s="303"/>
      <c r="D304" s="303"/>
    </row>
    <row r="305" spans="1:4" s="300" customFormat="1" ht="36" customHeight="1" x14ac:dyDescent="0.25">
      <c r="A305" s="379" t="s">
        <v>147</v>
      </c>
      <c r="B305" s="379"/>
      <c r="C305" s="379"/>
      <c r="D305" s="392"/>
    </row>
    <row r="306" spans="1:4" s="300" customFormat="1" ht="6.75" customHeight="1" x14ac:dyDescent="0.25">
      <c r="A306" s="301"/>
      <c r="B306" s="301"/>
      <c r="C306" s="301"/>
      <c r="D306" s="316"/>
    </row>
    <row r="307" spans="1:4" s="300" customFormat="1" ht="48" customHeight="1" x14ac:dyDescent="0.25">
      <c r="A307" s="379" t="s">
        <v>148</v>
      </c>
      <c r="B307" s="379"/>
      <c r="C307" s="379"/>
      <c r="D307" s="392"/>
    </row>
    <row r="308" spans="1:4" s="300" customFormat="1" ht="6.75" customHeight="1" x14ac:dyDescent="0.25">
      <c r="A308" s="301"/>
      <c r="B308" s="301"/>
      <c r="C308" s="301"/>
      <c r="D308" s="316"/>
    </row>
    <row r="309" spans="1:4" s="300" customFormat="1" ht="24" customHeight="1" x14ac:dyDescent="0.25">
      <c r="A309" s="379" t="s">
        <v>196</v>
      </c>
      <c r="B309" s="379"/>
      <c r="C309" s="379"/>
      <c r="D309" s="392"/>
    </row>
    <row r="310" spans="1:4" s="300" customFormat="1" ht="6.75" customHeight="1" x14ac:dyDescent="0.25">
      <c r="A310" s="301"/>
      <c r="B310" s="301"/>
      <c r="C310" s="301"/>
      <c r="D310" s="316"/>
    </row>
    <row r="311" spans="1:4" s="300" customFormat="1" ht="36" customHeight="1" x14ac:dyDescent="0.25">
      <c r="A311" s="379" t="s">
        <v>193</v>
      </c>
      <c r="B311" s="379"/>
      <c r="C311" s="379"/>
      <c r="D311" s="392"/>
    </row>
    <row r="312" spans="1:4" s="300" customFormat="1" ht="6.75" customHeight="1" x14ac:dyDescent="0.25">
      <c r="A312" s="301"/>
      <c r="B312" s="301"/>
      <c r="C312" s="301"/>
      <c r="D312" s="316"/>
    </row>
    <row r="313" spans="1:4" s="300" customFormat="1" ht="15" customHeight="1" x14ac:dyDescent="0.25">
      <c r="A313" s="391" t="s">
        <v>151</v>
      </c>
      <c r="B313" s="402"/>
      <c r="C313" s="402"/>
      <c r="D313" s="402"/>
    </row>
    <row r="314" spans="1:4" s="300" customFormat="1" ht="6.75" customHeight="1" x14ac:dyDescent="0.25">
      <c r="A314" s="304"/>
      <c r="B314" s="305"/>
      <c r="C314" s="305"/>
      <c r="D314" s="305"/>
    </row>
    <row r="315" spans="1:4" s="300" customFormat="1" ht="11.25" customHeight="1" x14ac:dyDescent="0.25">
      <c r="A315" s="376" t="s">
        <v>152</v>
      </c>
      <c r="B315" s="376"/>
      <c r="C315" s="306" t="s">
        <v>153</v>
      </c>
      <c r="D315" s="320">
        <f>'Proposed Rates'!I355</f>
        <v>347</v>
      </c>
    </row>
    <row r="316" spans="1:4" s="300" customFormat="1" ht="6.75" customHeight="1" x14ac:dyDescent="0.25">
      <c r="A316" s="321"/>
      <c r="B316" s="308"/>
      <c r="C316" s="306"/>
      <c r="D316" s="320"/>
    </row>
    <row r="317" spans="1:4" s="300" customFormat="1" ht="18" customHeight="1" x14ac:dyDescent="0.25">
      <c r="A317" s="322" t="s">
        <v>203</v>
      </c>
      <c r="B317" s="323"/>
      <c r="C317" s="323"/>
      <c r="D317" s="324"/>
    </row>
    <row r="318" spans="1:4" s="300" customFormat="1" ht="20.25" customHeight="1" x14ac:dyDescent="0.25">
      <c r="A318" s="381" t="s">
        <v>281</v>
      </c>
      <c r="B318" s="381"/>
      <c r="C318" s="325" t="s">
        <v>92</v>
      </c>
      <c r="D318" s="326">
        <f>'Proposed Rates'!I356</f>
        <v>-0.45</v>
      </c>
    </row>
    <row r="319" spans="1:4" s="300" customFormat="1" ht="11.25" customHeight="1" x14ac:dyDescent="0.25">
      <c r="A319" s="376" t="s">
        <v>205</v>
      </c>
      <c r="B319" s="376"/>
      <c r="C319" s="325" t="s">
        <v>206</v>
      </c>
      <c r="D319" s="326">
        <f>'Proposed Rates'!I357</f>
        <v>-1</v>
      </c>
    </row>
    <row r="320" spans="1:4" s="300" customFormat="1" ht="18" customHeight="1" x14ac:dyDescent="0.25">
      <c r="A320" s="322" t="s">
        <v>207</v>
      </c>
      <c r="B320" s="323"/>
      <c r="C320" s="323"/>
      <c r="D320" s="327"/>
    </row>
    <row r="321" spans="1:4" s="300" customFormat="1" ht="6.75" customHeight="1" x14ac:dyDescent="0.25">
      <c r="A321" s="322"/>
      <c r="B321" s="323"/>
      <c r="C321" s="323"/>
      <c r="D321" s="327"/>
    </row>
    <row r="322" spans="1:4" s="300" customFormat="1" ht="11.25" customHeight="1" x14ac:dyDescent="0.25">
      <c r="A322" s="390" t="s">
        <v>146</v>
      </c>
      <c r="B322" s="380"/>
      <c r="C322" s="380"/>
      <c r="D322" s="380"/>
    </row>
    <row r="323" spans="1:4" s="300" customFormat="1" ht="6.75" customHeight="1" x14ac:dyDescent="0.25">
      <c r="A323" s="328"/>
      <c r="B323" s="329"/>
      <c r="C323" s="329"/>
      <c r="D323" s="329"/>
    </row>
    <row r="324" spans="1:4" s="300" customFormat="1" ht="36" customHeight="1" x14ac:dyDescent="0.25">
      <c r="A324" s="388" t="s">
        <v>147</v>
      </c>
      <c r="B324" s="388"/>
      <c r="C324" s="388"/>
      <c r="D324" s="405"/>
    </row>
    <row r="325" spans="1:4" s="300" customFormat="1" ht="6.75" customHeight="1" x14ac:dyDescent="0.25">
      <c r="A325" s="330"/>
      <c r="B325" s="330"/>
      <c r="C325" s="330"/>
      <c r="D325" s="331"/>
    </row>
    <row r="326" spans="1:4" s="300" customFormat="1" ht="48" customHeight="1" x14ac:dyDescent="0.25">
      <c r="A326" s="388" t="s">
        <v>208</v>
      </c>
      <c r="B326" s="388"/>
      <c r="C326" s="388"/>
      <c r="D326" s="405"/>
    </row>
    <row r="327" spans="1:4" s="300" customFormat="1" ht="6.75" customHeight="1" x14ac:dyDescent="0.25">
      <c r="A327" s="330"/>
      <c r="B327" s="330"/>
      <c r="C327" s="330"/>
      <c r="D327" s="331"/>
    </row>
    <row r="328" spans="1:4" s="300" customFormat="1" ht="36" customHeight="1" x14ac:dyDescent="0.25">
      <c r="A328" s="388" t="s">
        <v>150</v>
      </c>
      <c r="B328" s="388"/>
      <c r="C328" s="388"/>
      <c r="D328" s="405"/>
    </row>
    <row r="329" spans="1:4" s="300" customFormat="1" ht="6.75" customHeight="1" x14ac:dyDescent="0.25">
      <c r="A329" s="330"/>
      <c r="B329" s="330"/>
      <c r="C329" s="330"/>
      <c r="D329" s="331"/>
    </row>
    <row r="330" spans="1:4" s="300" customFormat="1" ht="15" customHeight="1" x14ac:dyDescent="0.25">
      <c r="A330" s="332" t="s">
        <v>209</v>
      </c>
      <c r="B330" s="323"/>
      <c r="C330" s="323"/>
      <c r="D330" s="327"/>
    </row>
    <row r="331" spans="1:4" s="300" customFormat="1" ht="11.25" customHeight="1" x14ac:dyDescent="0.25">
      <c r="A331" s="389" t="s">
        <v>210</v>
      </c>
      <c r="B331" s="389"/>
      <c r="C331" s="306" t="s">
        <v>153</v>
      </c>
      <c r="D331" s="320">
        <f>'Proposed Rates'!I296</f>
        <v>17</v>
      </c>
    </row>
    <row r="332" spans="1:4" s="300" customFormat="1" ht="11.25" customHeight="1" x14ac:dyDescent="0.25">
      <c r="A332" s="333" t="s">
        <v>211</v>
      </c>
      <c r="B332" s="333"/>
      <c r="C332" s="306" t="s">
        <v>153</v>
      </c>
      <c r="D332" s="320">
        <f>'Proposed Rates'!I297</f>
        <v>27</v>
      </c>
    </row>
    <row r="333" spans="1:4" s="300" customFormat="1" ht="11.25" customHeight="1" x14ac:dyDescent="0.25">
      <c r="A333" s="389" t="s">
        <v>212</v>
      </c>
      <c r="B333" s="389"/>
      <c r="C333" s="306" t="s">
        <v>153</v>
      </c>
      <c r="D333" s="320">
        <f>'Proposed Rates'!I298</f>
        <v>6</v>
      </c>
    </row>
    <row r="334" spans="1:4" s="300" customFormat="1" ht="11.25" customHeight="1" x14ac:dyDescent="0.25">
      <c r="A334" s="389" t="s">
        <v>213</v>
      </c>
      <c r="B334" s="389"/>
      <c r="C334" s="306" t="s">
        <v>153</v>
      </c>
      <c r="D334" s="320">
        <f>'Proposed Rates'!I299</f>
        <v>130</v>
      </c>
    </row>
    <row r="335" spans="1:4" s="300" customFormat="1" ht="11.25" customHeight="1" x14ac:dyDescent="0.25">
      <c r="A335" s="389" t="s">
        <v>214</v>
      </c>
      <c r="B335" s="389"/>
      <c r="C335" s="306" t="s">
        <v>153</v>
      </c>
      <c r="D335" s="320">
        <f>'Proposed Rates'!I300</f>
        <v>17</v>
      </c>
    </row>
    <row r="336" spans="1:4" s="300" customFormat="1" ht="11.25" customHeight="1" x14ac:dyDescent="0.25">
      <c r="A336" s="389" t="s">
        <v>215</v>
      </c>
      <c r="B336" s="389"/>
      <c r="C336" s="306" t="s">
        <v>153</v>
      </c>
      <c r="D336" s="320">
        <f>'Proposed Rates'!I301</f>
        <v>27</v>
      </c>
    </row>
    <row r="337" spans="1:4" s="300" customFormat="1" ht="11.25" customHeight="1" x14ac:dyDescent="0.25">
      <c r="A337" s="389" t="s">
        <v>216</v>
      </c>
      <c r="B337" s="389"/>
      <c r="C337" s="306" t="s">
        <v>153</v>
      </c>
      <c r="D337" s="320">
        <f>'Proposed Rates'!I302</f>
        <v>27</v>
      </c>
    </row>
    <row r="338" spans="1:4" s="300" customFormat="1" ht="11.25" customHeight="1" x14ac:dyDescent="0.25">
      <c r="A338" s="389" t="s">
        <v>219</v>
      </c>
      <c r="B338" s="389"/>
      <c r="C338" s="306" t="s">
        <v>153</v>
      </c>
      <c r="D338" s="320">
        <f>'Proposed Rates'!I305</f>
        <v>334</v>
      </c>
    </row>
    <row r="339" spans="1:4" s="300" customFormat="1" ht="11.25" customHeight="1" x14ac:dyDescent="0.25">
      <c r="A339" s="389" t="s">
        <v>220</v>
      </c>
      <c r="B339" s="389"/>
      <c r="C339" s="306" t="s">
        <v>153</v>
      </c>
      <c r="D339" s="320">
        <f>'Proposed Rates'!I306</f>
        <v>251</v>
      </c>
    </row>
    <row r="340" spans="1:4" s="300" customFormat="1" ht="6.75" customHeight="1" x14ac:dyDescent="0.25">
      <c r="A340" s="333"/>
      <c r="B340" s="333"/>
      <c r="C340" s="306"/>
      <c r="D340" s="320"/>
    </row>
    <row r="341" spans="1:4" s="300" customFormat="1" ht="15" customHeight="1" x14ac:dyDescent="0.25">
      <c r="A341" s="332" t="s">
        <v>221</v>
      </c>
      <c r="B341" s="323"/>
      <c r="C341" s="334"/>
      <c r="D341" s="335"/>
    </row>
    <row r="342" spans="1:4" s="300" customFormat="1" ht="22.5" customHeight="1" x14ac:dyDescent="0.25">
      <c r="A342" s="389" t="s">
        <v>222</v>
      </c>
      <c r="B342" s="389"/>
      <c r="C342" s="306" t="s">
        <v>206</v>
      </c>
      <c r="D342" s="320">
        <f>'Proposed Rates'!I310</f>
        <v>1.5</v>
      </c>
    </row>
    <row r="343" spans="1:4" s="300" customFormat="1" ht="11.25" customHeight="1" x14ac:dyDescent="0.25">
      <c r="A343" s="389" t="s">
        <v>223</v>
      </c>
      <c r="B343" s="389"/>
      <c r="C343" s="306" t="s">
        <v>153</v>
      </c>
      <c r="D343" s="320">
        <f>'Proposed Rates'!I311</f>
        <v>71</v>
      </c>
    </row>
    <row r="344" spans="1:4" s="300" customFormat="1" ht="11.25" customHeight="1" x14ac:dyDescent="0.25">
      <c r="A344" s="389" t="s">
        <v>224</v>
      </c>
      <c r="B344" s="389"/>
      <c r="C344" s="306" t="s">
        <v>153</v>
      </c>
      <c r="D344" s="320">
        <f>'Proposed Rates'!I312</f>
        <v>107</v>
      </c>
    </row>
    <row r="345" spans="1:4" s="300" customFormat="1" ht="11.25" customHeight="1" x14ac:dyDescent="0.25">
      <c r="A345" s="389" t="s">
        <v>225</v>
      </c>
      <c r="B345" s="389"/>
      <c r="C345" s="306" t="s">
        <v>153</v>
      </c>
      <c r="D345" s="320">
        <f>'Proposed Rates'!I313</f>
        <v>266</v>
      </c>
    </row>
    <row r="346" spans="1:4" s="300" customFormat="1" ht="11.25" customHeight="1" x14ac:dyDescent="0.25">
      <c r="A346" s="389" t="s">
        <v>226</v>
      </c>
      <c r="B346" s="389"/>
      <c r="C346" s="306" t="s">
        <v>153</v>
      </c>
      <c r="D346" s="320">
        <f>'Proposed Rates'!I314</f>
        <v>449</v>
      </c>
    </row>
    <row r="347" spans="1:4" s="300" customFormat="1" ht="6.75" customHeight="1" x14ac:dyDescent="0.25">
      <c r="A347" s="333"/>
      <c r="B347" s="333"/>
      <c r="C347" s="306"/>
      <c r="D347" s="320">
        <f>'Proposed Rates'!I315</f>
        <v>0</v>
      </c>
    </row>
    <row r="348" spans="1:4" s="300" customFormat="1" ht="15" customHeight="1" x14ac:dyDescent="0.25">
      <c r="A348" s="336" t="s">
        <v>227</v>
      </c>
      <c r="B348" s="323"/>
      <c r="C348" s="334"/>
      <c r="D348" s="320">
        <f>'Proposed Rates'!I316</f>
        <v>0</v>
      </c>
    </row>
    <row r="349" spans="1:4" s="300" customFormat="1" ht="11.25" customHeight="1" x14ac:dyDescent="0.25">
      <c r="A349" s="389" t="s">
        <v>228</v>
      </c>
      <c r="B349" s="389"/>
      <c r="C349" s="306" t="s">
        <v>153</v>
      </c>
      <c r="D349" s="320">
        <f>'Proposed Rates'!I317</f>
        <v>935</v>
      </c>
    </row>
    <row r="350" spans="1:4" s="300" customFormat="1" ht="11.25" customHeight="1" x14ac:dyDescent="0.25">
      <c r="A350" s="389" t="s">
        <v>229</v>
      </c>
      <c r="B350" s="389"/>
      <c r="C350" s="306" t="s">
        <v>153</v>
      </c>
      <c r="D350" s="320">
        <f>'Proposed Rates'!I318</f>
        <v>1356</v>
      </c>
    </row>
    <row r="351" spans="1:4" s="300" customFormat="1" ht="11.25" customHeight="1" x14ac:dyDescent="0.25">
      <c r="A351" s="389" t="s">
        <v>230</v>
      </c>
      <c r="B351" s="389"/>
      <c r="C351" s="306" t="s">
        <v>153</v>
      </c>
      <c r="D351" s="320">
        <f>'Proposed Rates'!I319</f>
        <v>3334</v>
      </c>
    </row>
    <row r="352" spans="1:4" s="300" customFormat="1" ht="22.5" customHeight="1" x14ac:dyDescent="0.25">
      <c r="A352" s="389" t="s">
        <v>231</v>
      </c>
      <c r="B352" s="389"/>
      <c r="C352" s="306" t="s">
        <v>153</v>
      </c>
      <c r="D352" s="320">
        <f>'Proposed Rates'!I320</f>
        <v>50.12</v>
      </c>
    </row>
    <row r="353" spans="1:4" s="300" customFormat="1" ht="11.25" customHeight="1" x14ac:dyDescent="0.25">
      <c r="A353" s="389" t="s">
        <v>232</v>
      </c>
      <c r="B353" s="389"/>
      <c r="C353" s="306"/>
      <c r="D353" s="320" t="str">
        <f>'Proposed Rates'!I321</f>
        <v>Per Attached Table</v>
      </c>
    </row>
    <row r="354" spans="1:4" s="300" customFormat="1" ht="11.25" customHeight="1" x14ac:dyDescent="0.25">
      <c r="A354" s="389" t="s">
        <v>234</v>
      </c>
      <c r="B354" s="389"/>
      <c r="C354" s="306" t="s">
        <v>153</v>
      </c>
      <c r="D354" s="320">
        <f>'Proposed Rates'!I322</f>
        <v>157</v>
      </c>
    </row>
    <row r="355" spans="1:4" s="300" customFormat="1" ht="11.25" customHeight="1" x14ac:dyDescent="0.25">
      <c r="A355" s="389"/>
      <c r="B355" s="389"/>
      <c r="C355" s="306"/>
      <c r="D355" s="320"/>
    </row>
    <row r="356" spans="1:4" s="300" customFormat="1" ht="18" customHeight="1" x14ac:dyDescent="0.25">
      <c r="A356" s="322" t="s">
        <v>235</v>
      </c>
      <c r="B356" s="323"/>
      <c r="C356" s="323"/>
      <c r="D356" s="327"/>
    </row>
    <row r="357" spans="1:4" s="300" customFormat="1" ht="6.75" customHeight="1" x14ac:dyDescent="0.25">
      <c r="A357" s="322"/>
      <c r="B357" s="323"/>
      <c r="C357" s="323"/>
      <c r="D357" s="327"/>
    </row>
    <row r="358" spans="1:4" s="300" customFormat="1" ht="36" customHeight="1" x14ac:dyDescent="0.25">
      <c r="A358" s="388" t="s">
        <v>236</v>
      </c>
      <c r="B358" s="388"/>
      <c r="C358" s="388"/>
      <c r="D358" s="405"/>
    </row>
    <row r="359" spans="1:4" s="300" customFormat="1" ht="6.75" customHeight="1" x14ac:dyDescent="0.25">
      <c r="A359" s="330"/>
      <c r="B359" s="330"/>
      <c r="C359" s="330"/>
      <c r="D359" s="331"/>
    </row>
    <row r="360" spans="1:4" s="300" customFormat="1" ht="48" customHeight="1" x14ac:dyDescent="0.25">
      <c r="A360" s="388" t="s">
        <v>148</v>
      </c>
      <c r="B360" s="388"/>
      <c r="C360" s="388"/>
      <c r="D360" s="405"/>
    </row>
    <row r="361" spans="1:4" s="300" customFormat="1" ht="6.75" customHeight="1" x14ac:dyDescent="0.25">
      <c r="A361" s="330"/>
      <c r="B361" s="330"/>
      <c r="C361" s="330"/>
      <c r="D361" s="331"/>
    </row>
    <row r="362" spans="1:4" s="300" customFormat="1" ht="24" customHeight="1" x14ac:dyDescent="0.25">
      <c r="A362" s="388" t="s">
        <v>183</v>
      </c>
      <c r="B362" s="388"/>
      <c r="C362" s="388"/>
      <c r="D362" s="405"/>
    </row>
    <row r="363" spans="1:4" s="300" customFormat="1" ht="6.75" customHeight="1" x14ac:dyDescent="0.25">
      <c r="A363" s="330"/>
      <c r="B363" s="330"/>
      <c r="C363" s="330"/>
      <c r="D363" s="331"/>
    </row>
    <row r="364" spans="1:4" s="300" customFormat="1" ht="36" customHeight="1" x14ac:dyDescent="0.25">
      <c r="A364" s="388" t="s">
        <v>150</v>
      </c>
      <c r="B364" s="388"/>
      <c r="C364" s="388"/>
      <c r="D364" s="405"/>
    </row>
    <row r="365" spans="1:4" s="300" customFormat="1" ht="6.75" customHeight="1" x14ac:dyDescent="0.25">
      <c r="A365" s="330"/>
      <c r="B365" s="330"/>
      <c r="C365" s="330"/>
      <c r="D365" s="331"/>
    </row>
    <row r="366" spans="1:4" s="300" customFormat="1" ht="24" customHeight="1" x14ac:dyDescent="0.25">
      <c r="A366" s="388" t="s">
        <v>237</v>
      </c>
      <c r="B366" s="388"/>
      <c r="C366" s="388"/>
      <c r="D366" s="405"/>
    </row>
    <row r="367" spans="1:4" s="300" customFormat="1" ht="22.5" customHeight="1" x14ac:dyDescent="0.25">
      <c r="A367" s="376" t="s">
        <v>238</v>
      </c>
      <c r="B367" s="376"/>
      <c r="C367" s="337" t="s">
        <v>153</v>
      </c>
      <c r="D367" s="338">
        <f>'Proposed Rates'!I326</f>
        <v>114.88</v>
      </c>
    </row>
    <row r="368" spans="1:4" s="300" customFormat="1" ht="11.25" customHeight="1" x14ac:dyDescent="0.25">
      <c r="A368" s="376" t="s">
        <v>239</v>
      </c>
      <c r="B368" s="376"/>
      <c r="C368" s="337" t="s">
        <v>153</v>
      </c>
      <c r="D368" s="338">
        <f>'Proposed Rates'!I327</f>
        <v>45.96</v>
      </c>
    </row>
    <row r="369" spans="1:4" s="300" customFormat="1" ht="11.25" customHeight="1" x14ac:dyDescent="0.25">
      <c r="A369" s="376" t="s">
        <v>240</v>
      </c>
      <c r="B369" s="376"/>
      <c r="C369" s="337" t="s">
        <v>241</v>
      </c>
      <c r="D369" s="338">
        <f>'Proposed Rates'!I328</f>
        <v>1.1599999999999999</v>
      </c>
    </row>
    <row r="370" spans="1:4" s="300" customFormat="1" ht="11.25" customHeight="1" x14ac:dyDescent="0.25">
      <c r="A370" s="376" t="s">
        <v>242</v>
      </c>
      <c r="B370" s="376"/>
      <c r="C370" s="337" t="s">
        <v>241</v>
      </c>
      <c r="D370" s="338">
        <f>'Proposed Rates'!I329</f>
        <v>0.7</v>
      </c>
    </row>
    <row r="371" spans="1:4" s="300" customFormat="1" ht="11.25" customHeight="1" x14ac:dyDescent="0.25">
      <c r="A371" s="376" t="s">
        <v>243</v>
      </c>
      <c r="B371" s="376"/>
      <c r="C371" s="337" t="s">
        <v>241</v>
      </c>
      <c r="D371" s="338">
        <f>'Proposed Rates'!I330</f>
        <v>-0.7</v>
      </c>
    </row>
    <row r="372" spans="1:4" s="300" customFormat="1" ht="11.25" customHeight="1" x14ac:dyDescent="0.25">
      <c r="A372" s="376" t="s">
        <v>244</v>
      </c>
      <c r="B372" s="376"/>
      <c r="C372" s="339"/>
      <c r="D372" s="338"/>
    </row>
    <row r="373" spans="1:4" s="300" customFormat="1" ht="11.25" customHeight="1" x14ac:dyDescent="0.25">
      <c r="A373" s="386" t="s">
        <v>245</v>
      </c>
      <c r="B373" s="386"/>
      <c r="C373" s="337" t="s">
        <v>153</v>
      </c>
      <c r="D373" s="338">
        <f>'Proposed Rates'!I332</f>
        <v>0.56000000000000005</v>
      </c>
    </row>
    <row r="374" spans="1:4" s="300" customFormat="1" ht="11.25" customHeight="1" x14ac:dyDescent="0.25">
      <c r="A374" s="386" t="s">
        <v>246</v>
      </c>
      <c r="B374" s="386"/>
      <c r="C374" s="337" t="s">
        <v>153</v>
      </c>
      <c r="D374" s="338">
        <f>'Proposed Rates'!I333</f>
        <v>1.1599999999999999</v>
      </c>
    </row>
    <row r="375" spans="1:4" s="300" customFormat="1" ht="11.25" customHeight="1" x14ac:dyDescent="0.25">
      <c r="A375" s="376" t="s">
        <v>247</v>
      </c>
      <c r="B375" s="376"/>
      <c r="C375" s="340"/>
      <c r="D375" s="338"/>
    </row>
    <row r="376" spans="1:4" s="300" customFormat="1" ht="11.25" customHeight="1" x14ac:dyDescent="0.25">
      <c r="A376" s="376" t="s">
        <v>248</v>
      </c>
      <c r="B376" s="376"/>
      <c r="C376" s="340"/>
      <c r="D376" s="338"/>
    </row>
    <row r="377" spans="1:4" s="300" customFormat="1" ht="11.25" customHeight="1" x14ac:dyDescent="0.25">
      <c r="A377" s="376" t="s">
        <v>249</v>
      </c>
      <c r="B377" s="376"/>
      <c r="C377" s="340"/>
      <c r="D377" s="338"/>
    </row>
    <row r="378" spans="1:4" s="300" customFormat="1" ht="11.25" customHeight="1" x14ac:dyDescent="0.25">
      <c r="A378" s="386" t="s">
        <v>250</v>
      </c>
      <c r="B378" s="386"/>
      <c r="C378" s="337" t="s">
        <v>153</v>
      </c>
      <c r="D378" s="338" t="str">
        <f>'Proposed Rates'!I337</f>
        <v>no charge</v>
      </c>
    </row>
    <row r="379" spans="1:4" s="300" customFormat="1" ht="11.25" customHeight="1" x14ac:dyDescent="0.25">
      <c r="A379" s="386" t="s">
        <v>252</v>
      </c>
      <c r="B379" s="386"/>
      <c r="C379" s="337" t="s">
        <v>153</v>
      </c>
      <c r="D379" s="338">
        <f>'Proposed Rates'!I338</f>
        <v>4.59</v>
      </c>
    </row>
    <row r="380" spans="1:4" s="300" customFormat="1" ht="22.5" customHeight="1" x14ac:dyDescent="0.25">
      <c r="A380" s="376" t="s">
        <v>253</v>
      </c>
      <c r="B380" s="376"/>
      <c r="C380" s="340"/>
      <c r="D380" s="338"/>
    </row>
    <row r="381" spans="1:4" s="300" customFormat="1" ht="11.25" customHeight="1" x14ac:dyDescent="0.25">
      <c r="A381" s="387" t="s">
        <v>254</v>
      </c>
      <c r="B381" s="387"/>
      <c r="C381" s="337" t="s">
        <v>153</v>
      </c>
      <c r="D381" s="338">
        <f>'Proposed Rates'!I340</f>
        <v>2.04</v>
      </c>
    </row>
    <row r="382" spans="1:4" s="300" customFormat="1" ht="6.75" customHeight="1" x14ac:dyDescent="0.25">
      <c r="A382" s="342"/>
      <c r="B382" s="342"/>
      <c r="C382" s="337"/>
      <c r="D382" s="341"/>
    </row>
    <row r="383" spans="1:4" s="300" customFormat="1" ht="15" customHeight="1" x14ac:dyDescent="0.3">
      <c r="A383" s="343" t="s">
        <v>255</v>
      </c>
      <c r="B383" s="343"/>
      <c r="C383" s="344"/>
      <c r="D383" s="345"/>
    </row>
    <row r="384" spans="1:4" s="300" customFormat="1" ht="6.75" customHeight="1" x14ac:dyDescent="0.3">
      <c r="A384" s="343"/>
      <c r="B384" s="343"/>
      <c r="C384" s="344"/>
      <c r="D384" s="345"/>
    </row>
    <row r="385" spans="1:4" s="300" customFormat="1" ht="22.5" customHeight="1" x14ac:dyDescent="0.25">
      <c r="A385" s="384" t="s">
        <v>256</v>
      </c>
      <c r="B385" s="384"/>
      <c r="C385" s="384"/>
      <c r="D385" s="384"/>
    </row>
    <row r="386" spans="1:4" s="300" customFormat="1" ht="11.25" customHeight="1" x14ac:dyDescent="0.25">
      <c r="A386" s="385" t="s">
        <v>257</v>
      </c>
      <c r="B386" s="385"/>
      <c r="C386" s="385"/>
      <c r="D386" s="356">
        <f>'Proposed Rates'!I288</f>
        <v>1.0338000000000001</v>
      </c>
    </row>
    <row r="387" spans="1:4" s="300" customFormat="1" ht="11.25" customHeight="1" x14ac:dyDescent="0.25">
      <c r="A387" s="385" t="s">
        <v>258</v>
      </c>
      <c r="B387" s="385"/>
      <c r="C387" s="385"/>
      <c r="D387" s="356">
        <f>'Proposed Rates'!I289</f>
        <v>1.0152000000000001</v>
      </c>
    </row>
    <row r="388" spans="1:4" s="300" customFormat="1" ht="11.25" customHeight="1" x14ac:dyDescent="0.25">
      <c r="A388" s="385" t="s">
        <v>259</v>
      </c>
      <c r="B388" s="385"/>
      <c r="C388" s="385"/>
      <c r="D388" s="356">
        <f>'Proposed Rates'!I290</f>
        <v>1.0234000000000001</v>
      </c>
    </row>
    <row r="389" spans="1:4" s="300" customFormat="1" ht="11.25" customHeight="1" x14ac:dyDescent="0.25">
      <c r="A389" s="385" t="s">
        <v>260</v>
      </c>
      <c r="B389" s="385"/>
      <c r="C389" s="385"/>
      <c r="D389" s="356">
        <f>'Proposed Rates'!I291</f>
        <v>1.0051000000000001</v>
      </c>
    </row>
    <row r="390" spans="1:4" ht="127.5" customHeight="1" x14ac:dyDescent="0.25"/>
    <row r="391" spans="1:4" ht="127.5" customHeight="1" x14ac:dyDescent="0.25"/>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sheetData>
  <mergeCells count="259">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38:B338"/>
    <mergeCell ref="A339:B339"/>
    <mergeCell ref="A342:B342"/>
    <mergeCell ref="A343:B343"/>
    <mergeCell ref="A344:B344"/>
    <mergeCell ref="A345:B345"/>
    <mergeCell ref="A334:B334"/>
    <mergeCell ref="A335:B335"/>
    <mergeCell ref="A336:B336"/>
    <mergeCell ref="A337:B337"/>
    <mergeCell ref="A354:B354"/>
    <mergeCell ref="A355:B355"/>
    <mergeCell ref="A358:D358"/>
    <mergeCell ref="A360:D360"/>
    <mergeCell ref="A362:D362"/>
    <mergeCell ref="A364:D364"/>
    <mergeCell ref="A346:B346"/>
    <mergeCell ref="A349:B349"/>
    <mergeCell ref="A350:B350"/>
    <mergeCell ref="A351:B351"/>
    <mergeCell ref="A352:B352"/>
    <mergeCell ref="A353:B353"/>
    <mergeCell ref="A372:B372"/>
    <mergeCell ref="A373:B373"/>
    <mergeCell ref="A374:B374"/>
    <mergeCell ref="A375:B375"/>
    <mergeCell ref="A376:B376"/>
    <mergeCell ref="A377:B377"/>
    <mergeCell ref="A366:D366"/>
    <mergeCell ref="A367:B367"/>
    <mergeCell ref="A368:B368"/>
    <mergeCell ref="A369:B369"/>
    <mergeCell ref="A370:B370"/>
    <mergeCell ref="A371:B371"/>
    <mergeCell ref="A387:C387"/>
    <mergeCell ref="A388:C388"/>
    <mergeCell ref="A389:C389"/>
    <mergeCell ref="A378:B378"/>
    <mergeCell ref="A379:B379"/>
    <mergeCell ref="A380:B380"/>
    <mergeCell ref="A381:B381"/>
    <mergeCell ref="A385:D385"/>
    <mergeCell ref="A386:C386"/>
  </mergeCells>
  <pageMargins left="0.7" right="0.7" top="0.75" bottom="0.75" header="0.3" footer="0.3"/>
  <pageSetup orientation="portrait" r:id="rId1"/>
  <rowBreaks count="14" manualBreakCount="14">
    <brk id="33" max="16383" man="1"/>
    <brk id="67" max="3" man="1"/>
    <brk id="91" max="16383" man="1"/>
    <brk id="121" max="16383" man="1"/>
    <brk id="145" max="3" man="1"/>
    <brk id="151" max="16383" man="1"/>
    <brk id="178" max="16383" man="1"/>
    <brk id="197" max="16383" man="1"/>
    <brk id="224" max="16383" man="1"/>
    <brk id="251" max="16383" man="1"/>
    <brk id="283" max="16383" man="1"/>
    <brk id="299" max="16383" man="1"/>
    <brk id="319" max="3" man="1"/>
    <brk id="35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85"/>
  <sheetViews>
    <sheetView topLeftCell="A271" zoomScale="85" zoomScaleNormal="85" zoomScaleSheetLayoutView="85" workbookViewId="0">
      <selection activeCell="E281" sqref="E281"/>
    </sheetView>
  </sheetViews>
  <sheetFormatPr defaultRowHeight="12.75" x14ac:dyDescent="0.2"/>
  <cols>
    <col min="1" max="1" width="7.140625" style="188" customWidth="1"/>
    <col min="3" max="3" width="54.5703125" customWidth="1"/>
    <col min="4" max="4" width="13.7109375" bestFit="1" customWidth="1"/>
    <col min="5" max="5" width="14.5703125" customWidth="1"/>
    <col min="6" max="6" width="12.5703125" bestFit="1" customWidth="1"/>
    <col min="7" max="8" width="10.5703125" bestFit="1" customWidth="1"/>
    <col min="9" max="9" width="12.28515625" bestFit="1" customWidth="1"/>
    <col min="10" max="10" width="3.7109375" customWidth="1"/>
    <col min="11" max="15" width="10.5703125" bestFit="1" customWidth="1"/>
    <col min="16" max="16" width="12.85546875" bestFit="1" customWidth="1"/>
    <col min="17" max="17" width="11.28515625" bestFit="1" customWidth="1"/>
  </cols>
  <sheetData>
    <row r="2" spans="1:9" x14ac:dyDescent="0.2">
      <c r="A2" s="184" t="s">
        <v>103</v>
      </c>
    </row>
    <row r="4" spans="1:9" x14ac:dyDescent="0.2">
      <c r="A4" s="184" t="s">
        <v>88</v>
      </c>
    </row>
    <row r="5" spans="1:9" ht="15" x14ac:dyDescent="0.25">
      <c r="E5" s="230"/>
      <c r="F5" s="230"/>
      <c r="G5" s="211"/>
      <c r="H5" s="211"/>
      <c r="I5" s="211"/>
    </row>
    <row r="6" spans="1:9" ht="15" x14ac:dyDescent="0.25">
      <c r="B6" s="212" t="s">
        <v>87</v>
      </c>
      <c r="C6" s="211"/>
      <c r="D6" s="212" t="s">
        <v>125</v>
      </c>
      <c r="E6" s="212">
        <v>2021</v>
      </c>
      <c r="F6" s="212">
        <v>2022</v>
      </c>
      <c r="G6" s="212">
        <v>2023</v>
      </c>
      <c r="H6" s="212">
        <v>2024</v>
      </c>
      <c r="I6" s="212">
        <v>2025</v>
      </c>
    </row>
    <row r="7" spans="1:9" ht="15" x14ac:dyDescent="0.25">
      <c r="C7" s="212" t="s">
        <v>3</v>
      </c>
      <c r="D7" s="228">
        <v>27.79</v>
      </c>
      <c r="E7" s="228">
        <v>29.62</v>
      </c>
      <c r="F7" s="228">
        <v>30.87</v>
      </c>
      <c r="G7" s="228">
        <v>31.88</v>
      </c>
      <c r="H7" s="228">
        <v>32.340000000000003</v>
      </c>
      <c r="I7" s="228">
        <v>32.409999999999997</v>
      </c>
    </row>
    <row r="8" spans="1:9" ht="15" x14ac:dyDescent="0.25">
      <c r="C8" s="212" t="s">
        <v>79</v>
      </c>
      <c r="D8" s="228">
        <v>19.32</v>
      </c>
      <c r="E8" s="228">
        <v>20.16</v>
      </c>
      <c r="F8" s="228">
        <v>21.12</v>
      </c>
      <c r="G8" s="228">
        <v>21.94</v>
      </c>
      <c r="H8" s="228">
        <v>22.35</v>
      </c>
      <c r="I8" s="228">
        <v>22.56</v>
      </c>
    </row>
    <row r="9" spans="1:9" ht="15" x14ac:dyDescent="0.25">
      <c r="C9" s="212" t="s">
        <v>80</v>
      </c>
      <c r="D9" s="228">
        <v>200</v>
      </c>
      <c r="E9" s="228">
        <v>200</v>
      </c>
      <c r="F9" s="228">
        <v>208.2</v>
      </c>
      <c r="G9" s="228">
        <v>215.31</v>
      </c>
      <c r="H9" s="228">
        <v>218.45</v>
      </c>
      <c r="I9" s="228">
        <v>219.54</v>
      </c>
    </row>
    <row r="10" spans="1:9" ht="15" x14ac:dyDescent="0.25">
      <c r="C10" s="212" t="s">
        <v>81</v>
      </c>
      <c r="D10" s="228">
        <v>4193.93</v>
      </c>
      <c r="E10" s="228">
        <v>4193.93</v>
      </c>
      <c r="F10" s="228">
        <v>4228.3500000000004</v>
      </c>
      <c r="G10" s="228">
        <v>4239.79</v>
      </c>
      <c r="H10" s="228">
        <v>4176.1400000000003</v>
      </c>
      <c r="I10" s="228">
        <v>4176.1400000000003</v>
      </c>
    </row>
    <row r="11" spans="1:9" ht="15" x14ac:dyDescent="0.25">
      <c r="C11" s="212" t="s">
        <v>82</v>
      </c>
      <c r="D11" s="228">
        <v>15231.32</v>
      </c>
      <c r="E11" s="228">
        <v>15231.32</v>
      </c>
      <c r="F11" s="228">
        <v>15287.33</v>
      </c>
      <c r="G11" s="228">
        <v>15265.28</v>
      </c>
      <c r="H11" s="228">
        <v>15265.28</v>
      </c>
      <c r="I11" s="228">
        <v>15265.28</v>
      </c>
    </row>
    <row r="12" spans="1:9" ht="15" x14ac:dyDescent="0.25">
      <c r="C12" s="212" t="s">
        <v>65</v>
      </c>
      <c r="D12" s="228">
        <v>0.91</v>
      </c>
      <c r="E12" s="228">
        <v>1</v>
      </c>
      <c r="F12" s="228">
        <v>1.04</v>
      </c>
      <c r="G12" s="228">
        <v>1.07</v>
      </c>
      <c r="H12" s="228">
        <v>1.0900000000000001</v>
      </c>
      <c r="I12" s="228">
        <v>1.0900000000000001</v>
      </c>
    </row>
    <row r="13" spans="1:9" ht="15" x14ac:dyDescent="0.25">
      <c r="C13" s="212" t="s">
        <v>83</v>
      </c>
      <c r="D13" s="228">
        <v>3.17</v>
      </c>
      <c r="E13" s="228">
        <v>3.92</v>
      </c>
      <c r="F13" s="228">
        <v>4.6399999999999997</v>
      </c>
      <c r="G13" s="228">
        <v>5.35</v>
      </c>
      <c r="H13" s="228">
        <v>6</v>
      </c>
      <c r="I13" s="228">
        <v>6.61</v>
      </c>
    </row>
    <row r="14" spans="1:9" ht="15" x14ac:dyDescent="0.25">
      <c r="C14" s="212" t="s">
        <v>63</v>
      </c>
      <c r="D14" s="228">
        <v>5.09</v>
      </c>
      <c r="E14" s="228">
        <v>5.44</v>
      </c>
      <c r="F14" s="228">
        <v>5.84</v>
      </c>
      <c r="G14" s="228">
        <v>6.22</v>
      </c>
      <c r="H14" s="228">
        <v>6.51</v>
      </c>
      <c r="I14" s="228">
        <v>6.74</v>
      </c>
    </row>
    <row r="15" spans="1:9" ht="15" x14ac:dyDescent="0.25">
      <c r="C15" s="212" t="s">
        <v>84</v>
      </c>
      <c r="D15" s="228">
        <v>145.13</v>
      </c>
      <c r="E15" s="228">
        <v>154.71</v>
      </c>
      <c r="F15" s="228">
        <v>163.11000000000001</v>
      </c>
      <c r="G15" s="228">
        <v>170.1</v>
      </c>
      <c r="H15" s="228">
        <v>174.21</v>
      </c>
      <c r="I15" s="228">
        <v>176.32</v>
      </c>
    </row>
    <row r="16" spans="1:9" ht="15" x14ac:dyDescent="0.25">
      <c r="C16" s="212" t="s">
        <v>85</v>
      </c>
      <c r="D16" s="228">
        <v>145.13</v>
      </c>
      <c r="E16" s="228">
        <v>154.71</v>
      </c>
      <c r="F16" s="228">
        <v>163.11000000000001</v>
      </c>
      <c r="G16" s="228">
        <v>170.1</v>
      </c>
      <c r="H16" s="228">
        <v>174.21</v>
      </c>
      <c r="I16" s="228">
        <v>176.32</v>
      </c>
    </row>
    <row r="17" spans="2:10" ht="15" x14ac:dyDescent="0.25">
      <c r="C17" s="212" t="s">
        <v>86</v>
      </c>
      <c r="D17" s="228">
        <v>145.13</v>
      </c>
      <c r="E17" s="228">
        <v>154.71</v>
      </c>
      <c r="F17" s="228">
        <v>163.11000000000001</v>
      </c>
      <c r="G17" s="228">
        <v>170.1</v>
      </c>
      <c r="H17" s="228">
        <v>174.21</v>
      </c>
      <c r="I17" s="228">
        <v>176.32</v>
      </c>
    </row>
    <row r="18" spans="2:10" ht="13.5" customHeight="1" x14ac:dyDescent="0.2"/>
    <row r="19" spans="2:10" ht="15" x14ac:dyDescent="0.25">
      <c r="B19" s="210" t="s">
        <v>78</v>
      </c>
      <c r="C19" s="209"/>
      <c r="D19" s="212" t="s">
        <v>125</v>
      </c>
      <c r="E19" s="212">
        <v>2021</v>
      </c>
      <c r="F19" s="212">
        <v>2022</v>
      </c>
      <c r="G19" s="212">
        <v>2023</v>
      </c>
      <c r="H19" s="212">
        <v>2024</v>
      </c>
      <c r="I19" s="212">
        <v>2025</v>
      </c>
    </row>
    <row r="20" spans="2:10" ht="15" x14ac:dyDescent="0.25">
      <c r="C20" s="210" t="s">
        <v>3</v>
      </c>
      <c r="D20" s="233">
        <v>0</v>
      </c>
      <c r="E20" s="233">
        <v>0</v>
      </c>
      <c r="F20" s="233">
        <v>0</v>
      </c>
      <c r="G20" s="233">
        <v>0</v>
      </c>
      <c r="H20" s="233">
        <v>0</v>
      </c>
      <c r="I20" s="233">
        <v>0</v>
      </c>
      <c r="J20" t="s">
        <v>91</v>
      </c>
    </row>
    <row r="21" spans="2:10" ht="15" x14ac:dyDescent="0.25">
      <c r="C21" s="210" t="s">
        <v>79</v>
      </c>
      <c r="D21" s="261">
        <v>2.5000000000000001E-2</v>
      </c>
      <c r="E21" s="261">
        <v>2.58E-2</v>
      </c>
      <c r="F21" s="261">
        <v>2.7E-2</v>
      </c>
      <c r="G21" s="261">
        <v>2.8000000000000001E-2</v>
      </c>
      <c r="H21" s="261">
        <v>2.8500000000000001E-2</v>
      </c>
      <c r="I21" s="261">
        <v>2.8799999999999999E-2</v>
      </c>
      <c r="J21" t="s">
        <v>91</v>
      </c>
    </row>
    <row r="22" spans="2:10" ht="15" x14ac:dyDescent="0.25">
      <c r="C22" s="210" t="s">
        <v>80</v>
      </c>
      <c r="D22" s="261">
        <v>4.8760000000000003</v>
      </c>
      <c r="E22" s="261">
        <v>5.3505000000000003</v>
      </c>
      <c r="F22" s="261">
        <v>5.6200999999999999</v>
      </c>
      <c r="G22" s="261">
        <v>5.8624000000000001</v>
      </c>
      <c r="H22" s="261">
        <v>5.9983000000000004</v>
      </c>
      <c r="I22" s="261">
        <v>6.0705</v>
      </c>
      <c r="J22" t="s">
        <v>92</v>
      </c>
    </row>
    <row r="23" spans="2:10" ht="15" x14ac:dyDescent="0.25">
      <c r="C23" s="210" t="s">
        <v>81</v>
      </c>
      <c r="D23" s="261">
        <v>4.4561999999999999</v>
      </c>
      <c r="E23" s="261">
        <v>4.8800999999999997</v>
      </c>
      <c r="F23" s="261">
        <v>5.1801000000000004</v>
      </c>
      <c r="G23" s="261">
        <v>5.4535</v>
      </c>
      <c r="H23" s="261">
        <v>5.6303999999999998</v>
      </c>
      <c r="I23" s="261">
        <v>5.6566999999999998</v>
      </c>
      <c r="J23" t="s">
        <v>92</v>
      </c>
    </row>
    <row r="24" spans="2:10" ht="15" x14ac:dyDescent="0.25">
      <c r="C24" s="210" t="s">
        <v>82</v>
      </c>
      <c r="D24" s="261">
        <v>4.2422000000000004</v>
      </c>
      <c r="E24" s="261">
        <v>4.7850000000000001</v>
      </c>
      <c r="F24" s="261">
        <v>5.1055999999999999</v>
      </c>
      <c r="G24" s="261">
        <v>5.4024000000000001</v>
      </c>
      <c r="H24" s="261">
        <v>5.5681000000000003</v>
      </c>
      <c r="I24" s="261">
        <v>5.6204000000000001</v>
      </c>
      <c r="J24" t="s">
        <v>92</v>
      </c>
    </row>
    <row r="25" spans="2:10" ht="15" x14ac:dyDescent="0.25">
      <c r="C25" s="210" t="s">
        <v>65</v>
      </c>
      <c r="D25" s="261">
        <v>6.3414000000000001</v>
      </c>
      <c r="E25" s="261">
        <v>6.4179000000000004</v>
      </c>
      <c r="F25" s="261">
        <v>6.7251000000000003</v>
      </c>
      <c r="G25" s="261">
        <v>7.0060000000000002</v>
      </c>
      <c r="H25" s="261">
        <v>7.0719000000000003</v>
      </c>
      <c r="I25" s="261">
        <v>7.1246999999999998</v>
      </c>
      <c r="J25" t="s">
        <v>92</v>
      </c>
    </row>
    <row r="26" spans="2:10" ht="15" x14ac:dyDescent="0.25">
      <c r="C26" s="210" t="s">
        <v>83</v>
      </c>
      <c r="D26" s="261">
        <v>14.850199999999999</v>
      </c>
      <c r="E26" s="261">
        <v>18.361999999999998</v>
      </c>
      <c r="F26" s="261">
        <v>21.729399999999998</v>
      </c>
      <c r="G26" s="261">
        <v>25.076000000000001</v>
      </c>
      <c r="H26" s="261">
        <v>28.169499999999999</v>
      </c>
      <c r="I26" s="261">
        <v>30.9907</v>
      </c>
      <c r="J26" t="s">
        <v>92</v>
      </c>
    </row>
    <row r="27" spans="2:10" ht="15" x14ac:dyDescent="0.25">
      <c r="C27" s="210" t="s">
        <v>63</v>
      </c>
      <c r="D27" s="261">
        <v>2.4199999999999999E-2</v>
      </c>
      <c r="E27" s="261">
        <v>2.58E-2</v>
      </c>
      <c r="F27" s="261">
        <v>2.7699999999999999E-2</v>
      </c>
      <c r="G27" s="261">
        <v>2.9499999999999998E-2</v>
      </c>
      <c r="H27" s="261">
        <v>3.09E-2</v>
      </c>
      <c r="I27" s="261">
        <v>3.2000000000000001E-2</v>
      </c>
      <c r="J27" t="s">
        <v>91</v>
      </c>
    </row>
    <row r="28" spans="2:10" ht="15" x14ac:dyDescent="0.25">
      <c r="C28" s="210" t="s">
        <v>84</v>
      </c>
      <c r="D28" s="261">
        <v>1.9370000000000001</v>
      </c>
      <c r="E28" s="261">
        <v>2.0648</v>
      </c>
      <c r="F28" s="261">
        <v>2.177</v>
      </c>
      <c r="G28" s="261">
        <v>2.2703000000000002</v>
      </c>
      <c r="H28" s="261">
        <v>2.3252000000000002</v>
      </c>
      <c r="I28" s="261">
        <v>2.3532999999999999</v>
      </c>
      <c r="J28" t="s">
        <v>92</v>
      </c>
    </row>
    <row r="29" spans="2:10" ht="15" x14ac:dyDescent="0.25">
      <c r="C29" s="210" t="s">
        <v>85</v>
      </c>
      <c r="D29" s="261">
        <v>1.7766</v>
      </c>
      <c r="E29" s="261">
        <v>1.8938999999999999</v>
      </c>
      <c r="F29" s="261">
        <v>1.9967999999999999</v>
      </c>
      <c r="G29" s="261">
        <v>2.0823999999999998</v>
      </c>
      <c r="H29" s="261">
        <v>2.1328</v>
      </c>
      <c r="I29" s="261">
        <v>2.1585999999999999</v>
      </c>
      <c r="J29" t="s">
        <v>92</v>
      </c>
    </row>
    <row r="30" spans="2:10" ht="15" x14ac:dyDescent="0.25">
      <c r="C30" s="210" t="s">
        <v>86</v>
      </c>
      <c r="D30" s="261">
        <v>1.9716</v>
      </c>
      <c r="E30" s="261">
        <v>2.1017000000000001</v>
      </c>
      <c r="F30" s="261">
        <v>2.2159</v>
      </c>
      <c r="G30" s="261">
        <v>2.3109000000000002</v>
      </c>
      <c r="H30" s="261">
        <v>2.3668</v>
      </c>
      <c r="I30" s="261">
        <v>2.3954</v>
      </c>
      <c r="J30" t="s">
        <v>92</v>
      </c>
    </row>
    <row r="33" spans="1:16" x14ac:dyDescent="0.2">
      <c r="A33" s="184" t="s">
        <v>23</v>
      </c>
    </row>
    <row r="34" spans="1:16" x14ac:dyDescent="0.2">
      <c r="A34" s="184"/>
    </row>
    <row r="35" spans="1:16" x14ac:dyDescent="0.2">
      <c r="B35" s="213" t="s">
        <v>89</v>
      </c>
    </row>
    <row r="36" spans="1:16" x14ac:dyDescent="0.2">
      <c r="B36" s="213" t="s">
        <v>90</v>
      </c>
    </row>
    <row r="37" spans="1:16" ht="15" x14ac:dyDescent="0.25">
      <c r="D37" s="212" t="s">
        <v>125</v>
      </c>
      <c r="E37" s="212">
        <v>2021</v>
      </c>
      <c r="F37" s="212">
        <v>2022</v>
      </c>
      <c r="G37" s="212">
        <v>2023</v>
      </c>
      <c r="H37" s="212">
        <v>2024</v>
      </c>
      <c r="I37" s="212">
        <v>2025</v>
      </c>
    </row>
    <row r="38" spans="1:16" ht="15" x14ac:dyDescent="0.25">
      <c r="C38" s="210" t="s">
        <v>3</v>
      </c>
      <c r="D38" s="233">
        <v>-2.9999999999999997E-4</v>
      </c>
      <c r="E38" s="261">
        <v>-5.9999999999999995E-4</v>
      </c>
      <c r="F38" s="261">
        <v>-5.9999999999999995E-4</v>
      </c>
      <c r="G38" s="261"/>
      <c r="H38" s="233"/>
      <c r="I38" s="233"/>
      <c r="J38" t="s">
        <v>91</v>
      </c>
      <c r="K38" s="227"/>
      <c r="P38" s="215"/>
    </row>
    <row r="39" spans="1:16" ht="15" x14ac:dyDescent="0.25">
      <c r="C39" s="210" t="s">
        <v>79</v>
      </c>
      <c r="D39" s="233">
        <v>-2.0000000000000001E-4</v>
      </c>
      <c r="E39" s="261">
        <v>-5.9999999999999995E-4</v>
      </c>
      <c r="F39" s="261">
        <v>-5.9999999999999995E-4</v>
      </c>
      <c r="G39" s="261"/>
      <c r="H39" s="233"/>
      <c r="I39" s="233"/>
      <c r="J39" t="s">
        <v>91</v>
      </c>
      <c r="K39" s="227"/>
      <c r="P39" s="215"/>
    </row>
    <row r="40" spans="1:16" ht="15" x14ac:dyDescent="0.25">
      <c r="C40" s="210" t="s">
        <v>80</v>
      </c>
      <c r="D40" s="233">
        <v>-4.0300000000000002E-2</v>
      </c>
      <c r="E40" s="261">
        <v>-0.18090000000000001</v>
      </c>
      <c r="F40" s="261">
        <v>-0.1802</v>
      </c>
      <c r="G40" s="261"/>
      <c r="H40" s="233"/>
      <c r="I40" s="233"/>
      <c r="J40" t="s">
        <v>92</v>
      </c>
      <c r="K40" s="227"/>
      <c r="P40" s="215"/>
    </row>
    <row r="41" spans="1:16" ht="15" x14ac:dyDescent="0.25">
      <c r="C41" s="210" t="s">
        <v>81</v>
      </c>
      <c r="D41" s="233">
        <v>-7.1900000000000006E-2</v>
      </c>
      <c r="E41" s="261">
        <v>-0.19719999999999999</v>
      </c>
      <c r="F41" s="261">
        <v>-0.19620000000000001</v>
      </c>
      <c r="G41" s="261"/>
      <c r="H41" s="233"/>
      <c r="I41" s="233"/>
      <c r="J41" t="s">
        <v>92</v>
      </c>
      <c r="K41" s="227"/>
      <c r="P41" s="215"/>
    </row>
    <row r="42" spans="1:16" ht="15" x14ac:dyDescent="0.25">
      <c r="C42" s="210" t="s">
        <v>82</v>
      </c>
      <c r="D42" s="233">
        <v>-8.6300000000000002E-2</v>
      </c>
      <c r="E42" s="261">
        <v>-0.30759999999999998</v>
      </c>
      <c r="F42" s="261">
        <v>-0.30780000000000002</v>
      </c>
      <c r="G42" s="261"/>
      <c r="H42" s="233"/>
      <c r="I42" s="233"/>
      <c r="J42" t="s">
        <v>92</v>
      </c>
      <c r="K42" s="227"/>
      <c r="P42" s="215"/>
    </row>
    <row r="43" spans="1:16" ht="15" x14ac:dyDescent="0.25">
      <c r="C43" s="210" t="s">
        <v>65</v>
      </c>
      <c r="D43" s="233">
        <v>-6.0900000000000003E-2</v>
      </c>
      <c r="E43" s="261">
        <v>-0.2029</v>
      </c>
      <c r="F43" s="261">
        <v>-0.2041</v>
      </c>
      <c r="G43" s="261"/>
      <c r="H43" s="233"/>
      <c r="I43" s="233"/>
      <c r="J43" t="s">
        <v>92</v>
      </c>
      <c r="K43" s="227"/>
    </row>
    <row r="44" spans="1:16" ht="15" x14ac:dyDescent="0.25">
      <c r="C44" s="210" t="s">
        <v>83</v>
      </c>
      <c r="D44" s="233">
        <v>-5.6300000000000003E-2</v>
      </c>
      <c r="E44" s="261">
        <v>-0.20069999999999999</v>
      </c>
      <c r="F44" s="261">
        <v>-0.20069999999999999</v>
      </c>
      <c r="G44" s="261"/>
      <c r="H44" s="233"/>
      <c r="I44" s="233"/>
      <c r="J44" t="s">
        <v>92</v>
      </c>
      <c r="K44" s="227"/>
    </row>
    <row r="45" spans="1:16" ht="15" x14ac:dyDescent="0.25">
      <c r="C45" s="210" t="s">
        <v>63</v>
      </c>
      <c r="D45" s="233">
        <v>-2.0000000000000001E-4</v>
      </c>
      <c r="E45" s="261">
        <v>-5.9999999999999995E-4</v>
      </c>
      <c r="F45" s="261">
        <v>-5.9999999999999995E-4</v>
      </c>
      <c r="G45" s="261"/>
      <c r="H45" s="233"/>
      <c r="I45" s="233"/>
      <c r="J45" t="s">
        <v>91</v>
      </c>
      <c r="K45" s="227"/>
    </row>
    <row r="46" spans="1:16" ht="15" x14ac:dyDescent="0.25">
      <c r="C46" s="210" t="s">
        <v>84</v>
      </c>
      <c r="D46" s="210"/>
      <c r="E46" s="225"/>
      <c r="J46" t="s">
        <v>92</v>
      </c>
      <c r="K46" s="227"/>
    </row>
    <row r="47" spans="1:16" ht="15" x14ac:dyDescent="0.25">
      <c r="C47" s="210" t="s">
        <v>85</v>
      </c>
      <c r="D47" s="210"/>
      <c r="E47" s="225"/>
      <c r="J47" t="s">
        <v>92</v>
      </c>
      <c r="K47" s="227"/>
    </row>
    <row r="48" spans="1:16" ht="15" x14ac:dyDescent="0.25">
      <c r="C48" s="210" t="s">
        <v>86</v>
      </c>
      <c r="D48" s="210"/>
      <c r="E48" s="225"/>
      <c r="J48" t="s">
        <v>92</v>
      </c>
      <c r="K48" s="227"/>
    </row>
    <row r="49" spans="2:17" ht="15" x14ac:dyDescent="0.25">
      <c r="C49" s="210"/>
      <c r="D49" s="210"/>
      <c r="H49" t="s">
        <v>93</v>
      </c>
    </row>
    <row r="50" spans="2:17" x14ac:dyDescent="0.2">
      <c r="B50" s="257" t="s">
        <v>95</v>
      </c>
      <c r="C50" s="258"/>
    </row>
    <row r="51" spans="2:17" ht="15" x14ac:dyDescent="0.25">
      <c r="D51" s="212" t="s">
        <v>125</v>
      </c>
      <c r="E51" s="212">
        <v>2021</v>
      </c>
      <c r="F51" s="212">
        <v>2022</v>
      </c>
      <c r="G51" s="212">
        <v>2023</v>
      </c>
      <c r="H51" s="212">
        <v>2024</v>
      </c>
      <c r="I51" s="212">
        <v>2025</v>
      </c>
    </row>
    <row r="52" spans="2:17" ht="15" x14ac:dyDescent="0.25">
      <c r="C52" s="210" t="s">
        <v>3</v>
      </c>
      <c r="D52">
        <v>0.85</v>
      </c>
      <c r="E52" s="349">
        <v>-0.5</v>
      </c>
      <c r="F52" s="349">
        <v>-0.49</v>
      </c>
      <c r="G52" s="349"/>
      <c r="H52" s="349"/>
      <c r="I52" s="233"/>
      <c r="J52" t="s">
        <v>96</v>
      </c>
      <c r="Q52" s="215"/>
    </row>
    <row r="53" spans="2:17" ht="15" x14ac:dyDescent="0.25">
      <c r="C53" s="210" t="s">
        <v>79</v>
      </c>
      <c r="D53" s="294">
        <v>1E-3</v>
      </c>
      <c r="E53" s="261">
        <v>-6.9999999999999999E-4</v>
      </c>
      <c r="F53" s="261">
        <v>-6.9999999999999999E-4</v>
      </c>
      <c r="G53" s="261"/>
      <c r="H53" s="261"/>
      <c r="I53" s="261"/>
      <c r="J53" t="s">
        <v>91</v>
      </c>
      <c r="Q53" s="215"/>
    </row>
    <row r="54" spans="2:17" ht="15" x14ac:dyDescent="0.25">
      <c r="C54" s="210" t="s">
        <v>80</v>
      </c>
      <c r="D54" s="294">
        <v>0.17169999999999999</v>
      </c>
      <c r="E54" s="261">
        <v>-0.19719999999999999</v>
      </c>
      <c r="F54" s="261">
        <v>-0.19639999999999999</v>
      </c>
      <c r="G54" s="261"/>
      <c r="H54" s="261"/>
      <c r="I54" s="261"/>
      <c r="J54" t="s">
        <v>92</v>
      </c>
      <c r="Q54" s="215"/>
    </row>
    <row r="55" spans="2:17" ht="15" x14ac:dyDescent="0.25">
      <c r="C55" s="210" t="s">
        <v>81</v>
      </c>
      <c r="D55" s="294">
        <v>0.2427</v>
      </c>
      <c r="E55" s="261">
        <v>-0.21590000000000001</v>
      </c>
      <c r="F55" s="261">
        <v>-0.21479999999999999</v>
      </c>
      <c r="G55" s="261"/>
      <c r="H55" s="261"/>
      <c r="I55" s="261"/>
      <c r="J55" t="s">
        <v>92</v>
      </c>
      <c r="Q55" s="215"/>
    </row>
    <row r="56" spans="2:17" ht="15" x14ac:dyDescent="0.25">
      <c r="C56" s="210" t="s">
        <v>82</v>
      </c>
      <c r="D56" s="294">
        <v>0.183</v>
      </c>
      <c r="E56" s="261">
        <v>-0.2409</v>
      </c>
      <c r="F56" s="261">
        <v>-0.24099999999999999</v>
      </c>
      <c r="G56" s="261"/>
      <c r="H56" s="261"/>
      <c r="I56" s="261"/>
      <c r="J56" t="s">
        <v>92</v>
      </c>
      <c r="Q56" s="215"/>
    </row>
    <row r="57" spans="2:17" ht="15" x14ac:dyDescent="0.25">
      <c r="C57" s="210" t="s">
        <v>65</v>
      </c>
      <c r="D57" s="294">
        <v>0.51070000000000004</v>
      </c>
      <c r="E57" s="261">
        <v>-0.3004</v>
      </c>
      <c r="F57" s="261">
        <v>-0.30220000000000002</v>
      </c>
      <c r="G57" s="261"/>
      <c r="H57" s="261"/>
      <c r="I57" s="261"/>
      <c r="J57" t="s">
        <v>92</v>
      </c>
      <c r="Q57" s="215"/>
    </row>
    <row r="58" spans="2:17" ht="15" x14ac:dyDescent="0.25">
      <c r="C58" s="210" t="s">
        <v>83</v>
      </c>
      <c r="D58" s="294">
        <v>1.0461</v>
      </c>
      <c r="E58" s="261">
        <v>-0.51390000000000002</v>
      </c>
      <c r="F58" s="261">
        <v>-0.51390000000000002</v>
      </c>
      <c r="G58" s="261"/>
      <c r="H58" s="261"/>
      <c r="I58" s="261"/>
      <c r="J58" t="s">
        <v>92</v>
      </c>
      <c r="Q58" s="215"/>
    </row>
    <row r="59" spans="2:17" ht="15" x14ac:dyDescent="0.25">
      <c r="C59" s="210" t="s">
        <v>63</v>
      </c>
      <c r="D59" s="294">
        <v>1.2999999999999999E-3</v>
      </c>
      <c r="E59" s="261">
        <v>-8.0000000000000004E-4</v>
      </c>
      <c r="F59" s="261">
        <v>-8.0000000000000004E-4</v>
      </c>
      <c r="G59" s="261"/>
      <c r="H59" s="261"/>
      <c r="I59" s="261"/>
      <c r="J59" t="s">
        <v>91</v>
      </c>
      <c r="Q59" s="215"/>
    </row>
    <row r="60" spans="2:17" ht="15" x14ac:dyDescent="0.25">
      <c r="C60" s="210" t="s">
        <v>84</v>
      </c>
      <c r="D60" s="210"/>
      <c r="E60" s="214"/>
      <c r="J60" t="s">
        <v>92</v>
      </c>
      <c r="Q60" s="215"/>
    </row>
    <row r="61" spans="2:17" ht="15" x14ac:dyDescent="0.25">
      <c r="C61" s="210" t="s">
        <v>85</v>
      </c>
      <c r="D61" s="210"/>
      <c r="E61" s="214"/>
      <c r="J61" t="s">
        <v>92</v>
      </c>
      <c r="Q61" s="215"/>
    </row>
    <row r="62" spans="2:17" ht="15" x14ac:dyDescent="0.25">
      <c r="C62" s="210" t="s">
        <v>86</v>
      </c>
      <c r="D62" s="210"/>
      <c r="E62" s="214"/>
      <c r="J62" t="s">
        <v>92</v>
      </c>
      <c r="Q62" s="215"/>
    </row>
    <row r="63" spans="2:17" ht="15" x14ac:dyDescent="0.25">
      <c r="C63" s="210"/>
      <c r="D63" s="210"/>
    </row>
    <row r="65" spans="2:17" x14ac:dyDescent="0.2">
      <c r="B65" s="257" t="s">
        <v>97</v>
      </c>
      <c r="C65" s="258"/>
    </row>
    <row r="66" spans="2:17" ht="15" x14ac:dyDescent="0.25">
      <c r="B66" s="213"/>
      <c r="D66" s="212" t="s">
        <v>125</v>
      </c>
      <c r="E66" s="212">
        <v>2021</v>
      </c>
      <c r="F66" s="212">
        <v>2022</v>
      </c>
      <c r="G66" s="212">
        <v>2023</v>
      </c>
      <c r="H66" s="212">
        <v>2024</v>
      </c>
      <c r="I66" s="212">
        <v>2025</v>
      </c>
    </row>
    <row r="67" spans="2:17" ht="15" x14ac:dyDescent="0.25">
      <c r="C67" s="210" t="s">
        <v>3</v>
      </c>
      <c r="D67" s="210"/>
      <c r="E67" s="348">
        <v>0.24</v>
      </c>
      <c r="F67" s="348">
        <v>0.24</v>
      </c>
      <c r="J67" t="s">
        <v>96</v>
      </c>
      <c r="Q67" s="215"/>
    </row>
    <row r="68" spans="2:17" ht="15" x14ac:dyDescent="0.25">
      <c r="C68" s="210" t="s">
        <v>79</v>
      </c>
      <c r="D68" s="210"/>
      <c r="E68" s="294">
        <v>5.9999999999999995E-4</v>
      </c>
      <c r="F68" s="294">
        <v>5.9999999999999995E-4</v>
      </c>
      <c r="J68" t="s">
        <v>91</v>
      </c>
      <c r="Q68" s="215"/>
    </row>
    <row r="69" spans="2:17" ht="15" x14ac:dyDescent="0.25">
      <c r="C69" s="210" t="s">
        <v>80</v>
      </c>
      <c r="D69" s="210"/>
      <c r="E69" s="294">
        <v>-1.44E-2</v>
      </c>
      <c r="F69" s="294">
        <v>-1.44E-2</v>
      </c>
      <c r="J69" t="s">
        <v>92</v>
      </c>
      <c r="Q69" s="215"/>
    </row>
    <row r="70" spans="2:17" ht="15" x14ac:dyDescent="0.25">
      <c r="C70" s="210" t="s">
        <v>81</v>
      </c>
      <c r="D70" s="210"/>
      <c r="E70" s="299">
        <v>4.8000000000000001E-2</v>
      </c>
      <c r="F70" s="299">
        <v>4.7800000000000002E-2</v>
      </c>
      <c r="J70" t="s">
        <v>92</v>
      </c>
      <c r="Q70" s="215"/>
    </row>
    <row r="71" spans="2:17" ht="15" x14ac:dyDescent="0.25">
      <c r="C71" s="210" t="s">
        <v>82</v>
      </c>
      <c r="D71" s="210"/>
      <c r="E71" s="299">
        <v>4.1000000000000002E-2</v>
      </c>
      <c r="F71" s="299">
        <v>4.1099999999999998E-2</v>
      </c>
      <c r="J71" t="s">
        <v>92</v>
      </c>
      <c r="Q71" s="215"/>
    </row>
    <row r="72" spans="2:17" ht="15" x14ac:dyDescent="0.25">
      <c r="C72" s="210" t="s">
        <v>65</v>
      </c>
      <c r="D72" s="210"/>
      <c r="E72" s="299">
        <v>-3.8100000000000002E-2</v>
      </c>
      <c r="F72" s="299">
        <v>-3.8300000000000001E-2</v>
      </c>
      <c r="J72" t="s">
        <v>92</v>
      </c>
      <c r="Q72" s="215"/>
    </row>
    <row r="73" spans="2:17" ht="15" x14ac:dyDescent="0.25">
      <c r="C73" s="210" t="s">
        <v>83</v>
      </c>
      <c r="D73" s="210"/>
      <c r="J73" t="s">
        <v>92</v>
      </c>
      <c r="Q73" s="215"/>
    </row>
    <row r="74" spans="2:17" ht="15" x14ac:dyDescent="0.25">
      <c r="C74" s="210" t="s">
        <v>63</v>
      </c>
      <c r="D74" s="210"/>
      <c r="E74" s="294">
        <v>-1E-4</v>
      </c>
      <c r="F74" s="294">
        <v>-2.0000000000000001E-4</v>
      </c>
      <c r="J74" t="s">
        <v>91</v>
      </c>
      <c r="Q74" s="215"/>
    </row>
    <row r="75" spans="2:17" ht="15" x14ac:dyDescent="0.25">
      <c r="C75" s="210" t="s">
        <v>84</v>
      </c>
      <c r="D75" s="210"/>
      <c r="E75" s="214"/>
      <c r="J75" t="s">
        <v>92</v>
      </c>
      <c r="Q75" s="215"/>
    </row>
    <row r="76" spans="2:17" ht="15" x14ac:dyDescent="0.25">
      <c r="C76" s="210" t="s">
        <v>85</v>
      </c>
      <c r="D76" s="210"/>
      <c r="E76" s="214"/>
      <c r="J76" t="s">
        <v>92</v>
      </c>
      <c r="Q76" s="215"/>
    </row>
    <row r="77" spans="2:17" ht="15" x14ac:dyDescent="0.25">
      <c r="C77" s="210" t="s">
        <v>86</v>
      </c>
      <c r="D77" s="210"/>
      <c r="E77" s="214"/>
      <c r="J77" t="s">
        <v>92</v>
      </c>
      <c r="Q77" s="215"/>
    </row>
    <row r="78" spans="2:17" x14ac:dyDescent="0.2">
      <c r="Q78" s="215"/>
    </row>
    <row r="79" spans="2:17" x14ac:dyDescent="0.2">
      <c r="B79" s="257" t="s">
        <v>131</v>
      </c>
      <c r="C79" s="258"/>
    </row>
    <row r="80" spans="2:17" ht="15" x14ac:dyDescent="0.25">
      <c r="B80" s="213"/>
      <c r="D80" s="212" t="s">
        <v>125</v>
      </c>
      <c r="E80" s="212">
        <v>2021</v>
      </c>
      <c r="F80" s="212">
        <v>2022</v>
      </c>
      <c r="G80" s="212">
        <v>2023</v>
      </c>
      <c r="H80" s="212">
        <v>2024</v>
      </c>
      <c r="I80" s="212">
        <v>2025</v>
      </c>
    </row>
    <row r="81" spans="2:10" ht="15" x14ac:dyDescent="0.25">
      <c r="C81" s="210" t="s">
        <v>3</v>
      </c>
      <c r="D81" s="210"/>
      <c r="E81" s="214"/>
      <c r="J81" t="s">
        <v>91</v>
      </c>
    </row>
    <row r="82" spans="2:10" ht="15" x14ac:dyDescent="0.25">
      <c r="C82" s="210" t="s">
        <v>79</v>
      </c>
      <c r="D82" s="210"/>
      <c r="E82" s="214"/>
      <c r="J82" t="s">
        <v>91</v>
      </c>
    </row>
    <row r="83" spans="2:10" ht="15" x14ac:dyDescent="0.25">
      <c r="C83" s="210" t="s">
        <v>80</v>
      </c>
      <c r="D83" s="210"/>
      <c r="E83" s="214"/>
      <c r="J83" t="s">
        <v>92</v>
      </c>
    </row>
    <row r="84" spans="2:10" ht="15" x14ac:dyDescent="0.25">
      <c r="C84" s="210" t="s">
        <v>81</v>
      </c>
      <c r="D84" s="210"/>
      <c r="E84" s="214"/>
      <c r="J84" t="s">
        <v>92</v>
      </c>
    </row>
    <row r="85" spans="2:10" ht="15" x14ac:dyDescent="0.25">
      <c r="C85" s="210" t="s">
        <v>82</v>
      </c>
      <c r="D85" s="210"/>
      <c r="E85" s="214"/>
      <c r="J85" t="s">
        <v>92</v>
      </c>
    </row>
    <row r="86" spans="2:10" ht="15" x14ac:dyDescent="0.25">
      <c r="C86" s="210" t="s">
        <v>65</v>
      </c>
      <c r="D86" s="210"/>
      <c r="E86" s="214"/>
      <c r="J86" t="s">
        <v>92</v>
      </c>
    </row>
    <row r="87" spans="2:10" ht="15" x14ac:dyDescent="0.25">
      <c r="C87" s="210" t="s">
        <v>83</v>
      </c>
      <c r="D87" s="210"/>
      <c r="E87" s="214"/>
      <c r="J87" t="s">
        <v>92</v>
      </c>
    </row>
    <row r="88" spans="2:10" ht="15" x14ac:dyDescent="0.25">
      <c r="C88" s="210" t="s">
        <v>63</v>
      </c>
      <c r="D88" s="210"/>
      <c r="E88" s="214"/>
      <c r="J88" t="s">
        <v>91</v>
      </c>
    </row>
    <row r="89" spans="2:10" ht="15" x14ac:dyDescent="0.25">
      <c r="C89" s="210" t="s">
        <v>84</v>
      </c>
      <c r="D89" s="210"/>
      <c r="E89" s="214"/>
      <c r="I89" s="101"/>
      <c r="J89" s="293" t="s">
        <v>92</v>
      </c>
    </row>
    <row r="90" spans="2:10" ht="15" x14ac:dyDescent="0.25">
      <c r="C90" s="210" t="s">
        <v>85</v>
      </c>
      <c r="D90" s="210"/>
      <c r="E90" s="214"/>
      <c r="I90" s="101"/>
      <c r="J90" s="293" t="s">
        <v>92</v>
      </c>
    </row>
    <row r="91" spans="2:10" ht="15" x14ac:dyDescent="0.25">
      <c r="C91" s="210" t="s">
        <v>86</v>
      </c>
      <c r="D91" s="210"/>
      <c r="E91" s="214"/>
      <c r="I91" s="101"/>
      <c r="J91" s="293" t="s">
        <v>92</v>
      </c>
    </row>
    <row r="92" spans="2:10" ht="15" x14ac:dyDescent="0.25">
      <c r="C92" s="210"/>
      <c r="D92" s="210"/>
      <c r="E92" s="214"/>
    </row>
    <row r="93" spans="2:10" x14ac:dyDescent="0.2">
      <c r="B93" s="257" t="s">
        <v>132</v>
      </c>
      <c r="C93" s="258"/>
    </row>
    <row r="94" spans="2:10" ht="15" x14ac:dyDescent="0.25">
      <c r="B94" s="213"/>
      <c r="D94" s="212" t="s">
        <v>125</v>
      </c>
      <c r="E94" s="212">
        <v>2021</v>
      </c>
      <c r="F94" s="212">
        <v>2022</v>
      </c>
      <c r="G94" s="212">
        <v>2023</v>
      </c>
      <c r="H94" s="212">
        <v>2024</v>
      </c>
      <c r="I94" s="212">
        <v>2025</v>
      </c>
    </row>
    <row r="95" spans="2:10" ht="15" x14ac:dyDescent="0.25">
      <c r="C95" s="210" t="s">
        <v>3</v>
      </c>
      <c r="D95" s="210"/>
      <c r="E95" s="214"/>
      <c r="J95" t="s">
        <v>91</v>
      </c>
    </row>
    <row r="96" spans="2:10" ht="15" x14ac:dyDescent="0.25">
      <c r="C96" s="210" t="s">
        <v>79</v>
      </c>
      <c r="D96" s="210"/>
      <c r="E96" s="214"/>
      <c r="J96" t="s">
        <v>91</v>
      </c>
    </row>
    <row r="97" spans="2:10" ht="15" x14ac:dyDescent="0.25">
      <c r="C97" s="210" t="s">
        <v>80</v>
      </c>
      <c r="D97" s="210"/>
      <c r="E97" s="214"/>
      <c r="J97" t="s">
        <v>92</v>
      </c>
    </row>
    <row r="98" spans="2:10" ht="15" x14ac:dyDescent="0.25">
      <c r="C98" s="210" t="s">
        <v>81</v>
      </c>
      <c r="D98" s="210"/>
      <c r="E98" s="214"/>
      <c r="J98" t="s">
        <v>92</v>
      </c>
    </row>
    <row r="99" spans="2:10" ht="15" x14ac:dyDescent="0.25">
      <c r="C99" s="210" t="s">
        <v>82</v>
      </c>
      <c r="D99" s="210"/>
      <c r="E99" s="214"/>
      <c r="J99" t="s">
        <v>92</v>
      </c>
    </row>
    <row r="100" spans="2:10" ht="15" x14ac:dyDescent="0.25">
      <c r="C100" s="210" t="s">
        <v>65</v>
      </c>
      <c r="D100" s="210"/>
      <c r="E100" s="214"/>
      <c r="J100" t="s">
        <v>92</v>
      </c>
    </row>
    <row r="101" spans="2:10" ht="15" x14ac:dyDescent="0.25">
      <c r="C101" s="210" t="s">
        <v>83</v>
      </c>
      <c r="D101" s="210"/>
      <c r="E101" s="214"/>
      <c r="J101" t="s">
        <v>92</v>
      </c>
    </row>
    <row r="102" spans="2:10" ht="15" x14ac:dyDescent="0.25">
      <c r="C102" s="210" t="s">
        <v>63</v>
      </c>
      <c r="D102" s="210"/>
      <c r="E102" s="214"/>
      <c r="J102" t="s">
        <v>91</v>
      </c>
    </row>
    <row r="103" spans="2:10" ht="15" x14ac:dyDescent="0.25">
      <c r="C103" s="210" t="s">
        <v>84</v>
      </c>
      <c r="D103" s="210"/>
      <c r="E103" s="214"/>
      <c r="J103" t="s">
        <v>92</v>
      </c>
    </row>
    <row r="104" spans="2:10" ht="15" x14ac:dyDescent="0.25">
      <c r="C104" s="210" t="s">
        <v>85</v>
      </c>
      <c r="D104" s="210"/>
      <c r="E104" s="214"/>
      <c r="J104" t="s">
        <v>92</v>
      </c>
    </row>
    <row r="105" spans="2:10" ht="15" x14ac:dyDescent="0.25">
      <c r="C105" s="210" t="s">
        <v>86</v>
      </c>
      <c r="D105" s="210"/>
      <c r="E105" s="214"/>
      <c r="J105" t="s">
        <v>92</v>
      </c>
    </row>
    <row r="106" spans="2:10" ht="15" x14ac:dyDescent="0.25">
      <c r="C106" s="210"/>
      <c r="D106" s="210"/>
      <c r="E106" s="214"/>
    </row>
    <row r="107" spans="2:10" x14ac:dyDescent="0.2">
      <c r="B107" s="257" t="s">
        <v>133</v>
      </c>
      <c r="C107" s="258"/>
    </row>
    <row r="108" spans="2:10" ht="15" x14ac:dyDescent="0.25">
      <c r="B108" s="213"/>
      <c r="D108" s="212" t="s">
        <v>125</v>
      </c>
      <c r="E108" s="212">
        <v>2021</v>
      </c>
      <c r="F108" s="212">
        <v>2022</v>
      </c>
      <c r="G108" s="212">
        <v>2023</v>
      </c>
      <c r="H108" s="212">
        <v>2024</v>
      </c>
      <c r="I108" s="212">
        <v>2025</v>
      </c>
    </row>
    <row r="109" spans="2:10" ht="15" x14ac:dyDescent="0.25">
      <c r="C109" s="210" t="s">
        <v>3</v>
      </c>
      <c r="D109" s="210"/>
      <c r="E109" s="214"/>
      <c r="J109" t="s">
        <v>91</v>
      </c>
    </row>
    <row r="110" spans="2:10" ht="15" x14ac:dyDescent="0.25">
      <c r="C110" s="210" t="s">
        <v>79</v>
      </c>
      <c r="D110" s="210"/>
      <c r="E110" s="214"/>
      <c r="J110" t="s">
        <v>91</v>
      </c>
    </row>
    <row r="111" spans="2:10" ht="15" x14ac:dyDescent="0.25">
      <c r="C111" s="210" t="s">
        <v>80</v>
      </c>
      <c r="D111" s="210"/>
      <c r="E111" s="214"/>
      <c r="J111" t="s">
        <v>92</v>
      </c>
    </row>
    <row r="112" spans="2:10" ht="15" x14ac:dyDescent="0.25">
      <c r="C112" s="210" t="s">
        <v>81</v>
      </c>
      <c r="D112" s="210"/>
      <c r="E112" s="214"/>
      <c r="J112" t="s">
        <v>92</v>
      </c>
    </row>
    <row r="113" spans="2:10" ht="15" x14ac:dyDescent="0.25">
      <c r="C113" s="210" t="s">
        <v>82</v>
      </c>
      <c r="D113" s="210"/>
      <c r="E113" s="214"/>
      <c r="J113" t="s">
        <v>92</v>
      </c>
    </row>
    <row r="114" spans="2:10" ht="15" x14ac:dyDescent="0.25">
      <c r="C114" s="210" t="s">
        <v>65</v>
      </c>
      <c r="D114" s="210"/>
      <c r="E114" s="214"/>
      <c r="J114" t="s">
        <v>92</v>
      </c>
    </row>
    <row r="115" spans="2:10" ht="15" x14ac:dyDescent="0.25">
      <c r="C115" s="210" t="s">
        <v>83</v>
      </c>
      <c r="D115" s="210"/>
      <c r="E115" s="214"/>
      <c r="J115" t="s">
        <v>92</v>
      </c>
    </row>
    <row r="116" spans="2:10" ht="15" x14ac:dyDescent="0.25">
      <c r="C116" s="210" t="s">
        <v>63</v>
      </c>
      <c r="D116" s="210"/>
      <c r="E116" s="214"/>
      <c r="J116" t="s">
        <v>91</v>
      </c>
    </row>
    <row r="117" spans="2:10" ht="15" x14ac:dyDescent="0.25">
      <c r="C117" s="210" t="s">
        <v>84</v>
      </c>
      <c r="D117" s="210"/>
      <c r="E117" s="214"/>
      <c r="J117" t="s">
        <v>92</v>
      </c>
    </row>
    <row r="118" spans="2:10" ht="15" x14ac:dyDescent="0.25">
      <c r="C118" s="210" t="s">
        <v>85</v>
      </c>
      <c r="D118" s="210"/>
      <c r="E118" s="214"/>
      <c r="J118" t="s">
        <v>92</v>
      </c>
    </row>
    <row r="119" spans="2:10" ht="15" x14ac:dyDescent="0.25">
      <c r="C119" s="210" t="s">
        <v>86</v>
      </c>
      <c r="D119" s="210"/>
      <c r="E119" s="214"/>
      <c r="J119" t="s">
        <v>92</v>
      </c>
    </row>
    <row r="120" spans="2:10" ht="15" x14ac:dyDescent="0.25">
      <c r="C120" s="210"/>
      <c r="D120" s="210"/>
      <c r="H120" t="s">
        <v>93</v>
      </c>
    </row>
    <row r="121" spans="2:10" x14ac:dyDescent="0.2">
      <c r="B121" s="213" t="s">
        <v>94</v>
      </c>
    </row>
    <row r="122" spans="2:10" ht="15" x14ac:dyDescent="0.25">
      <c r="D122" s="212" t="s">
        <v>125</v>
      </c>
      <c r="E122" s="212">
        <v>2021</v>
      </c>
      <c r="F122" s="212">
        <v>2022</v>
      </c>
      <c r="G122" s="212">
        <v>2023</v>
      </c>
      <c r="H122" s="212">
        <v>2024</v>
      </c>
      <c r="I122" s="212">
        <v>2025</v>
      </c>
    </row>
    <row r="123" spans="2:10" ht="15" x14ac:dyDescent="0.25">
      <c r="C123" s="210" t="s">
        <v>3</v>
      </c>
      <c r="D123" s="233">
        <v>-1.5E-3</v>
      </c>
      <c r="E123" s="261">
        <v>2.5999999999999999E-3</v>
      </c>
      <c r="F123" s="261"/>
      <c r="G123" s="233"/>
      <c r="H123" s="233"/>
      <c r="I123" s="233"/>
      <c r="J123" t="s">
        <v>91</v>
      </c>
    </row>
    <row r="124" spans="2:10" ht="15" x14ac:dyDescent="0.25">
      <c r="C124" s="210" t="s">
        <v>79</v>
      </c>
      <c r="D124" s="233">
        <v>-1.5E-3</v>
      </c>
      <c r="E124" s="261">
        <v>2.5999999999999999E-3</v>
      </c>
      <c r="F124" s="261"/>
      <c r="G124" s="233"/>
      <c r="H124" s="233"/>
      <c r="I124" s="233"/>
      <c r="J124" t="s">
        <v>91</v>
      </c>
    </row>
    <row r="125" spans="2:10" ht="15" x14ac:dyDescent="0.25">
      <c r="C125" s="210" t="s">
        <v>80</v>
      </c>
      <c r="D125" s="233">
        <v>-1.5E-3</v>
      </c>
      <c r="E125" s="261">
        <v>2.5999999999999999E-3</v>
      </c>
      <c r="F125" s="261"/>
      <c r="G125" s="233"/>
      <c r="H125" s="233"/>
      <c r="I125" s="233"/>
      <c r="J125" t="s">
        <v>91</v>
      </c>
    </row>
    <row r="126" spans="2:10" ht="15" x14ac:dyDescent="0.25">
      <c r="C126" s="210" t="s">
        <v>81</v>
      </c>
      <c r="D126" s="233">
        <v>-1.5E-3</v>
      </c>
      <c r="E126" s="261">
        <v>2.5999999999999999E-3</v>
      </c>
      <c r="F126" s="261"/>
      <c r="G126" s="233"/>
      <c r="H126" s="233"/>
      <c r="I126" s="233"/>
      <c r="J126" t="s">
        <v>91</v>
      </c>
    </row>
    <row r="127" spans="2:10" ht="15" x14ac:dyDescent="0.25">
      <c r="C127" s="210" t="s">
        <v>82</v>
      </c>
      <c r="D127" s="233">
        <v>-1.5E-3</v>
      </c>
      <c r="E127" s="261">
        <v>2.5999999999999999E-3</v>
      </c>
      <c r="F127" s="261"/>
      <c r="G127" s="233"/>
      <c r="H127" s="233"/>
      <c r="I127" s="233"/>
      <c r="J127" t="s">
        <v>91</v>
      </c>
    </row>
    <row r="128" spans="2:10" ht="15" x14ac:dyDescent="0.25">
      <c r="C128" s="210" t="s">
        <v>65</v>
      </c>
      <c r="D128" s="233">
        <v>-1.5E-3</v>
      </c>
      <c r="E128" s="261">
        <v>2.5999999999999999E-3</v>
      </c>
      <c r="F128" s="261"/>
      <c r="G128" s="233"/>
      <c r="H128" s="233"/>
      <c r="I128" s="233"/>
      <c r="J128" t="s">
        <v>91</v>
      </c>
    </row>
    <row r="129" spans="2:10" ht="15" x14ac:dyDescent="0.25">
      <c r="C129" s="210" t="s">
        <v>83</v>
      </c>
      <c r="D129" s="210"/>
      <c r="E129" s="261">
        <v>2.5999999999999999E-3</v>
      </c>
      <c r="J129" t="s">
        <v>91</v>
      </c>
    </row>
    <row r="130" spans="2:10" ht="15" x14ac:dyDescent="0.25">
      <c r="C130" s="210" t="s">
        <v>63</v>
      </c>
      <c r="D130" s="210"/>
      <c r="E130" s="214"/>
      <c r="J130" t="s">
        <v>91</v>
      </c>
    </row>
    <row r="131" spans="2:10" ht="15" x14ac:dyDescent="0.25">
      <c r="C131" s="210" t="s">
        <v>84</v>
      </c>
      <c r="D131" s="210"/>
      <c r="E131" s="214"/>
      <c r="J131" t="s">
        <v>91</v>
      </c>
    </row>
    <row r="132" spans="2:10" ht="15" x14ac:dyDescent="0.25">
      <c r="C132" s="210" t="s">
        <v>85</v>
      </c>
      <c r="D132" s="210"/>
      <c r="E132" s="214"/>
      <c r="J132" t="s">
        <v>91</v>
      </c>
    </row>
    <row r="133" spans="2:10" ht="15" x14ac:dyDescent="0.25">
      <c r="C133" s="210" t="s">
        <v>86</v>
      </c>
      <c r="D133" s="210"/>
      <c r="E133" s="214"/>
      <c r="J133" t="s">
        <v>91</v>
      </c>
    </row>
    <row r="135" spans="2:10" x14ac:dyDescent="0.2">
      <c r="B135" s="213" t="s">
        <v>104</v>
      </c>
      <c r="C135" s="213"/>
      <c r="D135" s="213"/>
      <c r="E135" s="213"/>
      <c r="F135" s="213"/>
      <c r="G135" s="213"/>
      <c r="H135" s="213"/>
      <c r="I135" s="213"/>
    </row>
    <row r="136" spans="2:10" x14ac:dyDescent="0.2">
      <c r="B136" s="213" t="s">
        <v>105</v>
      </c>
      <c r="C136" s="213"/>
      <c r="D136" s="213"/>
      <c r="E136" s="213"/>
      <c r="F136" s="213"/>
      <c r="G136" s="213"/>
      <c r="H136" s="213"/>
      <c r="I136" s="213"/>
    </row>
    <row r="137" spans="2:10" x14ac:dyDescent="0.2">
      <c r="B137" s="213"/>
      <c r="C137" s="213"/>
      <c r="D137" s="213"/>
      <c r="E137" s="213"/>
      <c r="F137" s="213"/>
      <c r="G137" s="213"/>
      <c r="H137" s="213"/>
      <c r="I137" s="213"/>
    </row>
    <row r="138" spans="2:10" ht="15" x14ac:dyDescent="0.25">
      <c r="D138" s="212" t="s">
        <v>125</v>
      </c>
      <c r="E138" s="212">
        <v>2021</v>
      </c>
      <c r="F138" s="212">
        <v>2022</v>
      </c>
      <c r="G138" s="212">
        <v>2023</v>
      </c>
      <c r="H138" s="212">
        <v>2024</v>
      </c>
      <c r="I138" s="212">
        <v>2025</v>
      </c>
    </row>
    <row r="139" spans="2:10" ht="15" x14ac:dyDescent="0.25">
      <c r="C139" s="210" t="s">
        <v>3</v>
      </c>
      <c r="D139" s="261">
        <v>0</v>
      </c>
      <c r="E139" s="233"/>
      <c r="F139" s="233"/>
      <c r="G139" s="233"/>
      <c r="H139" s="233"/>
      <c r="I139" s="233"/>
      <c r="J139" t="s">
        <v>91</v>
      </c>
    </row>
    <row r="140" spans="2:10" ht="15" x14ac:dyDescent="0.25">
      <c r="C140" s="210" t="s">
        <v>79</v>
      </c>
      <c r="D140" s="261">
        <v>0</v>
      </c>
      <c r="E140" s="233"/>
      <c r="F140" s="233"/>
      <c r="G140" s="233"/>
      <c r="H140" s="233"/>
      <c r="I140" s="233"/>
      <c r="J140" t="s">
        <v>91</v>
      </c>
    </row>
    <row r="141" spans="2:10" ht="15" x14ac:dyDescent="0.25">
      <c r="C141" s="210" t="s">
        <v>80</v>
      </c>
      <c r="D141" s="261">
        <v>-2.47E-2</v>
      </c>
      <c r="E141" s="261">
        <v>-0.1046</v>
      </c>
      <c r="F141" s="261"/>
      <c r="G141" s="233"/>
      <c r="H141" s="233"/>
      <c r="I141" s="233"/>
      <c r="J141" t="s">
        <v>92</v>
      </c>
    </row>
    <row r="142" spans="2:10" ht="15" x14ac:dyDescent="0.25">
      <c r="C142" s="210" t="s">
        <v>81</v>
      </c>
      <c r="D142" s="261">
        <v>0</v>
      </c>
      <c r="E142" s="261">
        <v>-0.11700000000000001</v>
      </c>
      <c r="F142" s="261"/>
      <c r="G142" s="233"/>
      <c r="H142" s="233"/>
      <c r="I142" s="233"/>
      <c r="J142" t="s">
        <v>92</v>
      </c>
    </row>
    <row r="143" spans="2:10" ht="15" x14ac:dyDescent="0.25">
      <c r="C143" s="210" t="s">
        <v>82</v>
      </c>
      <c r="D143" s="261">
        <v>0</v>
      </c>
      <c r="E143" s="233"/>
      <c r="F143" s="261"/>
      <c r="G143" s="233"/>
      <c r="H143" s="233"/>
      <c r="I143" s="233"/>
      <c r="J143" t="s">
        <v>92</v>
      </c>
    </row>
    <row r="144" spans="2:10" ht="15" x14ac:dyDescent="0.25">
      <c r="C144" s="210" t="s">
        <v>65</v>
      </c>
      <c r="D144" s="261">
        <v>0</v>
      </c>
      <c r="E144" s="233"/>
      <c r="F144" s="233"/>
      <c r="G144" s="233"/>
      <c r="H144" s="233"/>
      <c r="I144" s="233"/>
      <c r="J144" t="s">
        <v>92</v>
      </c>
    </row>
    <row r="145" spans="2:10" ht="15" x14ac:dyDescent="0.25">
      <c r="C145" s="210" t="s">
        <v>83</v>
      </c>
      <c r="D145" s="261">
        <v>0</v>
      </c>
      <c r="E145" s="233"/>
      <c r="F145" s="233"/>
      <c r="G145" s="233"/>
      <c r="H145" s="233"/>
      <c r="I145" s="233"/>
      <c r="J145" t="s">
        <v>92</v>
      </c>
    </row>
    <row r="146" spans="2:10" ht="15" x14ac:dyDescent="0.25">
      <c r="C146" s="210" t="s">
        <v>63</v>
      </c>
      <c r="D146" s="261">
        <v>0</v>
      </c>
      <c r="E146" s="233"/>
      <c r="F146" s="233"/>
      <c r="G146" s="233"/>
      <c r="H146" s="233"/>
      <c r="I146" s="233"/>
      <c r="J146" t="s">
        <v>91</v>
      </c>
    </row>
    <row r="147" spans="2:10" ht="15" x14ac:dyDescent="0.25">
      <c r="C147" s="210" t="s">
        <v>84</v>
      </c>
      <c r="D147" s="233">
        <v>0</v>
      </c>
      <c r="E147" s="225"/>
      <c r="F147" s="225"/>
      <c r="G147" s="225"/>
      <c r="H147" s="225"/>
      <c r="I147" s="225"/>
      <c r="J147" t="s">
        <v>92</v>
      </c>
    </row>
    <row r="148" spans="2:10" ht="15" x14ac:dyDescent="0.25">
      <c r="C148" s="210" t="s">
        <v>85</v>
      </c>
      <c r="D148" s="233">
        <v>0</v>
      </c>
      <c r="E148" s="225"/>
      <c r="F148" s="225"/>
      <c r="G148" s="225"/>
      <c r="H148" s="225"/>
      <c r="I148" s="225"/>
      <c r="J148" t="s">
        <v>92</v>
      </c>
    </row>
    <row r="149" spans="2:10" ht="15" x14ac:dyDescent="0.25">
      <c r="C149" s="210" t="s">
        <v>86</v>
      </c>
      <c r="D149" s="233">
        <v>0</v>
      </c>
      <c r="E149" s="225"/>
      <c r="F149" s="225"/>
      <c r="G149" s="225"/>
      <c r="H149" s="225"/>
      <c r="I149" s="225"/>
      <c r="J149" t="s">
        <v>92</v>
      </c>
    </row>
    <row r="151" spans="2:10" x14ac:dyDescent="0.2">
      <c r="B151" s="213" t="s">
        <v>28</v>
      </c>
    </row>
    <row r="152" spans="2:10" ht="15" x14ac:dyDescent="0.25">
      <c r="D152" s="212" t="s">
        <v>125</v>
      </c>
      <c r="E152" s="212">
        <v>2021</v>
      </c>
      <c r="F152" s="212">
        <v>2022</v>
      </c>
      <c r="G152" s="212">
        <v>2023</v>
      </c>
      <c r="H152" s="212">
        <v>2024</v>
      </c>
      <c r="I152" s="212">
        <v>2025</v>
      </c>
    </row>
    <row r="153" spans="2:10" ht="15" x14ac:dyDescent="0.25">
      <c r="C153" s="210" t="s">
        <v>3</v>
      </c>
      <c r="D153" s="261">
        <v>7.6E-3</v>
      </c>
      <c r="E153" s="261">
        <v>8.0999999999999996E-3</v>
      </c>
      <c r="F153" s="261">
        <v>8.0999999999999996E-3</v>
      </c>
      <c r="G153" s="261">
        <v>8.0999999999999996E-3</v>
      </c>
      <c r="H153" s="261">
        <v>8.0999999999999996E-3</v>
      </c>
      <c r="I153" s="261">
        <v>8.0999999999999996E-3</v>
      </c>
      <c r="J153" t="s">
        <v>91</v>
      </c>
    </row>
    <row r="154" spans="2:10" ht="15" x14ac:dyDescent="0.25">
      <c r="C154" s="210" t="s">
        <v>79</v>
      </c>
      <c r="D154" s="261">
        <v>7.1000000000000004E-3</v>
      </c>
      <c r="E154" s="261">
        <v>7.6E-3</v>
      </c>
      <c r="F154" s="261">
        <v>7.6E-3</v>
      </c>
      <c r="G154" s="261">
        <v>7.6E-3</v>
      </c>
      <c r="H154" s="261">
        <v>7.6E-3</v>
      </c>
      <c r="I154" s="261">
        <v>7.6E-3</v>
      </c>
      <c r="J154" t="s">
        <v>91</v>
      </c>
    </row>
    <row r="155" spans="2:10" ht="15" x14ac:dyDescent="0.25">
      <c r="C155" s="210" t="s">
        <v>80</v>
      </c>
      <c r="D155" s="261">
        <v>2.9016999999999999</v>
      </c>
      <c r="E155" s="261">
        <v>3.1059000000000001</v>
      </c>
      <c r="F155" s="261">
        <v>3.1059000000000001</v>
      </c>
      <c r="G155" s="261">
        <v>3.1059000000000001</v>
      </c>
      <c r="H155" s="261">
        <v>3.1059000000000001</v>
      </c>
      <c r="I155" s="261">
        <v>3.1059000000000001</v>
      </c>
      <c r="J155" t="s">
        <v>92</v>
      </c>
    </row>
    <row r="156" spans="2:10" ht="15" x14ac:dyDescent="0.25">
      <c r="C156" s="210" t="s">
        <v>81</v>
      </c>
      <c r="D156" s="261">
        <v>3.0127999999999999</v>
      </c>
      <c r="E156" s="261">
        <v>3.2248000000000001</v>
      </c>
      <c r="F156" s="261">
        <v>3.2248000000000001</v>
      </c>
      <c r="G156" s="261">
        <v>3.2248000000000001</v>
      </c>
      <c r="H156" s="261">
        <v>3.2248000000000001</v>
      </c>
      <c r="I156" s="261">
        <v>3.2248000000000001</v>
      </c>
      <c r="J156" t="s">
        <v>92</v>
      </c>
    </row>
    <row r="157" spans="2:10" ht="15" x14ac:dyDescent="0.25">
      <c r="C157" s="210" t="s">
        <v>82</v>
      </c>
      <c r="D157" s="261">
        <v>3.3399000000000001</v>
      </c>
      <c r="E157" s="261">
        <v>3.5749</v>
      </c>
      <c r="F157" s="261">
        <v>3.5749</v>
      </c>
      <c r="G157" s="261">
        <v>3.5749</v>
      </c>
      <c r="H157" s="261">
        <v>3.5749</v>
      </c>
      <c r="I157" s="261">
        <v>3.5749</v>
      </c>
      <c r="J157" t="s">
        <v>92</v>
      </c>
    </row>
    <row r="158" spans="2:10" ht="15" x14ac:dyDescent="0.25">
      <c r="C158" s="210" t="s">
        <v>65</v>
      </c>
      <c r="D158" s="261">
        <v>2.1528999999999998</v>
      </c>
      <c r="E158" s="261">
        <v>2.3043999999999998</v>
      </c>
      <c r="F158" s="261">
        <v>2.3043999999999998</v>
      </c>
      <c r="G158" s="261">
        <v>2.3043999999999998</v>
      </c>
      <c r="H158" s="261">
        <v>2.3043999999999998</v>
      </c>
      <c r="I158" s="261">
        <v>2.3043999999999998</v>
      </c>
      <c r="J158" t="s">
        <v>92</v>
      </c>
    </row>
    <row r="159" spans="2:10" ht="15" x14ac:dyDescent="0.25">
      <c r="C159" s="210" t="s">
        <v>83</v>
      </c>
      <c r="D159" s="261">
        <v>2.1419999999999999</v>
      </c>
      <c r="E159" s="261">
        <v>2.2927</v>
      </c>
      <c r="F159" s="261">
        <v>2.2927</v>
      </c>
      <c r="G159" s="261">
        <v>2.2927</v>
      </c>
      <c r="H159" s="261">
        <v>2.2927</v>
      </c>
      <c r="I159" s="261">
        <v>2.2927</v>
      </c>
      <c r="J159" t="s">
        <v>92</v>
      </c>
    </row>
    <row r="160" spans="2:10" ht="15" x14ac:dyDescent="0.25">
      <c r="C160" s="210" t="s">
        <v>63</v>
      </c>
      <c r="D160" s="261">
        <v>7.1000000000000004E-3</v>
      </c>
      <c r="E160" s="261">
        <v>7.6E-3</v>
      </c>
      <c r="F160" s="261">
        <v>7.6E-3</v>
      </c>
      <c r="G160" s="261">
        <v>7.6E-3</v>
      </c>
      <c r="H160" s="261">
        <v>7.6E-3</v>
      </c>
      <c r="I160" s="261">
        <v>7.6E-3</v>
      </c>
      <c r="J160" t="s">
        <v>92</v>
      </c>
    </row>
    <row r="161" spans="2:10" ht="15" x14ac:dyDescent="0.25">
      <c r="C161" s="210" t="s">
        <v>84</v>
      </c>
      <c r="D161" s="210"/>
      <c r="E161" s="225"/>
      <c r="J161" t="s">
        <v>92</v>
      </c>
    </row>
    <row r="162" spans="2:10" ht="15" x14ac:dyDescent="0.25">
      <c r="C162" s="210" t="s">
        <v>85</v>
      </c>
      <c r="D162" s="210"/>
      <c r="E162" s="225"/>
      <c r="J162" t="s">
        <v>92</v>
      </c>
    </row>
    <row r="163" spans="2:10" ht="15" x14ac:dyDescent="0.25">
      <c r="C163" s="210" t="s">
        <v>86</v>
      </c>
      <c r="D163" s="210"/>
      <c r="E163" s="225"/>
      <c r="J163" t="s">
        <v>92</v>
      </c>
    </row>
    <row r="165" spans="2:10" x14ac:dyDescent="0.2">
      <c r="B165" s="213" t="s">
        <v>29</v>
      </c>
    </row>
    <row r="166" spans="2:10" ht="15" x14ac:dyDescent="0.25">
      <c r="D166" s="212" t="s">
        <v>125</v>
      </c>
      <c r="E166" s="212">
        <v>2021</v>
      </c>
      <c r="F166" s="212">
        <v>2022</v>
      </c>
      <c r="G166" s="212">
        <v>2023</v>
      </c>
      <c r="H166" s="212">
        <v>2024</v>
      </c>
      <c r="I166" s="212">
        <v>2025</v>
      </c>
    </row>
    <row r="167" spans="2:10" ht="15" x14ac:dyDescent="0.25">
      <c r="C167" s="210" t="s">
        <v>3</v>
      </c>
      <c r="D167" s="261">
        <v>5.1999999999999998E-3</v>
      </c>
      <c r="E167" s="261">
        <v>5.0000000000000001E-3</v>
      </c>
      <c r="F167" s="261">
        <v>5.0000000000000001E-3</v>
      </c>
      <c r="G167" s="261">
        <v>5.0000000000000001E-3</v>
      </c>
      <c r="H167" s="261">
        <v>5.0000000000000001E-3</v>
      </c>
      <c r="I167" s="261">
        <v>5.0000000000000001E-3</v>
      </c>
      <c r="J167" t="s">
        <v>91</v>
      </c>
    </row>
    <row r="168" spans="2:10" ht="15" x14ac:dyDescent="0.25">
      <c r="C168" s="210" t="s">
        <v>79</v>
      </c>
      <c r="D168" s="261">
        <v>5.0000000000000001E-3</v>
      </c>
      <c r="E168" s="261">
        <v>4.7999999999999996E-3</v>
      </c>
      <c r="F168" s="261">
        <v>4.7999999999999996E-3</v>
      </c>
      <c r="G168" s="261">
        <v>4.7999999999999996E-3</v>
      </c>
      <c r="H168" s="261">
        <v>4.7999999999999996E-3</v>
      </c>
      <c r="I168" s="261">
        <v>4.7999999999999996E-3</v>
      </c>
      <c r="J168" t="s">
        <v>91</v>
      </c>
    </row>
    <row r="169" spans="2:10" ht="15" x14ac:dyDescent="0.25">
      <c r="C169" s="210" t="s">
        <v>80</v>
      </c>
      <c r="D169" s="261">
        <v>2.0474000000000001</v>
      </c>
      <c r="E169" s="261">
        <v>1.9643999999999999</v>
      </c>
      <c r="F169" s="261">
        <v>1.9643999999999999</v>
      </c>
      <c r="G169" s="261">
        <v>1.9643999999999999</v>
      </c>
      <c r="H169" s="261">
        <v>1.9643999999999999</v>
      </c>
      <c r="I169" s="261">
        <v>1.9643999999999999</v>
      </c>
      <c r="J169" t="s">
        <v>92</v>
      </c>
    </row>
    <row r="170" spans="2:10" ht="15" x14ac:dyDescent="0.25">
      <c r="C170" s="210" t="s">
        <v>81</v>
      </c>
      <c r="D170" s="261">
        <v>2.1882000000000001</v>
      </c>
      <c r="E170" s="261">
        <v>2.0994999999999999</v>
      </c>
      <c r="F170" s="261">
        <v>2.0994999999999999</v>
      </c>
      <c r="G170" s="261">
        <v>2.0994999999999999</v>
      </c>
      <c r="H170" s="261">
        <v>2.0994999999999999</v>
      </c>
      <c r="I170" s="261">
        <v>2.0994999999999999</v>
      </c>
      <c r="J170" t="s">
        <v>92</v>
      </c>
    </row>
    <row r="171" spans="2:10" ht="15" x14ac:dyDescent="0.25">
      <c r="C171" s="210" t="s">
        <v>82</v>
      </c>
      <c r="D171" s="261">
        <v>2.4641999999999999</v>
      </c>
      <c r="E171" s="261">
        <v>2.3643000000000001</v>
      </c>
      <c r="F171" s="261">
        <v>2.3643000000000001</v>
      </c>
      <c r="G171" s="261">
        <v>2.3643000000000001</v>
      </c>
      <c r="H171" s="261">
        <v>2.3643000000000001</v>
      </c>
      <c r="I171" s="261">
        <v>2.3643000000000001</v>
      </c>
      <c r="J171" t="s">
        <v>92</v>
      </c>
    </row>
    <row r="172" spans="2:10" ht="15" x14ac:dyDescent="0.25">
      <c r="C172" s="210" t="s">
        <v>65</v>
      </c>
      <c r="D172" s="261">
        <v>1.5528</v>
      </c>
      <c r="E172" s="261">
        <v>1.4898</v>
      </c>
      <c r="F172" s="261">
        <v>1.4898</v>
      </c>
      <c r="G172" s="261">
        <v>1.4898</v>
      </c>
      <c r="H172" s="261">
        <v>1.4898</v>
      </c>
      <c r="I172" s="261">
        <v>1.4898</v>
      </c>
      <c r="J172" t="s">
        <v>92</v>
      </c>
    </row>
    <row r="173" spans="2:10" ht="15" x14ac:dyDescent="0.25">
      <c r="C173" s="210" t="s">
        <v>83</v>
      </c>
      <c r="D173" s="261">
        <v>1.5210999999999999</v>
      </c>
      <c r="E173" s="261">
        <v>1.4594</v>
      </c>
      <c r="F173" s="261">
        <v>1.4594</v>
      </c>
      <c r="G173" s="261">
        <v>1.4594</v>
      </c>
      <c r="H173" s="261">
        <v>1.4594</v>
      </c>
      <c r="I173" s="261">
        <v>1.4594</v>
      </c>
      <c r="J173" t="s">
        <v>92</v>
      </c>
    </row>
    <row r="174" spans="2:10" ht="15" x14ac:dyDescent="0.25">
      <c r="C174" s="210" t="s">
        <v>63</v>
      </c>
      <c r="D174" s="261">
        <v>5.0000000000000001E-3</v>
      </c>
      <c r="E174" s="261">
        <v>4.7999999999999996E-3</v>
      </c>
      <c r="F174" s="261">
        <v>4.7999999999999996E-3</v>
      </c>
      <c r="G174" s="261">
        <v>4.7999999999999996E-3</v>
      </c>
      <c r="H174" s="261">
        <v>4.7999999999999996E-3</v>
      </c>
      <c r="I174" s="261">
        <v>4.7999999999999996E-3</v>
      </c>
      <c r="J174" t="s">
        <v>92</v>
      </c>
    </row>
    <row r="175" spans="2:10" ht="15" x14ac:dyDescent="0.25">
      <c r="C175" s="210" t="s">
        <v>84</v>
      </c>
      <c r="D175" s="210"/>
      <c r="E175" s="225"/>
      <c r="J175" t="s">
        <v>92</v>
      </c>
    </row>
    <row r="176" spans="2:10" ht="15" x14ac:dyDescent="0.25">
      <c r="C176" s="210" t="s">
        <v>85</v>
      </c>
      <c r="D176" s="210"/>
      <c r="E176" s="225"/>
      <c r="J176" t="s">
        <v>92</v>
      </c>
    </row>
    <row r="177" spans="2:10" ht="15" x14ac:dyDescent="0.25">
      <c r="C177" s="210" t="s">
        <v>86</v>
      </c>
      <c r="D177" s="210"/>
      <c r="E177" s="225"/>
      <c r="J177" t="s">
        <v>92</v>
      </c>
    </row>
    <row r="179" spans="2:10" x14ac:dyDescent="0.2">
      <c r="B179" s="213" t="s">
        <v>31</v>
      </c>
    </row>
    <row r="180" spans="2:10" ht="15" x14ac:dyDescent="0.25">
      <c r="D180" s="212" t="s">
        <v>125</v>
      </c>
      <c r="E180" s="212">
        <v>2021</v>
      </c>
      <c r="F180" s="212">
        <v>2022</v>
      </c>
      <c r="G180" s="212">
        <v>2023</v>
      </c>
      <c r="H180" s="212">
        <v>2024</v>
      </c>
      <c r="I180" s="212">
        <v>2025</v>
      </c>
    </row>
    <row r="181" spans="2:10" ht="15" x14ac:dyDescent="0.25">
      <c r="C181" s="210" t="s">
        <v>3</v>
      </c>
      <c r="D181" s="233">
        <v>3.3999999999999998E-3</v>
      </c>
      <c r="E181" s="233">
        <v>3.3999999999999998E-3</v>
      </c>
      <c r="F181" s="233">
        <v>3.3999999999999998E-3</v>
      </c>
      <c r="G181" s="233">
        <v>3.3999999999999998E-3</v>
      </c>
      <c r="H181" s="233">
        <v>3.3999999999999998E-3</v>
      </c>
      <c r="I181" s="233">
        <v>3.3999999999999998E-3</v>
      </c>
      <c r="J181" t="s">
        <v>91</v>
      </c>
    </row>
    <row r="182" spans="2:10" ht="15" x14ac:dyDescent="0.25">
      <c r="C182" s="210" t="s">
        <v>79</v>
      </c>
      <c r="D182" s="233">
        <v>3.3999999999999998E-3</v>
      </c>
      <c r="E182" s="233">
        <v>3.3999999999999998E-3</v>
      </c>
      <c r="F182" s="233">
        <v>3.3999999999999998E-3</v>
      </c>
      <c r="G182" s="233">
        <v>3.3999999999999998E-3</v>
      </c>
      <c r="H182" s="233">
        <v>3.3999999999999998E-3</v>
      </c>
      <c r="I182" s="233">
        <v>3.3999999999999998E-3</v>
      </c>
      <c r="J182" t="s">
        <v>91</v>
      </c>
    </row>
    <row r="183" spans="2:10" ht="15" x14ac:dyDescent="0.25">
      <c r="C183" s="210" t="s">
        <v>80</v>
      </c>
      <c r="D183" s="233">
        <v>3.3999999999999998E-3</v>
      </c>
      <c r="E183" s="233">
        <v>3.3999999999999998E-3</v>
      </c>
      <c r="F183" s="233">
        <v>3.3999999999999998E-3</v>
      </c>
      <c r="G183" s="233">
        <v>3.3999999999999998E-3</v>
      </c>
      <c r="H183" s="233">
        <v>3.3999999999999998E-3</v>
      </c>
      <c r="I183" s="233">
        <v>3.3999999999999998E-3</v>
      </c>
      <c r="J183" t="s">
        <v>91</v>
      </c>
    </row>
    <row r="184" spans="2:10" ht="15" x14ac:dyDescent="0.25">
      <c r="C184" s="210" t="s">
        <v>81</v>
      </c>
      <c r="D184" s="233">
        <v>3.3999999999999998E-3</v>
      </c>
      <c r="E184" s="233">
        <v>3.3999999999999998E-3</v>
      </c>
      <c r="F184" s="233">
        <v>3.3999999999999998E-3</v>
      </c>
      <c r="G184" s="233">
        <v>3.3999999999999998E-3</v>
      </c>
      <c r="H184" s="233">
        <v>3.3999999999999998E-3</v>
      </c>
      <c r="I184" s="233">
        <v>3.3999999999999998E-3</v>
      </c>
      <c r="J184" t="s">
        <v>91</v>
      </c>
    </row>
    <row r="185" spans="2:10" ht="15" x14ac:dyDescent="0.25">
      <c r="C185" s="210" t="s">
        <v>82</v>
      </c>
      <c r="D185" s="233">
        <v>3.3999999999999998E-3</v>
      </c>
      <c r="E185" s="233">
        <v>3.3999999999999998E-3</v>
      </c>
      <c r="F185" s="233">
        <v>3.3999999999999998E-3</v>
      </c>
      <c r="G185" s="233">
        <v>3.3999999999999998E-3</v>
      </c>
      <c r="H185" s="233">
        <v>3.3999999999999998E-3</v>
      </c>
      <c r="I185" s="233">
        <v>3.3999999999999998E-3</v>
      </c>
      <c r="J185" t="s">
        <v>91</v>
      </c>
    </row>
    <row r="186" spans="2:10" ht="15" x14ac:dyDescent="0.25">
      <c r="C186" s="210" t="s">
        <v>65</v>
      </c>
      <c r="D186" s="233">
        <v>3.3999999999999998E-3</v>
      </c>
      <c r="E186" s="233">
        <v>3.3999999999999998E-3</v>
      </c>
      <c r="F186" s="233">
        <v>3.3999999999999998E-3</v>
      </c>
      <c r="G186" s="233">
        <v>3.3999999999999998E-3</v>
      </c>
      <c r="H186" s="233">
        <v>3.3999999999999998E-3</v>
      </c>
      <c r="I186" s="233">
        <v>3.3999999999999998E-3</v>
      </c>
      <c r="J186" t="s">
        <v>91</v>
      </c>
    </row>
    <row r="187" spans="2:10" ht="15" x14ac:dyDescent="0.25">
      <c r="C187" s="210" t="s">
        <v>83</v>
      </c>
      <c r="D187" s="233">
        <v>3.3999999999999998E-3</v>
      </c>
      <c r="E187" s="233">
        <v>3.3999999999999998E-3</v>
      </c>
      <c r="F187" s="233">
        <v>3.3999999999999998E-3</v>
      </c>
      <c r="G187" s="233">
        <v>3.3999999999999998E-3</v>
      </c>
      <c r="H187" s="233">
        <v>3.3999999999999998E-3</v>
      </c>
      <c r="I187" s="233">
        <v>3.3999999999999998E-3</v>
      </c>
      <c r="J187" t="s">
        <v>91</v>
      </c>
    </row>
    <row r="188" spans="2:10" ht="15" x14ac:dyDescent="0.25">
      <c r="C188" s="210" t="s">
        <v>63</v>
      </c>
      <c r="D188" s="233">
        <v>3.3999999999999998E-3</v>
      </c>
      <c r="E188" s="233">
        <v>3.3999999999999998E-3</v>
      </c>
      <c r="F188" s="233">
        <v>3.3999999999999998E-3</v>
      </c>
      <c r="G188" s="233">
        <v>3.3999999999999998E-3</v>
      </c>
      <c r="H188" s="233">
        <v>3.3999999999999998E-3</v>
      </c>
      <c r="I188" s="233">
        <v>3.3999999999999998E-3</v>
      </c>
      <c r="J188" t="s">
        <v>91</v>
      </c>
    </row>
    <row r="189" spans="2:10" ht="15" x14ac:dyDescent="0.25">
      <c r="C189" s="210" t="s">
        <v>84</v>
      </c>
      <c r="D189" s="233">
        <v>3.3999999999999998E-3</v>
      </c>
      <c r="E189" s="233">
        <v>3.3999999999999998E-3</v>
      </c>
      <c r="F189" s="233">
        <v>3.3999999999999998E-3</v>
      </c>
      <c r="G189" s="233">
        <v>3.3999999999999998E-3</v>
      </c>
      <c r="H189" s="233">
        <v>3.3999999999999998E-3</v>
      </c>
      <c r="I189" s="233">
        <v>3.3999999999999998E-3</v>
      </c>
      <c r="J189" t="s">
        <v>91</v>
      </c>
    </row>
    <row r="190" spans="2:10" ht="15" x14ac:dyDescent="0.25">
      <c r="C190" s="210" t="s">
        <v>85</v>
      </c>
      <c r="D190" s="233">
        <v>3.3999999999999998E-3</v>
      </c>
      <c r="E190" s="233">
        <v>3.3999999999999998E-3</v>
      </c>
      <c r="F190" s="233">
        <v>3.3999999999999998E-3</v>
      </c>
      <c r="G190" s="233">
        <v>3.3999999999999998E-3</v>
      </c>
      <c r="H190" s="233">
        <v>3.3999999999999998E-3</v>
      </c>
      <c r="I190" s="233">
        <v>3.3999999999999998E-3</v>
      </c>
      <c r="J190" t="s">
        <v>91</v>
      </c>
    </row>
    <row r="191" spans="2:10" ht="15" x14ac:dyDescent="0.25">
      <c r="C191" s="210" t="s">
        <v>86</v>
      </c>
      <c r="D191" s="233">
        <v>3.3999999999999998E-3</v>
      </c>
      <c r="E191" s="233">
        <v>3.3999999999999998E-3</v>
      </c>
      <c r="F191" s="233">
        <v>3.3999999999999998E-3</v>
      </c>
      <c r="G191" s="233">
        <v>3.3999999999999998E-3</v>
      </c>
      <c r="H191" s="233">
        <v>3.3999999999999998E-3</v>
      </c>
      <c r="I191" s="233">
        <v>3.3999999999999998E-3</v>
      </c>
      <c r="J191" t="s">
        <v>91</v>
      </c>
    </row>
    <row r="193" spans="2:10" x14ac:dyDescent="0.2">
      <c r="B193" s="213" t="s">
        <v>32</v>
      </c>
    </row>
    <row r="194" spans="2:10" ht="15" x14ac:dyDescent="0.25">
      <c r="D194" s="212" t="s">
        <v>125</v>
      </c>
      <c r="E194" s="212">
        <v>2021</v>
      </c>
      <c r="F194" s="212">
        <v>2022</v>
      </c>
      <c r="G194" s="212">
        <v>2023</v>
      </c>
      <c r="H194" s="212">
        <v>2024</v>
      </c>
      <c r="I194" s="212">
        <v>2025</v>
      </c>
    </row>
    <row r="195" spans="2:10" ht="15" x14ac:dyDescent="0.25">
      <c r="C195" s="210" t="s">
        <v>3</v>
      </c>
      <c r="D195" s="233">
        <v>5.0000000000000001E-4</v>
      </c>
      <c r="E195" s="233">
        <v>5.0000000000000001E-4</v>
      </c>
      <c r="F195" s="233">
        <v>5.0000000000000001E-4</v>
      </c>
      <c r="G195" s="233">
        <v>5.0000000000000001E-4</v>
      </c>
      <c r="H195" s="233">
        <v>5.0000000000000001E-4</v>
      </c>
      <c r="I195">
        <v>5.0000000000000001E-4</v>
      </c>
      <c r="J195" t="s">
        <v>91</v>
      </c>
    </row>
    <row r="196" spans="2:10" ht="15" x14ac:dyDescent="0.25">
      <c r="C196" s="210" t="s">
        <v>79</v>
      </c>
      <c r="D196" s="233">
        <v>5.0000000000000001E-4</v>
      </c>
      <c r="E196" s="233">
        <v>5.0000000000000001E-4</v>
      </c>
      <c r="F196" s="233">
        <v>5.0000000000000001E-4</v>
      </c>
      <c r="G196" s="233">
        <v>5.0000000000000001E-4</v>
      </c>
      <c r="H196" s="233">
        <v>5.0000000000000001E-4</v>
      </c>
      <c r="I196">
        <v>5.0000000000000001E-4</v>
      </c>
      <c r="J196" t="s">
        <v>91</v>
      </c>
    </row>
    <row r="197" spans="2:10" ht="15" x14ac:dyDescent="0.25">
      <c r="C197" s="210" t="s">
        <v>80</v>
      </c>
      <c r="D197" s="233">
        <v>5.0000000000000001E-4</v>
      </c>
      <c r="E197" s="233">
        <v>5.0000000000000001E-4</v>
      </c>
      <c r="F197" s="233">
        <v>5.0000000000000001E-4</v>
      </c>
      <c r="G197" s="233">
        <v>5.0000000000000001E-4</v>
      </c>
      <c r="H197" s="233">
        <v>5.0000000000000001E-4</v>
      </c>
      <c r="I197">
        <v>5.0000000000000001E-4</v>
      </c>
      <c r="J197" t="s">
        <v>91</v>
      </c>
    </row>
    <row r="198" spans="2:10" ht="15" x14ac:dyDescent="0.25">
      <c r="C198" s="210" t="s">
        <v>81</v>
      </c>
      <c r="D198" s="233">
        <v>5.0000000000000001E-4</v>
      </c>
      <c r="E198" s="233">
        <v>5.0000000000000001E-4</v>
      </c>
      <c r="F198" s="233">
        <v>5.0000000000000001E-4</v>
      </c>
      <c r="G198" s="233">
        <v>5.0000000000000001E-4</v>
      </c>
      <c r="H198" s="233">
        <v>5.0000000000000001E-4</v>
      </c>
      <c r="I198">
        <v>5.0000000000000001E-4</v>
      </c>
      <c r="J198" t="s">
        <v>91</v>
      </c>
    </row>
    <row r="199" spans="2:10" ht="15" x14ac:dyDescent="0.25">
      <c r="C199" s="210" t="s">
        <v>82</v>
      </c>
      <c r="D199" s="233">
        <v>5.0000000000000001E-4</v>
      </c>
      <c r="E199" s="233">
        <v>5.0000000000000001E-4</v>
      </c>
      <c r="F199" s="233">
        <v>5.0000000000000001E-4</v>
      </c>
      <c r="G199" s="233">
        <v>5.0000000000000001E-4</v>
      </c>
      <c r="H199" s="233">
        <v>5.0000000000000001E-4</v>
      </c>
      <c r="I199">
        <v>5.0000000000000001E-4</v>
      </c>
      <c r="J199" t="s">
        <v>91</v>
      </c>
    </row>
    <row r="200" spans="2:10" ht="15" x14ac:dyDescent="0.25">
      <c r="C200" s="210" t="s">
        <v>65</v>
      </c>
      <c r="D200" s="233">
        <v>5.0000000000000001E-4</v>
      </c>
      <c r="E200" s="233">
        <v>5.0000000000000001E-4</v>
      </c>
      <c r="F200" s="233">
        <v>5.0000000000000001E-4</v>
      </c>
      <c r="G200" s="233">
        <v>5.0000000000000001E-4</v>
      </c>
      <c r="H200" s="233">
        <v>5.0000000000000001E-4</v>
      </c>
      <c r="I200">
        <v>5.0000000000000001E-4</v>
      </c>
      <c r="J200" t="s">
        <v>91</v>
      </c>
    </row>
    <row r="201" spans="2:10" ht="15" x14ac:dyDescent="0.25">
      <c r="C201" s="210" t="s">
        <v>83</v>
      </c>
      <c r="D201" s="233">
        <v>5.0000000000000001E-4</v>
      </c>
      <c r="E201" s="233">
        <v>5.0000000000000001E-4</v>
      </c>
      <c r="F201" s="233">
        <v>5.0000000000000001E-4</v>
      </c>
      <c r="G201" s="233">
        <v>5.0000000000000001E-4</v>
      </c>
      <c r="H201" s="233">
        <v>5.0000000000000001E-4</v>
      </c>
      <c r="I201">
        <v>5.0000000000000001E-4</v>
      </c>
      <c r="J201" t="s">
        <v>91</v>
      </c>
    </row>
    <row r="202" spans="2:10" ht="15" x14ac:dyDescent="0.25">
      <c r="C202" s="210" t="s">
        <v>63</v>
      </c>
      <c r="D202" s="233">
        <v>5.0000000000000001E-4</v>
      </c>
      <c r="E202" s="233">
        <v>5.0000000000000001E-4</v>
      </c>
      <c r="F202" s="233">
        <v>5.0000000000000001E-4</v>
      </c>
      <c r="G202" s="233">
        <v>5.0000000000000001E-4</v>
      </c>
      <c r="H202" s="233">
        <v>5.0000000000000001E-4</v>
      </c>
      <c r="I202">
        <v>5.0000000000000001E-4</v>
      </c>
      <c r="J202" t="s">
        <v>91</v>
      </c>
    </row>
    <row r="203" spans="2:10" ht="15" x14ac:dyDescent="0.25">
      <c r="C203" s="210" t="s">
        <v>84</v>
      </c>
      <c r="D203" s="233">
        <v>5.0000000000000001E-4</v>
      </c>
      <c r="E203" s="233">
        <v>5.0000000000000001E-4</v>
      </c>
      <c r="F203" s="233">
        <v>5.0000000000000001E-4</v>
      </c>
      <c r="G203" s="233">
        <v>5.0000000000000001E-4</v>
      </c>
      <c r="H203" s="233">
        <v>5.0000000000000001E-4</v>
      </c>
      <c r="I203">
        <v>5.0000000000000001E-4</v>
      </c>
      <c r="J203" t="s">
        <v>91</v>
      </c>
    </row>
    <row r="204" spans="2:10" ht="15" x14ac:dyDescent="0.25">
      <c r="C204" s="210" t="s">
        <v>85</v>
      </c>
      <c r="D204" s="233">
        <v>5.0000000000000001E-4</v>
      </c>
      <c r="E204" s="233">
        <v>5.0000000000000001E-4</v>
      </c>
      <c r="F204" s="233">
        <v>5.0000000000000001E-4</v>
      </c>
      <c r="G204" s="233">
        <v>5.0000000000000001E-4</v>
      </c>
      <c r="H204" s="233">
        <v>5.0000000000000001E-4</v>
      </c>
      <c r="I204">
        <v>5.0000000000000001E-4</v>
      </c>
      <c r="J204" t="s">
        <v>91</v>
      </c>
    </row>
    <row r="205" spans="2:10" ht="15" x14ac:dyDescent="0.25">
      <c r="C205" s="210" t="s">
        <v>86</v>
      </c>
      <c r="D205" s="233">
        <v>5.0000000000000001E-4</v>
      </c>
      <c r="E205" s="233">
        <v>5.0000000000000001E-4</v>
      </c>
      <c r="F205" s="233">
        <v>5.0000000000000001E-4</v>
      </c>
      <c r="G205" s="233">
        <v>5.0000000000000001E-4</v>
      </c>
      <c r="H205" s="233">
        <v>5.0000000000000001E-4</v>
      </c>
      <c r="I205">
        <v>5.0000000000000001E-4</v>
      </c>
      <c r="J205" t="s">
        <v>91</v>
      </c>
    </row>
    <row r="207" spans="2:10" x14ac:dyDescent="0.2">
      <c r="B207" s="213" t="s">
        <v>33</v>
      </c>
    </row>
    <row r="208" spans="2:10" ht="15" x14ac:dyDescent="0.25">
      <c r="D208" s="212" t="s">
        <v>125</v>
      </c>
      <c r="E208" s="212">
        <v>2021</v>
      </c>
      <c r="F208" s="212">
        <v>2022</v>
      </c>
      <c r="G208" s="212">
        <v>2023</v>
      </c>
      <c r="H208" s="212">
        <v>2024</v>
      </c>
      <c r="I208" s="212">
        <v>2025</v>
      </c>
    </row>
    <row r="209" spans="2:10" ht="15" x14ac:dyDescent="0.25">
      <c r="C209" s="210" t="s">
        <v>3</v>
      </c>
      <c r="D209" s="298">
        <v>0.25</v>
      </c>
      <c r="E209" s="298">
        <v>0.25</v>
      </c>
      <c r="F209" s="298">
        <v>0.25</v>
      </c>
      <c r="G209" s="298">
        <v>0.25</v>
      </c>
      <c r="H209" s="298">
        <v>0.25</v>
      </c>
      <c r="I209" s="298">
        <v>0.25</v>
      </c>
      <c r="J209" t="s">
        <v>96</v>
      </c>
    </row>
    <row r="210" spans="2:10" ht="15" x14ac:dyDescent="0.25">
      <c r="C210" s="210" t="s">
        <v>79</v>
      </c>
      <c r="D210" s="298">
        <v>0.25</v>
      </c>
      <c r="E210" s="298">
        <v>0.25</v>
      </c>
      <c r="F210" s="298">
        <v>0.25</v>
      </c>
      <c r="G210" s="298">
        <v>0.25</v>
      </c>
      <c r="H210" s="298">
        <v>0.25</v>
      </c>
      <c r="I210" s="298">
        <v>0.25</v>
      </c>
      <c r="J210" t="s">
        <v>96</v>
      </c>
    </row>
    <row r="211" spans="2:10" ht="15" x14ac:dyDescent="0.25">
      <c r="C211" s="210" t="s">
        <v>80</v>
      </c>
      <c r="D211" s="298">
        <v>0.25</v>
      </c>
      <c r="E211" s="298">
        <v>0.25</v>
      </c>
      <c r="F211" s="298">
        <v>0.25</v>
      </c>
      <c r="G211" s="298">
        <v>0.25</v>
      </c>
      <c r="H211" s="298">
        <v>0.25</v>
      </c>
      <c r="I211" s="298">
        <v>0.25</v>
      </c>
      <c r="J211" t="s">
        <v>96</v>
      </c>
    </row>
    <row r="212" spans="2:10" ht="15" x14ac:dyDescent="0.25">
      <c r="C212" s="210" t="s">
        <v>81</v>
      </c>
      <c r="D212" s="298">
        <v>0.25</v>
      </c>
      <c r="E212" s="298">
        <v>0.25</v>
      </c>
      <c r="F212" s="298">
        <v>0.25</v>
      </c>
      <c r="G212" s="298">
        <v>0.25</v>
      </c>
      <c r="H212" s="298">
        <v>0.25</v>
      </c>
      <c r="I212" s="298">
        <v>0.25</v>
      </c>
      <c r="J212" t="s">
        <v>96</v>
      </c>
    </row>
    <row r="213" spans="2:10" ht="15" x14ac:dyDescent="0.25">
      <c r="C213" s="210" t="s">
        <v>82</v>
      </c>
      <c r="D213" s="298">
        <v>0.25</v>
      </c>
      <c r="E213" s="298">
        <v>0.25</v>
      </c>
      <c r="F213" s="298">
        <v>0.25</v>
      </c>
      <c r="G213" s="298">
        <v>0.25</v>
      </c>
      <c r="H213" s="298">
        <v>0.25</v>
      </c>
      <c r="I213" s="298">
        <v>0.25</v>
      </c>
      <c r="J213" t="s">
        <v>96</v>
      </c>
    </row>
    <row r="214" spans="2:10" ht="15" x14ac:dyDescent="0.25">
      <c r="C214" s="210" t="s">
        <v>65</v>
      </c>
      <c r="D214" s="298">
        <v>0.25</v>
      </c>
      <c r="E214" s="298">
        <v>0.25</v>
      </c>
      <c r="F214" s="298">
        <v>0.25</v>
      </c>
      <c r="G214" s="298">
        <v>0.25</v>
      </c>
      <c r="H214" s="298">
        <v>0.25</v>
      </c>
      <c r="I214" s="298">
        <v>0.25</v>
      </c>
      <c r="J214" t="s">
        <v>96</v>
      </c>
    </row>
    <row r="215" spans="2:10" ht="15" x14ac:dyDescent="0.25">
      <c r="C215" s="210" t="s">
        <v>83</v>
      </c>
      <c r="D215" s="298">
        <v>0.25</v>
      </c>
      <c r="E215" s="298">
        <v>0.25</v>
      </c>
      <c r="F215" s="298">
        <v>0.25</v>
      </c>
      <c r="G215" s="298">
        <v>0.25</v>
      </c>
      <c r="H215" s="298">
        <v>0.25</v>
      </c>
      <c r="I215" s="298">
        <v>0.25</v>
      </c>
      <c r="J215" t="s">
        <v>96</v>
      </c>
    </row>
    <row r="216" spans="2:10" ht="15" x14ac:dyDescent="0.25">
      <c r="C216" s="210" t="s">
        <v>63</v>
      </c>
      <c r="D216" s="298">
        <v>0.25</v>
      </c>
      <c r="E216" s="298">
        <v>0.25</v>
      </c>
      <c r="F216" s="298">
        <v>0.25</v>
      </c>
      <c r="G216" s="298">
        <v>0.25</v>
      </c>
      <c r="H216" s="298">
        <v>0.25</v>
      </c>
      <c r="I216" s="298">
        <v>0.25</v>
      </c>
      <c r="J216" t="s">
        <v>96</v>
      </c>
    </row>
    <row r="217" spans="2:10" ht="15" x14ac:dyDescent="0.25">
      <c r="C217" s="210" t="s">
        <v>84</v>
      </c>
      <c r="D217" s="298">
        <v>0.25</v>
      </c>
      <c r="E217" s="298">
        <v>0.25</v>
      </c>
      <c r="F217" s="298">
        <v>0.25</v>
      </c>
      <c r="G217" s="298">
        <v>0.25</v>
      </c>
      <c r="H217" s="298">
        <v>0.25</v>
      </c>
      <c r="I217" s="298">
        <v>0.25</v>
      </c>
      <c r="J217" t="s">
        <v>96</v>
      </c>
    </row>
    <row r="218" spans="2:10" ht="15" x14ac:dyDescent="0.25">
      <c r="C218" s="210" t="s">
        <v>85</v>
      </c>
      <c r="D218" s="298">
        <v>0.25</v>
      </c>
      <c r="E218" s="298">
        <v>0.25</v>
      </c>
      <c r="F218" s="298">
        <v>0.25</v>
      </c>
      <c r="G218" s="298">
        <v>0.25</v>
      </c>
      <c r="H218" s="298">
        <v>0.25</v>
      </c>
      <c r="I218" s="298">
        <v>0.25</v>
      </c>
      <c r="J218" t="s">
        <v>96</v>
      </c>
    </row>
    <row r="219" spans="2:10" ht="15" x14ac:dyDescent="0.25">
      <c r="C219" s="210" t="s">
        <v>86</v>
      </c>
      <c r="D219" s="298">
        <v>0.25</v>
      </c>
      <c r="E219" s="298">
        <v>0.25</v>
      </c>
      <c r="F219" s="298">
        <v>0.25</v>
      </c>
      <c r="G219" s="298">
        <v>0.25</v>
      </c>
      <c r="H219" s="298">
        <v>0.25</v>
      </c>
      <c r="I219" s="298">
        <v>0.25</v>
      </c>
      <c r="J219" t="s">
        <v>96</v>
      </c>
    </row>
    <row r="220" spans="2:10" ht="15" x14ac:dyDescent="0.25">
      <c r="C220" s="210"/>
      <c r="D220" s="210"/>
      <c r="E220" s="214"/>
      <c r="F220" s="214"/>
      <c r="G220" s="214"/>
      <c r="H220" s="214"/>
      <c r="I220" s="214"/>
    </row>
    <row r="221" spans="2:10" ht="15" x14ac:dyDescent="0.25">
      <c r="B221" s="213" t="s">
        <v>130</v>
      </c>
      <c r="D221" s="212" t="s">
        <v>125</v>
      </c>
      <c r="E221" s="212">
        <v>2021</v>
      </c>
      <c r="F221" s="212">
        <v>2022</v>
      </c>
      <c r="G221" s="212">
        <v>2023</v>
      </c>
      <c r="H221" s="212">
        <v>2024</v>
      </c>
      <c r="I221" s="212">
        <v>2025</v>
      </c>
    </row>
    <row r="222" spans="2:10" ht="15" x14ac:dyDescent="0.25">
      <c r="C222" s="210" t="s">
        <v>34</v>
      </c>
      <c r="D222" s="295">
        <v>0.10100000000000001</v>
      </c>
      <c r="E222" s="295">
        <v>0.10100000000000001</v>
      </c>
      <c r="F222" s="295">
        <v>0.10100000000000001</v>
      </c>
      <c r="G222" s="295">
        <v>0.10100000000000001</v>
      </c>
      <c r="H222" s="295">
        <v>0.10100000000000001</v>
      </c>
      <c r="I222" s="295">
        <v>0.10100000000000001</v>
      </c>
    </row>
    <row r="223" spans="2:10" ht="15" x14ac:dyDescent="0.25">
      <c r="C223" s="210" t="s">
        <v>35</v>
      </c>
      <c r="D223" s="295">
        <v>0.14399999999999999</v>
      </c>
      <c r="E223" s="295">
        <v>0.14399999999999999</v>
      </c>
      <c r="F223" s="295">
        <v>0.14399999999999999</v>
      </c>
      <c r="G223" s="295">
        <v>0.14399999999999999</v>
      </c>
      <c r="H223" s="295">
        <v>0.14399999999999999</v>
      </c>
      <c r="I223" s="295">
        <v>0.14399999999999999</v>
      </c>
    </row>
    <row r="224" spans="2:10" ht="15" x14ac:dyDescent="0.25">
      <c r="C224" s="210" t="s">
        <v>36</v>
      </c>
      <c r="D224" s="295">
        <v>0.20799999999999999</v>
      </c>
      <c r="E224" s="295">
        <v>0.20799999999999999</v>
      </c>
      <c r="F224" s="295">
        <v>0.20799999999999999</v>
      </c>
      <c r="G224" s="295">
        <v>0.20799999999999999</v>
      </c>
      <c r="H224" s="295">
        <v>0.20799999999999999</v>
      </c>
      <c r="I224" s="295">
        <v>0.20799999999999999</v>
      </c>
    </row>
    <row r="225" spans="2:16" ht="15" x14ac:dyDescent="0.25">
      <c r="C225" s="210"/>
      <c r="D225" s="210"/>
      <c r="E225" s="296"/>
      <c r="F225" s="296"/>
      <c r="G225" s="296"/>
      <c r="H225" s="296"/>
      <c r="I225" s="296"/>
    </row>
    <row r="226" spans="2:16" ht="15" x14ac:dyDescent="0.25">
      <c r="C226" s="210" t="s">
        <v>37</v>
      </c>
      <c r="D226" s="297">
        <v>0.11899999999999999</v>
      </c>
      <c r="E226" s="297">
        <v>0.11899999999999999</v>
      </c>
      <c r="F226" s="297">
        <v>0.11899999999999999</v>
      </c>
      <c r="G226" s="297">
        <v>0.11899999999999999</v>
      </c>
      <c r="H226" s="297">
        <v>0.11899999999999999</v>
      </c>
      <c r="I226" s="297">
        <v>0.11899999999999999</v>
      </c>
    </row>
    <row r="227" spans="2:16" ht="15" x14ac:dyDescent="0.25">
      <c r="C227" s="210" t="s">
        <v>38</v>
      </c>
      <c r="D227" s="297">
        <v>0.13900000000000001</v>
      </c>
      <c r="E227" s="297">
        <v>0.13900000000000001</v>
      </c>
      <c r="F227" s="297">
        <v>0.13900000000000001</v>
      </c>
      <c r="G227" s="297">
        <v>0.13900000000000001</v>
      </c>
      <c r="H227" s="297">
        <v>0.13900000000000001</v>
      </c>
      <c r="I227" s="297">
        <v>0.13900000000000001</v>
      </c>
    </row>
    <row r="228" spans="2:16" ht="15" x14ac:dyDescent="0.25">
      <c r="C228" s="210"/>
      <c r="D228" s="210"/>
      <c r="E228" s="296"/>
      <c r="F228" s="296"/>
      <c r="G228" s="296"/>
      <c r="H228" s="296"/>
      <c r="I228" s="296"/>
    </row>
    <row r="229" spans="2:16" ht="15" x14ac:dyDescent="0.25">
      <c r="C229" s="210" t="s">
        <v>124</v>
      </c>
      <c r="D229" s="296">
        <v>0.1101</v>
      </c>
      <c r="E229" s="296">
        <v>0.1101</v>
      </c>
      <c r="F229" s="296">
        <v>0.1101</v>
      </c>
      <c r="G229" s="296">
        <v>0.1101</v>
      </c>
      <c r="H229" s="296">
        <v>0.1101</v>
      </c>
      <c r="I229" s="296">
        <v>0.1101</v>
      </c>
    </row>
    <row r="230" spans="2:16" ht="15" x14ac:dyDescent="0.25">
      <c r="C230" s="210"/>
      <c r="D230" s="210"/>
    </row>
    <row r="231" spans="2:16" x14ac:dyDescent="0.2">
      <c r="B231" s="213" t="s">
        <v>118</v>
      </c>
    </row>
    <row r="232" spans="2:16" ht="15" x14ac:dyDescent="0.25">
      <c r="D232" s="212" t="s">
        <v>125</v>
      </c>
      <c r="E232" s="212">
        <v>2021</v>
      </c>
      <c r="F232" s="212">
        <v>2022</v>
      </c>
      <c r="G232" s="212">
        <v>2023</v>
      </c>
      <c r="H232" s="212">
        <v>2024</v>
      </c>
      <c r="I232" s="212">
        <v>2025</v>
      </c>
    </row>
    <row r="233" spans="2:16" ht="15" x14ac:dyDescent="0.25">
      <c r="C233" s="210" t="s">
        <v>3</v>
      </c>
      <c r="D233" s="233">
        <v>6.0000000000000002E-5</v>
      </c>
      <c r="E233" s="233">
        <v>5.0000000000000002E-5</v>
      </c>
      <c r="F233" s="233">
        <v>5.0000000000000002E-5</v>
      </c>
      <c r="G233" s="233">
        <v>5.0000000000000002E-5</v>
      </c>
      <c r="H233" s="233">
        <v>5.0000000000000002E-5</v>
      </c>
      <c r="I233" s="233">
        <v>5.0000000000000002E-5</v>
      </c>
      <c r="J233" t="s">
        <v>91</v>
      </c>
    </row>
    <row r="234" spans="2:16" ht="15" x14ac:dyDescent="0.25">
      <c r="C234" s="210" t="s">
        <v>79</v>
      </c>
      <c r="D234" s="233">
        <v>6.0000000000000002E-5</v>
      </c>
      <c r="E234" s="233">
        <v>5.0000000000000002E-5</v>
      </c>
      <c r="F234" s="233">
        <v>5.0000000000000002E-5</v>
      </c>
      <c r="G234" s="233">
        <v>5.0000000000000002E-5</v>
      </c>
      <c r="H234" s="233">
        <v>5.0000000000000002E-5</v>
      </c>
      <c r="I234" s="233">
        <v>5.0000000000000002E-5</v>
      </c>
      <c r="J234" t="s">
        <v>91</v>
      </c>
      <c r="K234" s="352"/>
      <c r="L234" s="352"/>
      <c r="M234" s="352"/>
      <c r="N234" s="352"/>
      <c r="O234" s="352"/>
      <c r="P234" s="352"/>
    </row>
    <row r="235" spans="2:16" ht="15" x14ac:dyDescent="0.25">
      <c r="C235" s="210" t="s">
        <v>80</v>
      </c>
      <c r="D235" s="233">
        <v>2.452E-2</v>
      </c>
      <c r="E235" s="233">
        <v>1.9640000000000001E-2</v>
      </c>
      <c r="F235" s="233">
        <v>1.9910000000000001E-2</v>
      </c>
      <c r="G235" s="233">
        <v>2.017E-2</v>
      </c>
      <c r="H235" s="276">
        <v>2.0379999999999999E-2</v>
      </c>
      <c r="I235" s="233">
        <v>2.07E-2</v>
      </c>
      <c r="J235" t="s">
        <v>92</v>
      </c>
      <c r="K235" s="352"/>
      <c r="L235" s="352"/>
      <c r="M235" s="352"/>
      <c r="N235" s="352"/>
      <c r="O235" s="352"/>
      <c r="P235" s="352"/>
    </row>
    <row r="236" spans="2:16" ht="15" x14ac:dyDescent="0.25">
      <c r="C236" s="210" t="s">
        <v>81</v>
      </c>
      <c r="D236" s="233">
        <v>2.6210000000000001E-2</v>
      </c>
      <c r="E236" s="233">
        <v>2.0990000000000002E-2</v>
      </c>
      <c r="F236" s="233">
        <v>2.128E-2</v>
      </c>
      <c r="G236" s="233">
        <v>2.1559999999999999E-2</v>
      </c>
      <c r="H236" s="233">
        <v>2.1780000000000001E-2</v>
      </c>
      <c r="I236" s="276">
        <v>2.2120000000000001E-2</v>
      </c>
      <c r="J236" t="s">
        <v>92</v>
      </c>
      <c r="K236" s="352"/>
      <c r="L236" s="352"/>
      <c r="M236" s="352"/>
      <c r="N236" s="352"/>
      <c r="O236" s="352"/>
      <c r="P236" s="352"/>
    </row>
    <row r="237" spans="2:16" ht="15" x14ac:dyDescent="0.25">
      <c r="C237" s="210" t="s">
        <v>82</v>
      </c>
      <c r="D237" s="233">
        <v>2.9510000000000002E-2</v>
      </c>
      <c r="E237" s="233">
        <v>2.3640000000000001E-2</v>
      </c>
      <c r="F237" s="233">
        <v>2.3959999999999999E-2</v>
      </c>
      <c r="G237" s="233">
        <v>2.427E-2</v>
      </c>
      <c r="H237" s="276">
        <v>2.453E-2</v>
      </c>
      <c r="I237" s="233">
        <v>2.4910000000000002E-2</v>
      </c>
      <c r="J237" t="s">
        <v>92</v>
      </c>
      <c r="K237" s="352"/>
      <c r="L237" s="352"/>
      <c r="M237" s="352"/>
      <c r="N237" s="352"/>
      <c r="O237" s="352"/>
      <c r="P237" s="352"/>
    </row>
    <row r="238" spans="2:16" ht="15" x14ac:dyDescent="0.25">
      <c r="C238" s="210" t="s">
        <v>65</v>
      </c>
      <c r="D238" s="276">
        <v>1.8599999999999998E-2</v>
      </c>
      <c r="E238" s="233">
        <v>1.49E-2</v>
      </c>
      <c r="F238" s="276">
        <v>1.5100000000000001E-2</v>
      </c>
      <c r="G238" s="276">
        <v>1.5299999999999999E-2</v>
      </c>
      <c r="H238" s="276">
        <v>1.546E-2</v>
      </c>
      <c r="I238" s="276">
        <v>1.5699999999999999E-2</v>
      </c>
      <c r="J238" t="s">
        <v>92</v>
      </c>
      <c r="K238" s="352"/>
      <c r="L238" s="352"/>
      <c r="M238" s="352"/>
      <c r="N238" s="352"/>
      <c r="O238" s="352"/>
      <c r="P238" s="352"/>
    </row>
    <row r="239" spans="2:16" ht="15" x14ac:dyDescent="0.25">
      <c r="C239" s="210" t="s">
        <v>83</v>
      </c>
      <c r="D239" s="233">
        <v>1.822E-2</v>
      </c>
      <c r="E239" s="233">
        <v>1.4590000000000001E-2</v>
      </c>
      <c r="F239" s="276">
        <v>1.4789999999999999E-2</v>
      </c>
      <c r="G239" s="233">
        <v>1.498E-2</v>
      </c>
      <c r="H239" s="233">
        <v>1.5140000000000001E-2</v>
      </c>
      <c r="I239" s="276">
        <v>1.538E-2</v>
      </c>
      <c r="J239" t="s">
        <v>92</v>
      </c>
      <c r="K239" s="352"/>
      <c r="L239" s="352"/>
      <c r="M239" s="352"/>
      <c r="N239" s="352"/>
      <c r="O239" s="352"/>
      <c r="P239" s="352"/>
    </row>
    <row r="240" spans="2:16" ht="15" x14ac:dyDescent="0.25">
      <c r="C240" s="210" t="s">
        <v>63</v>
      </c>
      <c r="D240" s="233">
        <v>6.0000000000000002E-5</v>
      </c>
      <c r="E240" s="233">
        <v>5.0000000000000002E-5</v>
      </c>
      <c r="F240" s="233">
        <v>5.0000000000000002E-5</v>
      </c>
      <c r="G240" s="233">
        <v>5.0000000000000002E-5</v>
      </c>
      <c r="H240" s="233">
        <v>5.0000000000000002E-5</v>
      </c>
      <c r="I240" s="233">
        <v>5.0000000000000002E-5</v>
      </c>
      <c r="J240" t="s">
        <v>92</v>
      </c>
      <c r="K240" s="352"/>
      <c r="L240" s="352"/>
      <c r="M240" s="352"/>
      <c r="N240" s="352"/>
      <c r="O240" s="352"/>
      <c r="P240" s="352"/>
    </row>
    <row r="241" spans="2:16" ht="15" x14ac:dyDescent="0.25">
      <c r="C241" s="210" t="s">
        <v>84</v>
      </c>
      <c r="D241" s="233"/>
      <c r="E241" s="214"/>
      <c r="J241" t="s">
        <v>92</v>
      </c>
      <c r="K241" s="352"/>
      <c r="L241" s="352"/>
      <c r="M241" s="352"/>
      <c r="N241" s="352"/>
      <c r="O241" s="352"/>
      <c r="P241" s="352"/>
    </row>
    <row r="242" spans="2:16" ht="15" x14ac:dyDescent="0.25">
      <c r="C242" s="210" t="s">
        <v>85</v>
      </c>
      <c r="D242" s="233"/>
      <c r="E242" s="214"/>
      <c r="J242" t="s">
        <v>92</v>
      </c>
      <c r="K242" s="352"/>
      <c r="L242" s="352"/>
      <c r="M242" s="352"/>
      <c r="N242" s="352"/>
      <c r="O242" s="352"/>
      <c r="P242" s="352"/>
    </row>
    <row r="243" spans="2:16" ht="15" x14ac:dyDescent="0.25">
      <c r="C243" s="210" t="s">
        <v>86</v>
      </c>
      <c r="D243" s="210"/>
      <c r="E243" s="214"/>
      <c r="J243" t="s">
        <v>92</v>
      </c>
      <c r="K243" s="353"/>
      <c r="L243" s="353"/>
      <c r="M243" s="353"/>
      <c r="N243" s="353"/>
      <c r="O243" s="353"/>
      <c r="P243" s="352"/>
    </row>
    <row r="244" spans="2:16" x14ac:dyDescent="0.2">
      <c r="K244" s="353"/>
      <c r="L244" s="353"/>
      <c r="M244" s="353"/>
      <c r="N244" s="353"/>
      <c r="O244" s="353"/>
      <c r="P244" s="352"/>
    </row>
    <row r="245" spans="2:16" x14ac:dyDescent="0.2">
      <c r="B245" s="213" t="s">
        <v>119</v>
      </c>
      <c r="K245" s="353"/>
      <c r="L245" s="353"/>
      <c r="M245" s="353"/>
      <c r="N245" s="353"/>
      <c r="O245" s="353"/>
    </row>
    <row r="246" spans="2:16" ht="15" x14ac:dyDescent="0.25">
      <c r="D246" s="212" t="s">
        <v>125</v>
      </c>
      <c r="E246" s="212">
        <v>2021</v>
      </c>
      <c r="F246" s="212">
        <v>2022</v>
      </c>
      <c r="G246" s="212">
        <v>2023</v>
      </c>
      <c r="H246" s="212">
        <v>2024</v>
      </c>
      <c r="I246" s="212">
        <v>2025</v>
      </c>
      <c r="K246" s="353"/>
      <c r="L246" s="353"/>
      <c r="M246" s="353"/>
      <c r="N246" s="353"/>
      <c r="O246" s="353"/>
    </row>
    <row r="247" spans="2:16" ht="15" x14ac:dyDescent="0.25">
      <c r="C247" s="210" t="s">
        <v>3</v>
      </c>
      <c r="D247" s="214">
        <v>0.56999999999999995</v>
      </c>
      <c r="E247" s="214">
        <v>0.56999999999999995</v>
      </c>
      <c r="F247" s="214">
        <v>0.56999999999999995</v>
      </c>
      <c r="G247" s="214">
        <v>0.56999999999999995</v>
      </c>
      <c r="H247" s="214">
        <v>0.56999999999999995</v>
      </c>
      <c r="I247" s="214">
        <v>0.56999999999999995</v>
      </c>
      <c r="J247" t="s">
        <v>96</v>
      </c>
      <c r="K247" s="353"/>
      <c r="L247" s="353"/>
      <c r="M247" s="353"/>
      <c r="N247" s="353"/>
      <c r="O247" s="353"/>
    </row>
    <row r="248" spans="2:16" ht="15" x14ac:dyDescent="0.25">
      <c r="C248" s="210" t="s">
        <v>79</v>
      </c>
      <c r="D248" s="214">
        <v>0.56999999999999995</v>
      </c>
      <c r="E248" s="214">
        <v>0.56999999999999995</v>
      </c>
      <c r="F248" s="214">
        <v>0.56999999999999995</v>
      </c>
      <c r="G248" s="214">
        <v>0.56999999999999995</v>
      </c>
      <c r="H248" s="214">
        <v>0.56999999999999995</v>
      </c>
      <c r="I248" s="214">
        <v>0.56999999999999995</v>
      </c>
      <c r="J248" t="s">
        <v>96</v>
      </c>
      <c r="K248" s="353"/>
      <c r="L248" s="353"/>
      <c r="M248" s="353"/>
      <c r="N248" s="353"/>
      <c r="O248" s="353"/>
    </row>
    <row r="249" spans="2:16" ht="15" x14ac:dyDescent="0.25">
      <c r="C249" s="210" t="s">
        <v>80</v>
      </c>
      <c r="D249" s="210"/>
      <c r="E249" s="214"/>
      <c r="K249" s="353"/>
      <c r="L249" s="353"/>
      <c r="M249" s="353"/>
      <c r="N249" s="353"/>
      <c r="O249" s="353"/>
    </row>
    <row r="250" spans="2:16" ht="15" x14ac:dyDescent="0.25">
      <c r="C250" s="210" t="s">
        <v>81</v>
      </c>
      <c r="D250" s="210"/>
      <c r="E250" s="214"/>
      <c r="K250" s="353"/>
      <c r="L250" s="353"/>
      <c r="M250" s="353"/>
      <c r="N250" s="353"/>
      <c r="O250" s="353"/>
    </row>
    <row r="251" spans="2:16" ht="15" x14ac:dyDescent="0.25">
      <c r="C251" s="210" t="s">
        <v>82</v>
      </c>
      <c r="D251" s="210"/>
      <c r="E251" s="214"/>
    </row>
    <row r="252" spans="2:16" ht="15" x14ac:dyDescent="0.25">
      <c r="C252" s="210" t="s">
        <v>65</v>
      </c>
      <c r="D252" s="210"/>
      <c r="E252" s="214"/>
    </row>
    <row r="253" spans="2:16" ht="15" x14ac:dyDescent="0.25">
      <c r="C253" s="210" t="s">
        <v>83</v>
      </c>
      <c r="D253" s="210"/>
      <c r="E253" s="214"/>
    </row>
    <row r="254" spans="2:16" ht="15" x14ac:dyDescent="0.25">
      <c r="C254" s="210" t="s">
        <v>63</v>
      </c>
      <c r="D254" s="210"/>
      <c r="E254" s="214"/>
    </row>
    <row r="255" spans="2:16" ht="15" x14ac:dyDescent="0.25">
      <c r="C255" s="210" t="s">
        <v>84</v>
      </c>
      <c r="D255" s="210"/>
      <c r="E255" s="214"/>
    </row>
    <row r="256" spans="2:16" ht="15" x14ac:dyDescent="0.25">
      <c r="C256" s="210" t="s">
        <v>85</v>
      </c>
      <c r="D256" s="210"/>
      <c r="E256" s="214"/>
    </row>
    <row r="257" spans="2:9" ht="15" x14ac:dyDescent="0.25">
      <c r="C257" s="210" t="s">
        <v>86</v>
      </c>
      <c r="D257" s="210"/>
      <c r="E257" s="214"/>
    </row>
    <row r="259" spans="2:9" x14ac:dyDescent="0.2">
      <c r="B259" s="213" t="s">
        <v>129</v>
      </c>
    </row>
    <row r="260" spans="2:9" ht="15" x14ac:dyDescent="0.25">
      <c r="D260" s="212" t="s">
        <v>125</v>
      </c>
      <c r="E260" s="212">
        <v>2021</v>
      </c>
      <c r="F260" s="212">
        <v>2022</v>
      </c>
      <c r="G260" s="212">
        <v>2023</v>
      </c>
      <c r="H260" s="212">
        <v>2024</v>
      </c>
      <c r="I260" s="212">
        <v>2025</v>
      </c>
    </row>
    <row r="261" spans="2:9" ht="15" x14ac:dyDescent="0.25">
      <c r="C261" s="210" t="s">
        <v>3</v>
      </c>
      <c r="D261" s="259">
        <v>0.318</v>
      </c>
      <c r="E261" s="259">
        <v>0.318</v>
      </c>
      <c r="F261" s="259">
        <v>0.318</v>
      </c>
      <c r="G261" s="259">
        <v>0.318</v>
      </c>
      <c r="H261" s="259">
        <v>0.318</v>
      </c>
      <c r="I261" s="259">
        <v>0.318</v>
      </c>
    </row>
    <row r="262" spans="2:9" ht="15" x14ac:dyDescent="0.25">
      <c r="C262" s="210" t="s">
        <v>79</v>
      </c>
      <c r="D262" s="259">
        <v>0.318</v>
      </c>
      <c r="E262" s="259">
        <v>0.318</v>
      </c>
      <c r="F262" s="259">
        <v>0.318</v>
      </c>
      <c r="G262" s="259">
        <v>0.318</v>
      </c>
      <c r="H262" s="259">
        <v>0.318</v>
      </c>
      <c r="I262" s="259">
        <v>0.318</v>
      </c>
    </row>
    <row r="263" spans="2:9" ht="15" x14ac:dyDescent="0.25">
      <c r="C263" s="210" t="s">
        <v>80</v>
      </c>
      <c r="D263" s="245"/>
      <c r="E263" s="245"/>
      <c r="F263" s="245"/>
      <c r="G263" s="245"/>
      <c r="H263" s="245"/>
      <c r="I263" s="245"/>
    </row>
    <row r="264" spans="2:9" ht="15" x14ac:dyDescent="0.25">
      <c r="C264" s="210" t="s">
        <v>81</v>
      </c>
      <c r="D264" s="245"/>
      <c r="E264" s="245"/>
      <c r="F264" s="245"/>
      <c r="G264" s="245"/>
      <c r="H264" s="245"/>
      <c r="I264" s="245"/>
    </row>
    <row r="265" spans="2:9" ht="15" x14ac:dyDescent="0.25">
      <c r="C265" s="210" t="s">
        <v>82</v>
      </c>
      <c r="D265" s="245"/>
      <c r="E265" s="245"/>
      <c r="F265" s="245"/>
      <c r="G265" s="245"/>
      <c r="H265" s="245"/>
      <c r="I265" s="245"/>
    </row>
    <row r="266" spans="2:9" ht="15" x14ac:dyDescent="0.25">
      <c r="C266" s="210" t="s">
        <v>65</v>
      </c>
      <c r="D266" s="259">
        <v>0.318</v>
      </c>
      <c r="E266" s="259">
        <v>0.318</v>
      </c>
      <c r="F266" s="259">
        <v>0.318</v>
      </c>
      <c r="G266" s="259">
        <v>0.318</v>
      </c>
      <c r="H266" s="259">
        <v>0.318</v>
      </c>
      <c r="I266" s="259">
        <v>0.318</v>
      </c>
    </row>
    <row r="267" spans="2:9" ht="15" x14ac:dyDescent="0.25">
      <c r="C267" s="210" t="s">
        <v>83</v>
      </c>
      <c r="D267" s="259">
        <v>0.318</v>
      </c>
      <c r="E267" s="259">
        <v>0.318</v>
      </c>
      <c r="F267" s="259">
        <v>0.318</v>
      </c>
      <c r="G267" s="259">
        <v>0.318</v>
      </c>
      <c r="H267" s="259">
        <v>0.318</v>
      </c>
      <c r="I267" s="259">
        <v>0.318</v>
      </c>
    </row>
    <row r="268" spans="2:9" ht="15" x14ac:dyDescent="0.25">
      <c r="C268" s="210" t="s">
        <v>63</v>
      </c>
      <c r="D268" s="259">
        <v>0.318</v>
      </c>
      <c r="E268" s="259">
        <v>0.318</v>
      </c>
      <c r="F268" s="259">
        <v>0.318</v>
      </c>
      <c r="G268" s="259">
        <v>0.318</v>
      </c>
      <c r="H268" s="259">
        <v>0.318</v>
      </c>
      <c r="I268" s="259">
        <v>0.318</v>
      </c>
    </row>
    <row r="269" spans="2:9" ht="15" x14ac:dyDescent="0.25">
      <c r="C269" s="210" t="s">
        <v>84</v>
      </c>
      <c r="D269" s="245"/>
      <c r="E269" s="245"/>
      <c r="F269" s="245"/>
      <c r="G269" s="245"/>
      <c r="H269" s="245"/>
      <c r="I269" s="245"/>
    </row>
    <row r="270" spans="2:9" ht="15" x14ac:dyDescent="0.25">
      <c r="C270" s="210" t="s">
        <v>85</v>
      </c>
      <c r="D270" s="245"/>
      <c r="E270" s="245"/>
      <c r="F270" s="245"/>
      <c r="G270" s="245"/>
      <c r="H270" s="245"/>
      <c r="I270" s="245"/>
    </row>
    <row r="271" spans="2:9" ht="15" x14ac:dyDescent="0.25">
      <c r="C271" s="210" t="s">
        <v>86</v>
      </c>
    </row>
    <row r="273" spans="2:9" x14ac:dyDescent="0.2">
      <c r="B273" s="213" t="s">
        <v>267</v>
      </c>
    </row>
    <row r="274" spans="2:9" ht="15" x14ac:dyDescent="0.25">
      <c r="D274" s="212" t="s">
        <v>125</v>
      </c>
      <c r="E274" s="212">
        <v>2021</v>
      </c>
      <c r="F274" s="212">
        <v>2022</v>
      </c>
      <c r="G274" s="212">
        <v>2023</v>
      </c>
      <c r="H274" s="212">
        <v>2024</v>
      </c>
      <c r="I274" s="212">
        <v>2025</v>
      </c>
    </row>
    <row r="275" spans="2:9" ht="15" x14ac:dyDescent="0.25">
      <c r="C275" s="210" t="s">
        <v>3</v>
      </c>
      <c r="D275" s="256">
        <v>3.3500000000000002E-2</v>
      </c>
      <c r="E275" s="256">
        <v>3.3799999999999997E-2</v>
      </c>
      <c r="F275" s="256">
        <v>3.3799999999999997E-2</v>
      </c>
      <c r="G275" s="256">
        <v>3.3799999999999997E-2</v>
      </c>
      <c r="H275" s="256">
        <v>3.3799999999999997E-2</v>
      </c>
      <c r="I275" s="256">
        <v>3.3799999999999997E-2</v>
      </c>
    </row>
    <row r="276" spans="2:9" ht="15" x14ac:dyDescent="0.25">
      <c r="C276" s="210" t="s">
        <v>79</v>
      </c>
      <c r="D276" s="256">
        <v>3.3500000000000002E-2</v>
      </c>
      <c r="E276" s="256">
        <v>3.3799999999999997E-2</v>
      </c>
      <c r="F276" s="256">
        <v>3.3799999999999997E-2</v>
      </c>
      <c r="G276" s="256">
        <v>3.3799999999999997E-2</v>
      </c>
      <c r="H276" s="256">
        <v>3.3799999999999997E-2</v>
      </c>
      <c r="I276" s="256">
        <v>3.3799999999999997E-2</v>
      </c>
    </row>
    <row r="277" spans="2:9" ht="15" x14ac:dyDescent="0.25">
      <c r="C277" s="210" t="s">
        <v>80</v>
      </c>
      <c r="D277" s="256">
        <v>3.3500000000000002E-2</v>
      </c>
      <c r="E277" s="256">
        <v>3.3799999999999997E-2</v>
      </c>
      <c r="F277" s="256">
        <v>3.3799999999999997E-2</v>
      </c>
      <c r="G277" s="256">
        <v>3.3799999999999997E-2</v>
      </c>
      <c r="H277" s="256">
        <v>3.3799999999999997E-2</v>
      </c>
      <c r="I277" s="256">
        <v>3.3799999999999997E-2</v>
      </c>
    </row>
    <row r="278" spans="2:9" ht="15" x14ac:dyDescent="0.25">
      <c r="C278" s="210" t="s">
        <v>81</v>
      </c>
      <c r="D278" s="256">
        <v>3.3500000000000002E-2</v>
      </c>
      <c r="E278" s="256">
        <v>3.3799999999999997E-2</v>
      </c>
      <c r="F278" s="256">
        <v>3.3799999999999997E-2</v>
      </c>
      <c r="G278" s="256">
        <v>3.3799999999999997E-2</v>
      </c>
      <c r="H278" s="256">
        <v>3.3799999999999997E-2</v>
      </c>
      <c r="I278" s="256">
        <v>3.3799999999999997E-2</v>
      </c>
    </row>
    <row r="279" spans="2:9" ht="15" x14ac:dyDescent="0.25">
      <c r="C279" s="210" t="s">
        <v>82</v>
      </c>
      <c r="D279" s="256">
        <v>6.1999999999999998E-3</v>
      </c>
      <c r="E279" s="256">
        <v>5.1000000000000004E-3</v>
      </c>
      <c r="F279" s="256">
        <v>5.1000000000000004E-3</v>
      </c>
      <c r="G279" s="256">
        <v>5.1000000000000004E-3</v>
      </c>
      <c r="H279" s="256">
        <v>5.1000000000000004E-3</v>
      </c>
      <c r="I279" s="256">
        <v>5.1000000000000004E-3</v>
      </c>
    </row>
    <row r="280" spans="2:9" ht="15" x14ac:dyDescent="0.25">
      <c r="C280" s="210" t="s">
        <v>65</v>
      </c>
      <c r="D280" s="256">
        <v>3.3500000000000002E-2</v>
      </c>
      <c r="E280" s="256">
        <v>3.3799999999999997E-2</v>
      </c>
      <c r="F280" s="256">
        <v>3.3799999999999997E-2</v>
      </c>
      <c r="G280" s="256">
        <v>3.3799999999999997E-2</v>
      </c>
      <c r="H280" s="256">
        <v>3.3799999999999997E-2</v>
      </c>
      <c r="I280" s="256">
        <v>3.3799999999999997E-2</v>
      </c>
    </row>
    <row r="281" spans="2:9" ht="15" x14ac:dyDescent="0.25">
      <c r="C281" s="210" t="s">
        <v>83</v>
      </c>
      <c r="D281" s="256">
        <v>3.3500000000000002E-2</v>
      </c>
      <c r="E281" s="256">
        <v>3.3799999999999997E-2</v>
      </c>
      <c r="F281" s="256">
        <v>3.3799999999999997E-2</v>
      </c>
      <c r="G281" s="256">
        <v>3.3799999999999997E-2</v>
      </c>
      <c r="H281" s="256">
        <v>3.3799999999999997E-2</v>
      </c>
      <c r="I281" s="256">
        <v>3.3799999999999997E-2</v>
      </c>
    </row>
    <row r="282" spans="2:9" ht="15" x14ac:dyDescent="0.25">
      <c r="C282" s="210" t="s">
        <v>63</v>
      </c>
      <c r="D282" s="256">
        <v>3.3500000000000002E-2</v>
      </c>
      <c r="E282" s="256">
        <v>3.3799999999999997E-2</v>
      </c>
      <c r="F282" s="256">
        <v>3.3799999999999997E-2</v>
      </c>
      <c r="G282" s="256">
        <v>3.3799999999999997E-2</v>
      </c>
      <c r="H282" s="256">
        <v>3.3799999999999997E-2</v>
      </c>
      <c r="I282" s="256">
        <v>3.3799999999999997E-2</v>
      </c>
    </row>
    <row r="283" spans="2:9" ht="15" x14ac:dyDescent="0.25">
      <c r="C283" s="210" t="s">
        <v>84</v>
      </c>
    </row>
    <row r="284" spans="2:9" ht="15" x14ac:dyDescent="0.25">
      <c r="C284" s="210" t="s">
        <v>85</v>
      </c>
    </row>
    <row r="285" spans="2:9" ht="15" x14ac:dyDescent="0.25">
      <c r="C285" s="210" t="s">
        <v>86</v>
      </c>
    </row>
    <row r="286" spans="2:9" ht="15" x14ac:dyDescent="0.25">
      <c r="C286" s="210"/>
    </row>
    <row r="287" spans="2:9" ht="15" x14ac:dyDescent="0.25">
      <c r="B287" s="213" t="s">
        <v>268</v>
      </c>
      <c r="C287" s="210"/>
    </row>
    <row r="288" spans="2:9" ht="15" x14ac:dyDescent="0.25">
      <c r="C288" s="210" t="s">
        <v>257</v>
      </c>
      <c r="E288">
        <v>1.0338000000000001</v>
      </c>
      <c r="F288">
        <v>1.0338000000000001</v>
      </c>
      <c r="G288">
        <v>1.0338000000000001</v>
      </c>
      <c r="H288">
        <v>1.0338000000000001</v>
      </c>
      <c r="I288">
        <v>1.0338000000000001</v>
      </c>
    </row>
    <row r="289" spans="2:21" ht="15" x14ac:dyDescent="0.25">
      <c r="C289" s="210" t="s">
        <v>258</v>
      </c>
      <c r="E289">
        <v>1.0152000000000001</v>
      </c>
      <c r="F289">
        <v>1.0152000000000001</v>
      </c>
      <c r="G289">
        <v>1.0152000000000001</v>
      </c>
      <c r="H289">
        <v>1.0152000000000001</v>
      </c>
      <c r="I289">
        <v>1.0152000000000001</v>
      </c>
    </row>
    <row r="290" spans="2:21" ht="15" x14ac:dyDescent="0.25">
      <c r="C290" s="210" t="s">
        <v>259</v>
      </c>
      <c r="E290">
        <v>1.0234000000000001</v>
      </c>
      <c r="F290">
        <v>1.0234000000000001</v>
      </c>
      <c r="G290">
        <v>1.0234000000000001</v>
      </c>
      <c r="H290">
        <v>1.0234000000000001</v>
      </c>
      <c r="I290">
        <v>1.0234000000000001</v>
      </c>
    </row>
    <row r="291" spans="2:21" ht="15" x14ac:dyDescent="0.25">
      <c r="C291" s="210" t="s">
        <v>260</v>
      </c>
      <c r="E291">
        <v>1.0051000000000001</v>
      </c>
      <c r="F291">
        <v>1.0051000000000001</v>
      </c>
      <c r="G291">
        <v>1.0051000000000001</v>
      </c>
      <c r="H291">
        <v>1.0051000000000001</v>
      </c>
      <c r="I291">
        <v>1.0051000000000001</v>
      </c>
    </row>
    <row r="292" spans="2:21" ht="15" x14ac:dyDescent="0.25">
      <c r="C292" s="210"/>
    </row>
    <row r="293" spans="2:21" ht="15" x14ac:dyDescent="0.25">
      <c r="C293" s="210"/>
    </row>
    <row r="294" spans="2:21" ht="15" x14ac:dyDescent="0.25">
      <c r="B294" s="213" t="s">
        <v>209</v>
      </c>
      <c r="D294" s="212" t="s">
        <v>125</v>
      </c>
      <c r="E294" s="212">
        <v>2021</v>
      </c>
      <c r="F294" s="212">
        <v>2022</v>
      </c>
      <c r="G294" s="212">
        <v>2023</v>
      </c>
      <c r="H294" s="212">
        <v>2024</v>
      </c>
      <c r="I294" s="212">
        <v>2025</v>
      </c>
    </row>
    <row r="295" spans="2:21" x14ac:dyDescent="0.2">
      <c r="K295" s="188"/>
      <c r="L295" s="188"/>
      <c r="M295" s="188"/>
      <c r="N295" s="188"/>
      <c r="O295" s="188"/>
      <c r="P295" s="188"/>
      <c r="Q295" s="188"/>
      <c r="R295" s="188"/>
      <c r="S295" s="188"/>
      <c r="T295" s="188"/>
      <c r="U295" s="188"/>
    </row>
    <row r="296" spans="2:21" ht="15" x14ac:dyDescent="0.25">
      <c r="C296" s="210" t="s">
        <v>210</v>
      </c>
      <c r="E296">
        <v>16</v>
      </c>
      <c r="F296">
        <v>16</v>
      </c>
      <c r="G296">
        <v>16</v>
      </c>
      <c r="H296">
        <v>16</v>
      </c>
      <c r="I296">
        <v>17</v>
      </c>
      <c r="K296" s="354"/>
      <c r="L296" s="354"/>
      <c r="M296" s="354"/>
      <c r="N296" s="354"/>
      <c r="O296" s="354"/>
      <c r="P296" s="188"/>
      <c r="Q296" s="188"/>
      <c r="R296" s="188"/>
      <c r="S296" s="188"/>
      <c r="T296" s="188"/>
      <c r="U296" s="188"/>
    </row>
    <row r="297" spans="2:21" ht="15" x14ac:dyDescent="0.25">
      <c r="C297" s="210" t="s">
        <v>211</v>
      </c>
      <c r="E297">
        <v>25</v>
      </c>
      <c r="F297">
        <v>26</v>
      </c>
      <c r="G297">
        <v>26</v>
      </c>
      <c r="H297">
        <v>27</v>
      </c>
      <c r="I297">
        <v>27</v>
      </c>
      <c r="K297" s="354"/>
      <c r="L297" s="354"/>
      <c r="M297" s="354"/>
      <c r="N297" s="354"/>
      <c r="O297" s="354"/>
      <c r="P297" s="188"/>
      <c r="Q297" s="188"/>
      <c r="R297" s="188"/>
      <c r="S297" s="188"/>
      <c r="T297" s="188"/>
      <c r="U297" s="188"/>
    </row>
    <row r="298" spans="2:21" ht="15" x14ac:dyDescent="0.25">
      <c r="C298" s="210" t="s">
        <v>212</v>
      </c>
      <c r="E298">
        <v>5</v>
      </c>
      <c r="F298">
        <v>6</v>
      </c>
      <c r="G298">
        <v>6</v>
      </c>
      <c r="H298">
        <v>6</v>
      </c>
      <c r="I298">
        <v>6</v>
      </c>
      <c r="K298" s="354"/>
      <c r="L298" s="354"/>
      <c r="M298" s="354"/>
      <c r="N298" s="354"/>
      <c r="O298" s="354"/>
      <c r="P298" s="188"/>
      <c r="Q298" s="188"/>
      <c r="R298" s="188"/>
      <c r="S298" s="188"/>
      <c r="T298" s="188"/>
      <c r="U298" s="188"/>
    </row>
    <row r="299" spans="2:21" ht="13.15" customHeight="1" x14ac:dyDescent="0.25">
      <c r="C299" s="210" t="s">
        <v>213</v>
      </c>
      <c r="E299">
        <v>122</v>
      </c>
      <c r="F299">
        <v>124</v>
      </c>
      <c r="G299">
        <v>126</v>
      </c>
      <c r="H299">
        <v>128</v>
      </c>
      <c r="I299">
        <v>130</v>
      </c>
      <c r="K299" s="354"/>
      <c r="L299" s="354"/>
      <c r="M299" s="354"/>
      <c r="N299" s="354"/>
      <c r="O299" s="354"/>
      <c r="P299" s="188"/>
      <c r="Q299" s="188"/>
      <c r="R299" s="188"/>
      <c r="S299" s="188"/>
      <c r="T299" s="188"/>
      <c r="U299" s="188"/>
    </row>
    <row r="300" spans="2:21" ht="15" x14ac:dyDescent="0.25">
      <c r="C300" s="210" t="s">
        <v>214</v>
      </c>
      <c r="E300">
        <v>16</v>
      </c>
      <c r="F300">
        <v>16</v>
      </c>
      <c r="G300">
        <v>16</v>
      </c>
      <c r="H300">
        <v>16</v>
      </c>
      <c r="I300">
        <v>17</v>
      </c>
      <c r="K300" s="354"/>
      <c r="L300" s="354"/>
      <c r="M300" s="354"/>
      <c r="N300" s="354"/>
      <c r="O300" s="354"/>
      <c r="P300" s="188"/>
      <c r="Q300" s="188"/>
      <c r="R300" s="188"/>
      <c r="S300" s="188"/>
      <c r="T300" s="188"/>
      <c r="U300" s="188"/>
    </row>
    <row r="301" spans="2:21" ht="15" x14ac:dyDescent="0.25">
      <c r="C301" s="210" t="s">
        <v>215</v>
      </c>
      <c r="E301">
        <v>25</v>
      </c>
      <c r="F301">
        <v>26</v>
      </c>
      <c r="G301">
        <v>26</v>
      </c>
      <c r="H301">
        <v>27</v>
      </c>
      <c r="I301">
        <v>27</v>
      </c>
      <c r="K301" s="354"/>
      <c r="L301" s="354"/>
      <c r="M301" s="354"/>
      <c r="N301" s="354"/>
      <c r="O301" s="354"/>
      <c r="P301" s="188"/>
      <c r="Q301" s="188"/>
      <c r="R301" s="188"/>
      <c r="S301" s="188"/>
      <c r="T301" s="188"/>
      <c r="U301" s="188"/>
    </row>
    <row r="302" spans="2:21" ht="13.15" customHeight="1" x14ac:dyDescent="0.25">
      <c r="C302" s="210" t="s">
        <v>216</v>
      </c>
      <c r="E302">
        <v>25</v>
      </c>
      <c r="F302">
        <v>26</v>
      </c>
      <c r="G302">
        <v>26</v>
      </c>
      <c r="H302">
        <v>27</v>
      </c>
      <c r="I302">
        <v>27</v>
      </c>
      <c r="K302" s="354"/>
      <c r="L302" s="354"/>
      <c r="M302" s="354"/>
      <c r="N302" s="354"/>
      <c r="O302" s="354"/>
      <c r="P302" s="188"/>
      <c r="Q302" s="188"/>
      <c r="R302" s="188"/>
      <c r="S302" s="188"/>
      <c r="T302" s="188"/>
      <c r="U302" s="188"/>
    </row>
    <row r="303" spans="2:21" ht="15" x14ac:dyDescent="0.25">
      <c r="C303" s="210" t="s">
        <v>217</v>
      </c>
      <c r="E303">
        <v>67</v>
      </c>
      <c r="F303">
        <v>68</v>
      </c>
      <c r="G303">
        <v>69</v>
      </c>
      <c r="H303">
        <v>70</v>
      </c>
      <c r="I303">
        <v>71</v>
      </c>
      <c r="K303" s="354"/>
      <c r="L303" s="354"/>
      <c r="M303" s="354"/>
      <c r="N303" s="354"/>
      <c r="O303" s="354"/>
      <c r="P303" s="188"/>
      <c r="Q303" s="188"/>
      <c r="R303" s="188"/>
      <c r="S303" s="188"/>
      <c r="T303" s="188"/>
      <c r="U303" s="188"/>
    </row>
    <row r="304" spans="2:21" ht="15" x14ac:dyDescent="0.25">
      <c r="C304" s="210" t="s">
        <v>218</v>
      </c>
      <c r="E304">
        <v>100</v>
      </c>
      <c r="F304">
        <v>102</v>
      </c>
      <c r="G304">
        <v>104</v>
      </c>
      <c r="H304">
        <v>105</v>
      </c>
      <c r="I304">
        <v>107</v>
      </c>
      <c r="K304" s="354"/>
      <c r="L304" s="354"/>
      <c r="M304" s="354"/>
      <c r="N304" s="354"/>
      <c r="O304" s="354"/>
      <c r="P304" s="188"/>
      <c r="Q304" s="188"/>
      <c r="R304" s="188"/>
      <c r="S304" s="188"/>
      <c r="T304" s="188"/>
      <c r="U304" s="188"/>
    </row>
    <row r="305" spans="2:21" ht="15" x14ac:dyDescent="0.25">
      <c r="C305" s="210" t="s">
        <v>219</v>
      </c>
      <c r="E305">
        <v>314</v>
      </c>
      <c r="F305">
        <v>319</v>
      </c>
      <c r="G305">
        <v>324</v>
      </c>
      <c r="H305">
        <v>329</v>
      </c>
      <c r="I305">
        <v>334</v>
      </c>
      <c r="K305" s="354"/>
      <c r="L305" s="354"/>
      <c r="M305" s="354"/>
      <c r="N305" s="354"/>
      <c r="O305" s="354"/>
      <c r="P305" s="188"/>
      <c r="Q305" s="188"/>
      <c r="R305" s="188"/>
      <c r="S305" s="188"/>
      <c r="T305" s="188"/>
      <c r="U305" s="188"/>
    </row>
    <row r="306" spans="2:21" ht="15" x14ac:dyDescent="0.25">
      <c r="C306" s="210" t="s">
        <v>220</v>
      </c>
      <c r="E306">
        <v>236</v>
      </c>
      <c r="F306">
        <v>240</v>
      </c>
      <c r="G306">
        <v>243</v>
      </c>
      <c r="H306">
        <v>247</v>
      </c>
      <c r="I306">
        <v>251</v>
      </c>
      <c r="K306" s="354"/>
      <c r="L306" s="354"/>
      <c r="M306" s="354"/>
      <c r="N306" s="354"/>
      <c r="O306" s="354"/>
      <c r="P306" s="188"/>
      <c r="Q306" s="188"/>
      <c r="R306" s="188"/>
      <c r="S306" s="188"/>
      <c r="T306" s="188"/>
      <c r="U306" s="188"/>
    </row>
    <row r="307" spans="2:21" ht="15" x14ac:dyDescent="0.25">
      <c r="C307" s="210"/>
      <c r="K307" s="188"/>
      <c r="L307" s="188"/>
      <c r="M307" s="188"/>
      <c r="N307" s="188"/>
      <c r="O307" s="188"/>
      <c r="P307" s="188"/>
      <c r="Q307" s="188"/>
      <c r="R307" s="188"/>
      <c r="S307" s="188"/>
      <c r="T307" s="188"/>
      <c r="U307" s="188"/>
    </row>
    <row r="308" spans="2:21" ht="15" x14ac:dyDescent="0.25">
      <c r="B308" s="213" t="s">
        <v>221</v>
      </c>
      <c r="D308" s="212" t="s">
        <v>125</v>
      </c>
      <c r="E308" s="212">
        <v>2021</v>
      </c>
      <c r="F308" s="212">
        <v>2022</v>
      </c>
      <c r="G308" s="212">
        <v>2023</v>
      </c>
      <c r="H308" s="212">
        <v>2024</v>
      </c>
      <c r="I308" s="212">
        <v>2025</v>
      </c>
      <c r="K308" s="188"/>
      <c r="L308" s="188"/>
      <c r="M308" s="188"/>
      <c r="N308" s="188"/>
      <c r="O308" s="188"/>
      <c r="P308" s="188"/>
      <c r="Q308" s="188"/>
      <c r="R308" s="188"/>
      <c r="S308" s="188"/>
      <c r="T308" s="188"/>
      <c r="U308" s="188"/>
    </row>
    <row r="309" spans="2:21" x14ac:dyDescent="0.2">
      <c r="K309" s="188"/>
      <c r="L309" s="188"/>
      <c r="M309" s="188"/>
      <c r="N309" s="188"/>
      <c r="O309" s="188"/>
      <c r="P309" s="188"/>
      <c r="Q309" s="188"/>
      <c r="R309" s="188"/>
      <c r="S309" s="188"/>
      <c r="T309" s="188"/>
      <c r="U309" s="188"/>
    </row>
    <row r="310" spans="2:21" ht="15" x14ac:dyDescent="0.25">
      <c r="C310" s="210" t="s">
        <v>222</v>
      </c>
      <c r="E310">
        <v>1.5</v>
      </c>
      <c r="F310">
        <v>1.5</v>
      </c>
      <c r="G310">
        <v>1.5</v>
      </c>
      <c r="H310">
        <v>1.5</v>
      </c>
      <c r="I310">
        <v>1.5</v>
      </c>
      <c r="K310" s="188"/>
      <c r="L310" s="188"/>
      <c r="M310" s="188"/>
      <c r="N310" s="188"/>
      <c r="O310" s="188"/>
      <c r="P310" s="188"/>
      <c r="Q310" s="188"/>
      <c r="R310" s="188"/>
      <c r="S310" s="188"/>
      <c r="T310" s="188"/>
      <c r="U310" s="188"/>
    </row>
    <row r="311" spans="2:21" ht="15" x14ac:dyDescent="0.25">
      <c r="C311" s="210" t="s">
        <v>223</v>
      </c>
      <c r="E311">
        <v>67</v>
      </c>
      <c r="F311">
        <v>68</v>
      </c>
      <c r="G311">
        <v>69</v>
      </c>
      <c r="H311">
        <v>70</v>
      </c>
      <c r="I311">
        <v>71</v>
      </c>
      <c r="K311" s="354"/>
      <c r="L311" s="354"/>
      <c r="M311" s="354"/>
      <c r="N311" s="354"/>
      <c r="O311" s="354"/>
      <c r="P311" s="188"/>
      <c r="Q311" s="188"/>
      <c r="R311" s="188"/>
      <c r="S311" s="188"/>
      <c r="T311" s="188"/>
      <c r="U311" s="188"/>
    </row>
    <row r="312" spans="2:21" ht="15" x14ac:dyDescent="0.25">
      <c r="C312" s="210" t="s">
        <v>224</v>
      </c>
      <c r="E312">
        <v>100</v>
      </c>
      <c r="F312">
        <v>102</v>
      </c>
      <c r="G312">
        <v>104</v>
      </c>
      <c r="H312">
        <v>105</v>
      </c>
      <c r="I312">
        <v>107</v>
      </c>
      <c r="K312" s="354"/>
      <c r="L312" s="354"/>
      <c r="M312" s="354"/>
      <c r="N312" s="354"/>
      <c r="O312" s="354"/>
      <c r="P312" s="188"/>
      <c r="Q312" s="188"/>
      <c r="R312" s="188"/>
      <c r="S312" s="188"/>
      <c r="T312" s="188"/>
      <c r="U312" s="188"/>
    </row>
    <row r="313" spans="2:21" ht="15" x14ac:dyDescent="0.25">
      <c r="C313" s="210" t="s">
        <v>225</v>
      </c>
      <c r="E313">
        <v>250</v>
      </c>
      <c r="F313">
        <v>254</v>
      </c>
      <c r="G313">
        <v>258</v>
      </c>
      <c r="H313">
        <v>262</v>
      </c>
      <c r="I313">
        <v>266</v>
      </c>
      <c r="K313" s="354"/>
      <c r="L313" s="354"/>
      <c r="M313" s="354"/>
      <c r="N313" s="354"/>
      <c r="O313" s="354"/>
      <c r="P313" s="188"/>
      <c r="Q313" s="188"/>
      <c r="R313" s="188"/>
      <c r="S313" s="188"/>
      <c r="T313" s="188"/>
      <c r="U313" s="188"/>
    </row>
    <row r="314" spans="2:21" ht="15" x14ac:dyDescent="0.25">
      <c r="C314" s="210" t="s">
        <v>226</v>
      </c>
      <c r="E314">
        <v>422</v>
      </c>
      <c r="F314">
        <v>428</v>
      </c>
      <c r="G314">
        <v>435</v>
      </c>
      <c r="H314">
        <v>442</v>
      </c>
      <c r="I314">
        <v>449</v>
      </c>
      <c r="K314" s="354"/>
      <c r="L314" s="354"/>
      <c r="M314" s="354"/>
      <c r="N314" s="354"/>
      <c r="O314" s="354"/>
      <c r="P314" s="188"/>
      <c r="Q314" s="188"/>
      <c r="R314" s="188"/>
      <c r="S314" s="188"/>
      <c r="T314" s="188"/>
      <c r="U314" s="188"/>
    </row>
    <row r="315" spans="2:21" ht="15" x14ac:dyDescent="0.25">
      <c r="C315" s="210"/>
      <c r="K315" s="188"/>
      <c r="L315" s="188"/>
      <c r="M315" s="188"/>
      <c r="N315" s="188"/>
      <c r="O315" s="188"/>
      <c r="P315" s="188"/>
      <c r="Q315" s="188"/>
      <c r="R315" s="188"/>
      <c r="S315" s="188"/>
      <c r="T315" s="188"/>
      <c r="U315" s="188"/>
    </row>
    <row r="316" spans="2:21" x14ac:dyDescent="0.2">
      <c r="B316" s="336" t="s">
        <v>227</v>
      </c>
      <c r="K316" s="188"/>
      <c r="L316" s="188"/>
      <c r="M316" s="188"/>
      <c r="N316" s="188"/>
      <c r="O316" s="188"/>
      <c r="P316" s="188"/>
      <c r="Q316" s="188"/>
      <c r="R316" s="188"/>
      <c r="S316" s="188"/>
      <c r="T316" s="188"/>
      <c r="U316" s="188"/>
    </row>
    <row r="317" spans="2:21" ht="15" x14ac:dyDescent="0.25">
      <c r="C317" s="210" t="s">
        <v>228</v>
      </c>
      <c r="E317">
        <v>879</v>
      </c>
      <c r="F317">
        <v>893</v>
      </c>
      <c r="G317">
        <v>907</v>
      </c>
      <c r="H317">
        <v>921</v>
      </c>
      <c r="I317">
        <v>935</v>
      </c>
      <c r="K317" s="354"/>
      <c r="L317" s="354"/>
      <c r="M317" s="354"/>
      <c r="N317" s="354"/>
      <c r="O317" s="354"/>
      <c r="P317" s="188"/>
      <c r="Q317" s="188"/>
      <c r="R317" s="188"/>
      <c r="S317" s="188"/>
      <c r="T317" s="188"/>
      <c r="U317" s="188"/>
    </row>
    <row r="318" spans="2:21" ht="15" x14ac:dyDescent="0.25">
      <c r="C318" s="210" t="s">
        <v>229</v>
      </c>
      <c r="E318">
        <v>1275</v>
      </c>
      <c r="F318">
        <v>1295</v>
      </c>
      <c r="G318">
        <v>1315</v>
      </c>
      <c r="H318">
        <v>1335</v>
      </c>
      <c r="I318">
        <v>1356</v>
      </c>
      <c r="K318" s="354"/>
      <c r="L318" s="354"/>
      <c r="M318" s="354"/>
      <c r="N318" s="354"/>
      <c r="O318" s="354"/>
      <c r="P318" s="188"/>
      <c r="Q318" s="188"/>
      <c r="R318" s="188"/>
      <c r="S318" s="188"/>
      <c r="T318" s="188"/>
      <c r="U318" s="188"/>
    </row>
    <row r="319" spans="2:21" ht="15" x14ac:dyDescent="0.25">
      <c r="C319" s="210" t="s">
        <v>230</v>
      </c>
      <c r="E319">
        <v>3135</v>
      </c>
      <c r="F319">
        <v>3184</v>
      </c>
      <c r="G319">
        <v>3233</v>
      </c>
      <c r="H319">
        <v>3283</v>
      </c>
      <c r="I319">
        <v>3334</v>
      </c>
      <c r="K319" s="354"/>
      <c r="L319" s="354"/>
      <c r="M319" s="354"/>
      <c r="N319" s="354"/>
      <c r="O319" s="354"/>
      <c r="P319" s="188"/>
      <c r="Q319" s="188"/>
      <c r="R319" s="188"/>
      <c r="S319" s="188"/>
      <c r="T319" s="188"/>
      <c r="U319" s="188"/>
    </row>
    <row r="320" spans="2:21" ht="15" x14ac:dyDescent="0.25">
      <c r="C320" s="210" t="s">
        <v>231</v>
      </c>
      <c r="E320">
        <v>45.39</v>
      </c>
      <c r="F320">
        <v>46.53</v>
      </c>
      <c r="G320">
        <v>47.7</v>
      </c>
      <c r="H320">
        <v>48.9</v>
      </c>
      <c r="I320">
        <v>50.12</v>
      </c>
      <c r="K320" s="355"/>
      <c r="L320" s="355"/>
      <c r="M320" s="355"/>
      <c r="N320" s="355"/>
      <c r="O320" s="355"/>
      <c r="P320" s="188"/>
      <c r="Q320" s="188"/>
      <c r="R320" s="188"/>
      <c r="S320" s="188"/>
      <c r="T320" s="188"/>
      <c r="U320" s="188"/>
    </row>
    <row r="321" spans="2:21" ht="15" x14ac:dyDescent="0.25">
      <c r="C321" s="210" t="s">
        <v>232</v>
      </c>
      <c r="E321" t="s">
        <v>233</v>
      </c>
      <c r="F321" t="s">
        <v>233</v>
      </c>
      <c r="G321" t="s">
        <v>233</v>
      </c>
      <c r="H321" t="s">
        <v>233</v>
      </c>
      <c r="I321" t="s">
        <v>233</v>
      </c>
      <c r="K321" s="188"/>
      <c r="L321" s="188"/>
      <c r="M321" s="188"/>
      <c r="N321" s="188"/>
      <c r="O321" s="188"/>
      <c r="P321" s="188"/>
      <c r="Q321" s="188"/>
      <c r="R321" s="188"/>
      <c r="S321" s="188"/>
      <c r="T321" s="188"/>
      <c r="U321" s="188"/>
    </row>
    <row r="322" spans="2:21" ht="15" x14ac:dyDescent="0.25">
      <c r="C322" s="210" t="s">
        <v>234</v>
      </c>
      <c r="E322" s="188">
        <v>142</v>
      </c>
      <c r="F322">
        <v>146</v>
      </c>
      <c r="G322">
        <v>150</v>
      </c>
      <c r="H322">
        <v>153</v>
      </c>
      <c r="I322">
        <v>157</v>
      </c>
      <c r="K322" s="188"/>
      <c r="L322" s="188"/>
      <c r="M322" s="188"/>
      <c r="N322" s="188"/>
      <c r="O322" s="188"/>
      <c r="P322" s="188"/>
      <c r="Q322" s="188"/>
      <c r="R322" s="188"/>
      <c r="S322" s="188"/>
      <c r="T322" s="188"/>
      <c r="U322" s="188"/>
    </row>
    <row r="323" spans="2:21" ht="15" x14ac:dyDescent="0.25">
      <c r="C323" s="210"/>
      <c r="E323" s="188"/>
      <c r="K323" s="188"/>
      <c r="L323" s="188"/>
      <c r="M323" s="188"/>
      <c r="N323" s="188"/>
      <c r="O323" s="188"/>
      <c r="P323" s="188"/>
      <c r="Q323" s="188"/>
      <c r="R323" s="188"/>
      <c r="S323" s="188"/>
      <c r="T323" s="188"/>
      <c r="U323" s="188"/>
    </row>
    <row r="324" spans="2:21" ht="15" x14ac:dyDescent="0.25">
      <c r="B324" s="336" t="s">
        <v>235</v>
      </c>
      <c r="D324" s="212" t="s">
        <v>125</v>
      </c>
      <c r="E324" s="423">
        <v>2021</v>
      </c>
      <c r="F324" s="212">
        <v>2022</v>
      </c>
      <c r="G324" s="212">
        <v>2023</v>
      </c>
      <c r="H324" s="212">
        <v>2024</v>
      </c>
      <c r="I324" s="212">
        <v>2025</v>
      </c>
      <c r="K324" s="188"/>
      <c r="L324" s="188"/>
      <c r="M324" s="188"/>
      <c r="N324" s="188"/>
      <c r="O324" s="188"/>
      <c r="P324" s="188"/>
      <c r="Q324" s="188"/>
      <c r="R324" s="188"/>
      <c r="S324" s="188"/>
      <c r="T324" s="188"/>
      <c r="U324" s="188"/>
    </row>
    <row r="325" spans="2:21" ht="15" x14ac:dyDescent="0.25">
      <c r="C325" s="210"/>
      <c r="E325" s="188"/>
    </row>
    <row r="326" spans="2:21" ht="13.15" customHeight="1" x14ac:dyDescent="0.25">
      <c r="C326" s="210" t="s">
        <v>238</v>
      </c>
      <c r="D326" s="210"/>
      <c r="E326" s="188">
        <v>104.04</v>
      </c>
      <c r="F326">
        <v>106.65</v>
      </c>
      <c r="G326">
        <v>109.33</v>
      </c>
      <c r="H326">
        <v>112.07</v>
      </c>
      <c r="I326">
        <v>114.88</v>
      </c>
    </row>
    <row r="327" spans="2:21" ht="15" x14ac:dyDescent="0.25">
      <c r="C327" s="210" t="s">
        <v>239</v>
      </c>
      <c r="D327" s="210"/>
      <c r="E327" s="188">
        <v>41.62</v>
      </c>
      <c r="F327">
        <v>42.66</v>
      </c>
      <c r="G327">
        <v>43.73</v>
      </c>
      <c r="H327">
        <v>44.83</v>
      </c>
      <c r="I327">
        <v>45.96</v>
      </c>
    </row>
    <row r="328" spans="2:21" ht="15" x14ac:dyDescent="0.25">
      <c r="C328" s="210" t="s">
        <v>240</v>
      </c>
      <c r="D328" s="210"/>
      <c r="E328" s="188">
        <v>1.04</v>
      </c>
      <c r="F328">
        <v>1.07</v>
      </c>
      <c r="G328">
        <v>1.1000000000000001</v>
      </c>
      <c r="H328">
        <v>1.1299999999999999</v>
      </c>
      <c r="I328">
        <v>1.1599999999999999</v>
      </c>
    </row>
    <row r="329" spans="2:21" ht="15" x14ac:dyDescent="0.25">
      <c r="C329" s="210" t="s">
        <v>242</v>
      </c>
      <c r="D329" s="210"/>
      <c r="E329" s="188">
        <v>0.62</v>
      </c>
      <c r="F329">
        <v>0.64</v>
      </c>
      <c r="G329">
        <v>0.66</v>
      </c>
      <c r="H329">
        <v>0.68</v>
      </c>
      <c r="I329">
        <v>0.7</v>
      </c>
    </row>
    <row r="330" spans="2:21" ht="15" x14ac:dyDescent="0.25">
      <c r="C330" s="210" t="s">
        <v>243</v>
      </c>
      <c r="D330" s="210"/>
      <c r="E330" s="188">
        <v>-0.62</v>
      </c>
      <c r="F330">
        <v>-0.64</v>
      </c>
      <c r="G330">
        <v>-0.66</v>
      </c>
      <c r="H330">
        <v>-0.68</v>
      </c>
      <c r="I330">
        <v>-0.7</v>
      </c>
    </row>
    <row r="331" spans="2:21" ht="15" x14ac:dyDescent="0.25">
      <c r="C331" s="210" t="s">
        <v>244</v>
      </c>
      <c r="D331" s="210"/>
      <c r="E331" s="188"/>
    </row>
    <row r="332" spans="2:21" ht="15" x14ac:dyDescent="0.25">
      <c r="C332" s="210" t="s">
        <v>245</v>
      </c>
      <c r="D332" s="210"/>
      <c r="E332" s="188">
        <v>0.52</v>
      </c>
      <c r="F332">
        <v>0.53</v>
      </c>
      <c r="G332">
        <v>0.54</v>
      </c>
      <c r="H332">
        <v>0.55000000000000004</v>
      </c>
      <c r="I332">
        <v>0.56000000000000005</v>
      </c>
    </row>
    <row r="333" spans="2:21" ht="15" x14ac:dyDescent="0.25">
      <c r="C333" s="210" t="s">
        <v>246</v>
      </c>
      <c r="D333" s="210"/>
      <c r="E333" s="188">
        <v>1.04</v>
      </c>
      <c r="F333">
        <v>1.07</v>
      </c>
      <c r="G333">
        <v>1.1000000000000001</v>
      </c>
      <c r="H333">
        <v>1.1299999999999999</v>
      </c>
      <c r="I333">
        <v>1.1599999999999999</v>
      </c>
    </row>
    <row r="334" spans="2:21" ht="13.15" customHeight="1" x14ac:dyDescent="0.25">
      <c r="C334" s="210" t="s">
        <v>247</v>
      </c>
      <c r="D334" s="210"/>
      <c r="E334" s="188"/>
    </row>
    <row r="335" spans="2:21" ht="13.15" customHeight="1" x14ac:dyDescent="0.25">
      <c r="C335" s="210" t="s">
        <v>248</v>
      </c>
      <c r="D335" s="210"/>
      <c r="E335" s="188"/>
    </row>
    <row r="336" spans="2:21" ht="15" x14ac:dyDescent="0.25">
      <c r="C336" s="210" t="s">
        <v>249</v>
      </c>
      <c r="D336" s="210"/>
      <c r="E336" s="188"/>
    </row>
    <row r="337" spans="2:9" ht="15" x14ac:dyDescent="0.25">
      <c r="C337" s="210" t="s">
        <v>250</v>
      </c>
      <c r="D337" s="210"/>
      <c r="E337" s="188" t="s">
        <v>251</v>
      </c>
      <c r="F337" t="s">
        <v>251</v>
      </c>
      <c r="G337" t="s">
        <v>251</v>
      </c>
      <c r="H337" t="s">
        <v>251</v>
      </c>
      <c r="I337" t="s">
        <v>251</v>
      </c>
    </row>
    <row r="338" spans="2:9" ht="13.15" customHeight="1" x14ac:dyDescent="0.25">
      <c r="C338" s="210" t="s">
        <v>252</v>
      </c>
      <c r="D338" s="210"/>
      <c r="E338" s="188">
        <v>4.16</v>
      </c>
      <c r="F338">
        <v>4.26</v>
      </c>
      <c r="G338">
        <v>4.37</v>
      </c>
      <c r="H338">
        <v>4.4800000000000004</v>
      </c>
      <c r="I338">
        <v>4.59</v>
      </c>
    </row>
    <row r="339" spans="2:9" ht="13.15" customHeight="1" x14ac:dyDescent="0.25">
      <c r="C339" s="210" t="s">
        <v>253</v>
      </c>
      <c r="D339" s="210"/>
    </row>
    <row r="340" spans="2:9" ht="13.15" customHeight="1" x14ac:dyDescent="0.25">
      <c r="C340" s="210" t="s">
        <v>254</v>
      </c>
      <c r="D340" s="210"/>
      <c r="E340">
        <v>2.04</v>
      </c>
      <c r="F340">
        <v>2.04</v>
      </c>
      <c r="G340">
        <v>2.04</v>
      </c>
      <c r="H340">
        <v>2.04</v>
      </c>
      <c r="I340">
        <v>2.04</v>
      </c>
    </row>
    <row r="341" spans="2:9" ht="15" x14ac:dyDescent="0.25">
      <c r="C341" s="210"/>
    </row>
    <row r="342" spans="2:9" ht="15" x14ac:dyDescent="0.25">
      <c r="C342" s="210"/>
    </row>
    <row r="343" spans="2:9" ht="15" x14ac:dyDescent="0.25">
      <c r="C343" s="210"/>
    </row>
    <row r="344" spans="2:9" ht="15" x14ac:dyDescent="0.25">
      <c r="C344" s="210"/>
    </row>
    <row r="345" spans="2:9" ht="15" x14ac:dyDescent="0.25">
      <c r="C345" s="210"/>
    </row>
    <row r="346" spans="2:9" ht="15" x14ac:dyDescent="0.25">
      <c r="C346" s="210"/>
    </row>
    <row r="347" spans="2:9" ht="15" x14ac:dyDescent="0.25">
      <c r="C347" s="210"/>
    </row>
    <row r="348" spans="2:9" ht="15" x14ac:dyDescent="0.25">
      <c r="C348" s="210"/>
    </row>
    <row r="349" spans="2:9" ht="15" x14ac:dyDescent="0.25">
      <c r="C349" s="210"/>
    </row>
    <row r="350" spans="2:9" ht="15" x14ac:dyDescent="0.25">
      <c r="B350" s="336" t="s">
        <v>269</v>
      </c>
      <c r="D350" s="212" t="s">
        <v>125</v>
      </c>
      <c r="E350" s="212">
        <v>2021</v>
      </c>
      <c r="F350" s="212">
        <v>2022</v>
      </c>
      <c r="G350" s="212">
        <v>2023</v>
      </c>
      <c r="H350" s="212">
        <v>2024</v>
      </c>
      <c r="I350" s="212">
        <v>2025</v>
      </c>
    </row>
    <row r="351" spans="2:9" ht="15" x14ac:dyDescent="0.25">
      <c r="C351" s="210"/>
    </row>
    <row r="352" spans="2:9" ht="15" x14ac:dyDescent="0.25">
      <c r="C352" s="210" t="s">
        <v>270</v>
      </c>
      <c r="D352" s="210"/>
      <c r="E352" s="424">
        <v>14</v>
      </c>
      <c r="F352" s="348">
        <v>15</v>
      </c>
      <c r="G352" s="348">
        <v>15</v>
      </c>
      <c r="H352" s="348">
        <v>15</v>
      </c>
      <c r="I352" s="348">
        <v>16</v>
      </c>
    </row>
    <row r="353" spans="3:9" ht="15" x14ac:dyDescent="0.25">
      <c r="C353" s="210" t="s">
        <v>271</v>
      </c>
      <c r="D353" s="210"/>
      <c r="E353" s="424">
        <v>14</v>
      </c>
      <c r="F353" s="348">
        <v>15</v>
      </c>
      <c r="G353" s="348">
        <v>15</v>
      </c>
      <c r="H353" s="348">
        <v>15</v>
      </c>
      <c r="I353" s="348">
        <v>16</v>
      </c>
    </row>
    <row r="354" spans="3:9" ht="15" x14ac:dyDescent="0.25">
      <c r="C354" s="210" t="s">
        <v>272</v>
      </c>
      <c r="D354" s="210"/>
      <c r="E354" s="424">
        <v>76</v>
      </c>
      <c r="F354" s="348">
        <v>78</v>
      </c>
      <c r="G354" s="348">
        <v>80</v>
      </c>
      <c r="H354" s="348">
        <v>82</v>
      </c>
      <c r="I354" s="348">
        <v>84</v>
      </c>
    </row>
    <row r="355" spans="3:9" ht="15" x14ac:dyDescent="0.25">
      <c r="C355" s="210" t="s">
        <v>201</v>
      </c>
      <c r="D355" s="210"/>
      <c r="E355" s="424">
        <v>314</v>
      </c>
      <c r="F355" s="348">
        <v>322</v>
      </c>
      <c r="G355" s="348">
        <v>330</v>
      </c>
      <c r="H355" s="348">
        <v>338</v>
      </c>
      <c r="I355" s="348">
        <v>347</v>
      </c>
    </row>
    <row r="356" spans="3:9" ht="15" x14ac:dyDescent="0.25">
      <c r="C356" s="210" t="s">
        <v>204</v>
      </c>
      <c r="D356" s="210"/>
      <c r="E356" s="348">
        <v>-0.45</v>
      </c>
      <c r="F356" s="348">
        <v>-0.45</v>
      </c>
      <c r="G356" s="348">
        <v>-0.45</v>
      </c>
      <c r="H356" s="348">
        <v>-0.45</v>
      </c>
      <c r="I356" s="348">
        <v>-0.45</v>
      </c>
    </row>
    <row r="357" spans="3:9" ht="15" x14ac:dyDescent="0.25">
      <c r="C357" s="210" t="s">
        <v>205</v>
      </c>
      <c r="E357" s="348">
        <v>-1</v>
      </c>
      <c r="F357" s="348">
        <v>-1</v>
      </c>
      <c r="G357" s="348">
        <v>-1</v>
      </c>
      <c r="H357" s="348">
        <v>-1</v>
      </c>
      <c r="I357" s="348">
        <v>-1</v>
      </c>
    </row>
    <row r="358" spans="3:9" ht="15" x14ac:dyDescent="0.25">
      <c r="C358" s="210"/>
    </row>
    <row r="359" spans="3:9" ht="15" x14ac:dyDescent="0.25">
      <c r="C359" s="210"/>
    </row>
    <row r="360" spans="3:9" ht="15" x14ac:dyDescent="0.25">
      <c r="C360" s="210"/>
    </row>
    <row r="361" spans="3:9" ht="15" x14ac:dyDescent="0.25">
      <c r="C361" s="210"/>
    </row>
    <row r="362" spans="3:9" ht="15" x14ac:dyDescent="0.25">
      <c r="C362" s="210"/>
    </row>
    <row r="363" spans="3:9" ht="15" x14ac:dyDescent="0.25">
      <c r="C363" s="210"/>
    </row>
    <row r="364" spans="3:9" ht="15" x14ac:dyDescent="0.25">
      <c r="C364" s="210"/>
    </row>
    <row r="365" spans="3:9" ht="15" x14ac:dyDescent="0.25">
      <c r="C365" s="210"/>
    </row>
    <row r="366" spans="3:9" ht="15" x14ac:dyDescent="0.25">
      <c r="C366" s="210"/>
    </row>
    <row r="367" spans="3:9" ht="15" x14ac:dyDescent="0.25">
      <c r="C367" s="210"/>
    </row>
    <row r="368" spans="3:9" ht="15" x14ac:dyDescent="0.25">
      <c r="C368" s="210"/>
    </row>
    <row r="369" spans="3:3" ht="15" x14ac:dyDescent="0.25">
      <c r="C369" s="210"/>
    </row>
    <row r="370" spans="3:3" ht="15" x14ac:dyDescent="0.25">
      <c r="C370" s="210"/>
    </row>
    <row r="371" spans="3:3" ht="15" x14ac:dyDescent="0.25">
      <c r="C371" s="210"/>
    </row>
    <row r="372" spans="3:3" ht="15" x14ac:dyDescent="0.25">
      <c r="C372" s="210"/>
    </row>
    <row r="373" spans="3:3" ht="15" x14ac:dyDescent="0.25">
      <c r="C373" s="210"/>
    </row>
    <row r="374" spans="3:3" ht="15" x14ac:dyDescent="0.25">
      <c r="C374" s="210"/>
    </row>
    <row r="375" spans="3:3" ht="15" x14ac:dyDescent="0.25">
      <c r="C375" s="210"/>
    </row>
    <row r="376" spans="3:3" ht="15" x14ac:dyDescent="0.25">
      <c r="C376" s="210"/>
    </row>
    <row r="377" spans="3:3" ht="15" x14ac:dyDescent="0.25">
      <c r="C377" s="210"/>
    </row>
    <row r="378" spans="3:3" ht="15" x14ac:dyDescent="0.25">
      <c r="C378" s="210"/>
    </row>
    <row r="379" spans="3:3" ht="15" x14ac:dyDescent="0.25">
      <c r="C379" s="210"/>
    </row>
    <row r="380" spans="3:3" ht="15" x14ac:dyDescent="0.25">
      <c r="C380" s="210"/>
    </row>
    <row r="381" spans="3:3" ht="15" x14ac:dyDescent="0.25">
      <c r="C381" s="210"/>
    </row>
    <row r="382" spans="3:3" ht="15" x14ac:dyDescent="0.25">
      <c r="C382" s="210"/>
    </row>
    <row r="383" spans="3:3" ht="15" x14ac:dyDescent="0.25">
      <c r="C383" s="210"/>
    </row>
    <row r="384" spans="3:3" ht="15" x14ac:dyDescent="0.25">
      <c r="C384" s="210"/>
    </row>
    <row r="385" spans="3:3" ht="15" x14ac:dyDescent="0.25">
      <c r="C385" s="210"/>
    </row>
  </sheetData>
  <pageMargins left="0.70866141732283472" right="0.70866141732283472" top="0.74803149606299213" bottom="0.74803149606299213" header="0.31496062992125984" footer="0.31496062992125984"/>
  <pageSetup scale="63" orientation="landscape" r:id="rId1"/>
  <rowBreaks count="5" manualBreakCount="5">
    <brk id="49" max="16383" man="1"/>
    <brk id="92" max="9" man="1"/>
    <brk id="134" max="9" man="1"/>
    <brk id="178" max="9" man="1"/>
    <brk id="229"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topLeftCell="A25" zoomScale="85" zoomScaleNormal="85" zoomScaleSheetLayoutView="100" workbookViewId="0">
      <selection activeCell="J42" sqref="J4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42578125" style="6" customWidth="1"/>
    <col min="9" max="9" width="2.85546875" style="6" customWidth="1"/>
    <col min="10" max="10" width="12.140625" style="6" customWidth="1"/>
    <col min="11" max="11" width="10.42578125" style="6" customWidth="1"/>
    <col min="12" max="12" width="10.855468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0.855468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2.14062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0.855468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0.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3</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Rates'!D7</f>
        <v>27.79</v>
      </c>
      <c r="G23" s="25">
        <v>1</v>
      </c>
      <c r="H23" s="26">
        <f>G23*F23</f>
        <v>27.79</v>
      </c>
      <c r="I23" s="27"/>
      <c r="J23" s="28">
        <f>+'Proposed Rates'!E7</f>
        <v>29.62</v>
      </c>
      <c r="K23" s="29">
        <v>1</v>
      </c>
      <c r="L23" s="26">
        <f>K23*J23</f>
        <v>29.62</v>
      </c>
      <c r="M23" s="27"/>
      <c r="N23" s="30">
        <f>L23-H23</f>
        <v>1.8300000000000018</v>
      </c>
      <c r="O23" s="31">
        <f>IF((H23)=0,"",(N23/H23))</f>
        <v>6.5851025548758615E-2</v>
      </c>
      <c r="Q23" s="28">
        <f>+'Proposed Rates'!F7</f>
        <v>30.87</v>
      </c>
      <c r="R23" s="29">
        <v>1</v>
      </c>
      <c r="S23" s="26">
        <f>R23*Q23</f>
        <v>30.87</v>
      </c>
      <c r="T23" s="27"/>
      <c r="U23" s="30">
        <f>S23-L23</f>
        <v>1.25</v>
      </c>
      <c r="V23" s="31">
        <f>IF((L23)=0,"",(U23/L23))</f>
        <v>4.2201215395003377E-2</v>
      </c>
      <c r="X23" s="28">
        <f>+'Proposed Rates'!G7</f>
        <v>31.88</v>
      </c>
      <c r="Y23" s="29">
        <v>1</v>
      </c>
      <c r="Z23" s="26">
        <f>Y23*X23</f>
        <v>31.88</v>
      </c>
      <c r="AA23" s="27"/>
      <c r="AB23" s="30">
        <f>Z23-S23</f>
        <v>1.009999999999998</v>
      </c>
      <c r="AC23" s="31">
        <f>IF((S23)=0,"",(AB23/S23))</f>
        <v>3.2717849044379591E-2</v>
      </c>
      <c r="AE23" s="28">
        <f>+'Proposed Rates'!H7</f>
        <v>32.340000000000003</v>
      </c>
      <c r="AF23" s="29">
        <v>1</v>
      </c>
      <c r="AG23" s="26">
        <f>AF23*AE23</f>
        <v>32.340000000000003</v>
      </c>
      <c r="AH23" s="27"/>
      <c r="AI23" s="30">
        <f>AG23-Z23</f>
        <v>0.46000000000000441</v>
      </c>
      <c r="AJ23" s="31">
        <f>IF((Z23)=0,"",(AI23/Z23))</f>
        <v>1.4429109159347692E-2</v>
      </c>
      <c r="AL23" s="28">
        <f>+'Proposed Rates'!I7</f>
        <v>32.409999999999997</v>
      </c>
      <c r="AM23" s="29">
        <v>1</v>
      </c>
      <c r="AN23" s="26">
        <f>AM23*AL23</f>
        <v>32.409999999999997</v>
      </c>
      <c r="AO23" s="27"/>
      <c r="AP23" s="30">
        <f>AN23-AG23</f>
        <v>6.9999999999993179E-2</v>
      </c>
      <c r="AQ23" s="31">
        <f>IF((AG23)=0,"",(AP23/AG23))</f>
        <v>2.1645021645019533E-3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ht="25.5" x14ac:dyDescent="0.2">
      <c r="B25" s="260" t="str">
        <f>'Proposed Rates'!B79</f>
        <v>Rate Rider Calculation for Gain and Loss</v>
      </c>
      <c r="C25" s="21"/>
      <c r="D25" s="22" t="s">
        <v>20</v>
      </c>
      <c r="E25" s="23"/>
      <c r="F25" s="24">
        <f>'Proposed Rates'!D81</f>
        <v>0</v>
      </c>
      <c r="G25" s="25">
        <f>$F$18</f>
        <v>100</v>
      </c>
      <c r="H25" s="26">
        <f t="shared" si="0"/>
        <v>0</v>
      </c>
      <c r="I25" s="27"/>
      <c r="J25" s="28">
        <f>'Proposed Rates'!E81</f>
        <v>0</v>
      </c>
      <c r="K25" s="29">
        <f>$F$18</f>
        <v>100</v>
      </c>
      <c r="L25" s="26">
        <f t="shared" ref="L25:L38" si="9">K25*J25</f>
        <v>0</v>
      </c>
      <c r="M25" s="27"/>
      <c r="N25" s="30">
        <f t="shared" ref="N25:N39" si="10">L25-H25</f>
        <v>0</v>
      </c>
      <c r="O25" s="31" t="str">
        <f t="shared" ref="O25:O39" si="11">IF((H25)=0,"",(N25/H25))</f>
        <v/>
      </c>
      <c r="Q25" s="28">
        <f>'Proposed Rates'!F81</f>
        <v>0</v>
      </c>
      <c r="R25" s="29">
        <f>$F$18</f>
        <v>100</v>
      </c>
      <c r="S25" s="26">
        <f t="shared" ref="S25:S38" si="12">R25*Q25</f>
        <v>0</v>
      </c>
      <c r="T25" s="27"/>
      <c r="U25" s="30">
        <f t="shared" si="1"/>
        <v>0</v>
      </c>
      <c r="V25" s="31" t="str">
        <f t="shared" si="2"/>
        <v/>
      </c>
      <c r="X25" s="28">
        <f>'Proposed Rates'!G81</f>
        <v>0</v>
      </c>
      <c r="Y25" s="29">
        <f>$F$18</f>
        <v>100</v>
      </c>
      <c r="Z25" s="26">
        <f t="shared" ref="Z25:Z38" si="13">Y25*X25</f>
        <v>0</v>
      </c>
      <c r="AA25" s="27"/>
      <c r="AB25" s="30">
        <f t="shared" si="3"/>
        <v>0</v>
      </c>
      <c r="AC25" s="31" t="str">
        <f t="shared" si="4"/>
        <v/>
      </c>
      <c r="AE25" s="28">
        <f>'Proposed Rates'!H81</f>
        <v>0</v>
      </c>
      <c r="AF25" s="29">
        <f>$F$18</f>
        <v>100</v>
      </c>
      <c r="AG25" s="26">
        <f t="shared" ref="AG25:AG38" si="14">AF25*AE25</f>
        <v>0</v>
      </c>
      <c r="AH25" s="27"/>
      <c r="AI25" s="30">
        <f t="shared" si="5"/>
        <v>0</v>
      </c>
      <c r="AJ25" s="31" t="str">
        <f t="shared" si="6"/>
        <v/>
      </c>
      <c r="AL25" s="28">
        <f>'Proposed Rates'!I81</f>
        <v>0</v>
      </c>
      <c r="AM25" s="29">
        <f>$F$18</f>
        <v>100</v>
      </c>
      <c r="AN25" s="26">
        <f>AL25*AM25</f>
        <v>0</v>
      </c>
      <c r="AO25" s="27"/>
      <c r="AP25" s="30">
        <f t="shared" si="7"/>
        <v>0</v>
      </c>
      <c r="AQ25" s="31" t="str">
        <f t="shared" si="8"/>
        <v/>
      </c>
    </row>
    <row r="26" spans="2:43" ht="25.5" x14ac:dyDescent="0.2">
      <c r="B26" s="260" t="str">
        <f>'Proposed Rates'!B93</f>
        <v>Rate Rider Calculation for PILs</v>
      </c>
      <c r="C26" s="21"/>
      <c r="D26" s="22" t="s">
        <v>20</v>
      </c>
      <c r="E26" s="23"/>
      <c r="F26" s="24">
        <f>'Proposed Rates'!D95</f>
        <v>0</v>
      </c>
      <c r="G26" s="25">
        <f t="shared" ref="G26:G27" si="15">$F$18</f>
        <v>100</v>
      </c>
      <c r="H26" s="26">
        <f t="shared" si="0"/>
        <v>0</v>
      </c>
      <c r="I26" s="27"/>
      <c r="J26" s="28">
        <f>'Proposed Rates'!E95</f>
        <v>0</v>
      </c>
      <c r="K26" s="29">
        <f t="shared" ref="K26:K27" si="16">$F$18</f>
        <v>100</v>
      </c>
      <c r="L26" s="26">
        <f t="shared" si="9"/>
        <v>0</v>
      </c>
      <c r="M26" s="27"/>
      <c r="N26" s="30">
        <f t="shared" si="10"/>
        <v>0</v>
      </c>
      <c r="O26" s="31" t="str">
        <f t="shared" si="11"/>
        <v/>
      </c>
      <c r="Q26" s="28">
        <f>'Proposed Rates'!F95</f>
        <v>0</v>
      </c>
      <c r="R26" s="29">
        <f t="shared" ref="R26:R27" si="17">$F$18</f>
        <v>100</v>
      </c>
      <c r="S26" s="26">
        <f t="shared" si="12"/>
        <v>0</v>
      </c>
      <c r="T26" s="27"/>
      <c r="U26" s="30">
        <f t="shared" si="1"/>
        <v>0</v>
      </c>
      <c r="V26" s="31" t="str">
        <f t="shared" si="2"/>
        <v/>
      </c>
      <c r="X26" s="28">
        <f>'Proposed Rates'!G95</f>
        <v>0</v>
      </c>
      <c r="Y26" s="29">
        <f t="shared" ref="Y26:Y27" si="18">$F$18</f>
        <v>100</v>
      </c>
      <c r="Z26" s="26">
        <f t="shared" si="13"/>
        <v>0</v>
      </c>
      <c r="AA26" s="27"/>
      <c r="AB26" s="30">
        <f t="shared" si="3"/>
        <v>0</v>
      </c>
      <c r="AC26" s="31" t="str">
        <f t="shared" si="4"/>
        <v/>
      </c>
      <c r="AE26" s="28">
        <f>'Proposed Rates'!H95</f>
        <v>0</v>
      </c>
      <c r="AF26" s="29">
        <f t="shared" ref="AF26:AF27" si="19">$F$18</f>
        <v>100</v>
      </c>
      <c r="AG26" s="26">
        <f t="shared" si="14"/>
        <v>0</v>
      </c>
      <c r="AH26" s="27"/>
      <c r="AI26" s="30">
        <f t="shared" si="5"/>
        <v>0</v>
      </c>
      <c r="AJ26" s="31" t="str">
        <f t="shared" si="6"/>
        <v/>
      </c>
      <c r="AL26" s="28">
        <f>'Proposed Rates'!I95</f>
        <v>0</v>
      </c>
      <c r="AM26" s="29">
        <f t="shared" ref="AM26:AM27" si="20">$F$18</f>
        <v>100</v>
      </c>
      <c r="AN26" s="26">
        <f t="shared" ref="AN26:AN27" si="21">AL26*AM26</f>
        <v>0</v>
      </c>
      <c r="AO26" s="27"/>
      <c r="AP26" s="30">
        <f t="shared" si="7"/>
        <v>0</v>
      </c>
      <c r="AQ26" s="31" t="str">
        <f t="shared" si="8"/>
        <v/>
      </c>
    </row>
    <row r="27" spans="2:43" ht="25.5" x14ac:dyDescent="0.2">
      <c r="B27" s="260" t="str">
        <f>'Proposed Rates'!B107</f>
        <v>Rate Rider Calculation for Generic</v>
      </c>
      <c r="C27" s="21"/>
      <c r="D27" s="22" t="s">
        <v>20</v>
      </c>
      <c r="E27" s="23"/>
      <c r="F27" s="24">
        <f>'Proposed Rates'!D109</f>
        <v>0</v>
      </c>
      <c r="G27" s="25">
        <f t="shared" si="15"/>
        <v>100</v>
      </c>
      <c r="H27" s="26">
        <f t="shared" si="0"/>
        <v>0</v>
      </c>
      <c r="I27" s="27"/>
      <c r="J27" s="28">
        <f>'Proposed Rates'!E109</f>
        <v>0</v>
      </c>
      <c r="K27" s="29">
        <f t="shared" si="16"/>
        <v>100</v>
      </c>
      <c r="L27" s="26">
        <f t="shared" si="9"/>
        <v>0</v>
      </c>
      <c r="M27" s="27"/>
      <c r="N27" s="30">
        <f t="shared" si="10"/>
        <v>0</v>
      </c>
      <c r="O27" s="31" t="str">
        <f t="shared" si="11"/>
        <v/>
      </c>
      <c r="Q27" s="28">
        <f>'Proposed Rates'!F109</f>
        <v>0</v>
      </c>
      <c r="R27" s="29">
        <f t="shared" si="17"/>
        <v>100</v>
      </c>
      <c r="S27" s="26">
        <f t="shared" si="12"/>
        <v>0</v>
      </c>
      <c r="T27" s="27"/>
      <c r="U27" s="30">
        <f t="shared" si="1"/>
        <v>0</v>
      </c>
      <c r="V27" s="31" t="str">
        <f t="shared" si="2"/>
        <v/>
      </c>
      <c r="X27" s="28">
        <f>'Proposed Rates'!G109</f>
        <v>0</v>
      </c>
      <c r="Y27" s="29">
        <f t="shared" si="18"/>
        <v>100</v>
      </c>
      <c r="Z27" s="26">
        <f t="shared" si="13"/>
        <v>0</v>
      </c>
      <c r="AA27" s="27"/>
      <c r="AB27" s="30">
        <f t="shared" si="3"/>
        <v>0</v>
      </c>
      <c r="AC27" s="31" t="str">
        <f t="shared" si="4"/>
        <v/>
      </c>
      <c r="AE27" s="28">
        <f>'Proposed Rates'!H109</f>
        <v>0</v>
      </c>
      <c r="AF27" s="29">
        <f t="shared" si="19"/>
        <v>100</v>
      </c>
      <c r="AG27" s="26">
        <f t="shared" si="14"/>
        <v>0</v>
      </c>
      <c r="AH27" s="27"/>
      <c r="AI27" s="30">
        <f t="shared" si="5"/>
        <v>0</v>
      </c>
      <c r="AJ27" s="31" t="str">
        <f t="shared" si="6"/>
        <v/>
      </c>
      <c r="AL27" s="28">
        <f>'Proposed Rates'!I109</f>
        <v>0</v>
      </c>
      <c r="AM27" s="29">
        <f t="shared" si="20"/>
        <v>100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ref="AN28:AN38" si="22">AM28*AL28</f>
        <v>0</v>
      </c>
      <c r="AO28" s="27"/>
      <c r="AP28" s="30">
        <f t="shared" si="7"/>
        <v>0</v>
      </c>
      <c r="AQ28" s="31" t="str">
        <f t="shared" si="8"/>
        <v/>
      </c>
    </row>
    <row r="29" spans="2:43" x14ac:dyDescent="0.2">
      <c r="B29" s="21" t="s">
        <v>19</v>
      </c>
      <c r="C29" s="21"/>
      <c r="D29" s="22" t="s">
        <v>20</v>
      </c>
      <c r="E29" s="23"/>
      <c r="F29" s="24">
        <f>+'Proposed Rates'!D20</f>
        <v>0</v>
      </c>
      <c r="G29" s="25">
        <f>$F$18</f>
        <v>100</v>
      </c>
      <c r="H29" s="26">
        <f t="shared" si="0"/>
        <v>0</v>
      </c>
      <c r="I29" s="27"/>
      <c r="J29" s="28">
        <f>+'Proposed Rates'!E20</f>
        <v>0</v>
      </c>
      <c r="K29" s="25">
        <f>$F$18</f>
        <v>100</v>
      </c>
      <c r="L29" s="26">
        <f t="shared" si="9"/>
        <v>0</v>
      </c>
      <c r="M29" s="27"/>
      <c r="N29" s="30">
        <f t="shared" si="10"/>
        <v>0</v>
      </c>
      <c r="O29" s="31" t="str">
        <f t="shared" si="11"/>
        <v/>
      </c>
      <c r="Q29" s="28">
        <f>+'Proposed Rates'!F20</f>
        <v>0</v>
      </c>
      <c r="R29" s="25">
        <f>$F$18</f>
        <v>100</v>
      </c>
      <c r="S29" s="26">
        <f t="shared" si="12"/>
        <v>0</v>
      </c>
      <c r="T29" s="27"/>
      <c r="U29" s="30">
        <f t="shared" si="1"/>
        <v>0</v>
      </c>
      <c r="V29" s="31" t="str">
        <f t="shared" si="2"/>
        <v/>
      </c>
      <c r="X29" s="28">
        <f>+'Proposed Rates'!G20</f>
        <v>0</v>
      </c>
      <c r="Y29" s="25">
        <f>$F$18</f>
        <v>100</v>
      </c>
      <c r="Z29" s="26">
        <f t="shared" si="13"/>
        <v>0</v>
      </c>
      <c r="AA29" s="27"/>
      <c r="AB29" s="30">
        <f t="shared" si="3"/>
        <v>0</v>
      </c>
      <c r="AC29" s="31" t="str">
        <f t="shared" si="4"/>
        <v/>
      </c>
      <c r="AE29" s="28">
        <f>+'Proposed Rates'!H20</f>
        <v>0</v>
      </c>
      <c r="AF29" s="25">
        <f>$F$18</f>
        <v>100</v>
      </c>
      <c r="AG29" s="26">
        <f t="shared" si="14"/>
        <v>0</v>
      </c>
      <c r="AH29" s="27"/>
      <c r="AI29" s="30">
        <f t="shared" si="5"/>
        <v>0</v>
      </c>
      <c r="AJ29" s="31" t="str">
        <f t="shared" si="6"/>
        <v/>
      </c>
      <c r="AL29" s="28">
        <f>+'Proposed Rates'!I20</f>
        <v>0</v>
      </c>
      <c r="AM29" s="25">
        <f>$F$18</f>
        <v>100</v>
      </c>
      <c r="AN29" s="26">
        <f t="shared" si="22"/>
        <v>0</v>
      </c>
      <c r="AO29" s="27"/>
      <c r="AP29" s="30">
        <f t="shared" si="7"/>
        <v>0</v>
      </c>
      <c r="AQ29" s="31" t="str">
        <f t="shared" si="8"/>
        <v/>
      </c>
    </row>
    <row r="30" spans="2:43" x14ac:dyDescent="0.2">
      <c r="B30" s="21" t="s">
        <v>21</v>
      </c>
      <c r="C30" s="21"/>
      <c r="D30" s="22"/>
      <c r="E30" s="23"/>
      <c r="F30" s="24"/>
      <c r="G30" s="25">
        <f t="shared" ref="G30" si="23">$F$18</f>
        <v>100</v>
      </c>
      <c r="H30" s="26">
        <f t="shared" si="0"/>
        <v>0</v>
      </c>
      <c r="I30" s="27"/>
      <c r="J30" s="28"/>
      <c r="K30" s="25">
        <f t="shared" ref="K30:K38" si="24">$F$18</f>
        <v>100</v>
      </c>
      <c r="L30" s="26">
        <f t="shared" si="9"/>
        <v>0</v>
      </c>
      <c r="M30" s="27"/>
      <c r="N30" s="30">
        <f t="shared" si="10"/>
        <v>0</v>
      </c>
      <c r="O30" s="31" t="str">
        <f t="shared" si="11"/>
        <v/>
      </c>
      <c r="Q30" s="28"/>
      <c r="R30" s="25">
        <f t="shared" ref="R30:R38" si="25">$F$18</f>
        <v>100</v>
      </c>
      <c r="S30" s="26">
        <f t="shared" si="12"/>
        <v>0</v>
      </c>
      <c r="T30" s="27"/>
      <c r="U30" s="30">
        <f t="shared" si="1"/>
        <v>0</v>
      </c>
      <c r="V30" s="31" t="str">
        <f t="shared" si="2"/>
        <v/>
      </c>
      <c r="X30" s="28"/>
      <c r="Y30" s="25">
        <f t="shared" ref="Y30:Y38" si="26">$F$18</f>
        <v>100</v>
      </c>
      <c r="Z30" s="26">
        <f t="shared" si="13"/>
        <v>0</v>
      </c>
      <c r="AA30" s="27"/>
      <c r="AB30" s="30">
        <f t="shared" si="3"/>
        <v>0</v>
      </c>
      <c r="AC30" s="31" t="str">
        <f t="shared" si="4"/>
        <v/>
      </c>
      <c r="AE30" s="28"/>
      <c r="AF30" s="25">
        <f t="shared" ref="AF30:AF38" si="27">$F$18</f>
        <v>100</v>
      </c>
      <c r="AG30" s="26">
        <f t="shared" si="14"/>
        <v>0</v>
      </c>
      <c r="AH30" s="27"/>
      <c r="AI30" s="30">
        <f t="shared" si="5"/>
        <v>0</v>
      </c>
      <c r="AJ30" s="31" t="str">
        <f t="shared" si="6"/>
        <v/>
      </c>
      <c r="AL30" s="28"/>
      <c r="AM30" s="25">
        <f t="shared" ref="AM30:AM38" si="28">$F$18</f>
        <v>100</v>
      </c>
      <c r="AN30" s="26">
        <f t="shared" si="22"/>
        <v>0</v>
      </c>
      <c r="AO30" s="27"/>
      <c r="AP30" s="30">
        <f t="shared" si="7"/>
        <v>0</v>
      </c>
      <c r="AQ30" s="31" t="str">
        <f t="shared" si="8"/>
        <v/>
      </c>
    </row>
    <row r="31" spans="2:43" x14ac:dyDescent="0.2">
      <c r="B31" s="21" t="s">
        <v>136</v>
      </c>
      <c r="C31" s="21"/>
      <c r="D31" s="22" t="s">
        <v>17</v>
      </c>
      <c r="E31" s="23"/>
      <c r="F31" s="24">
        <f>+'Proposed Rates'!D67</f>
        <v>0</v>
      </c>
      <c r="G31" s="25">
        <f>$F$18</f>
        <v>100</v>
      </c>
      <c r="H31" s="26">
        <f t="shared" si="0"/>
        <v>0</v>
      </c>
      <c r="I31" s="27"/>
      <c r="J31" s="178">
        <f>+'Proposed Rates'!E67</f>
        <v>0.24</v>
      </c>
      <c r="K31" s="25">
        <v>1</v>
      </c>
      <c r="L31" s="26">
        <f t="shared" si="9"/>
        <v>0.24</v>
      </c>
      <c r="M31" s="27"/>
      <c r="N31" s="30">
        <f t="shared" si="10"/>
        <v>0.24</v>
      </c>
      <c r="O31" s="31" t="str">
        <f t="shared" si="11"/>
        <v/>
      </c>
      <c r="Q31" s="178">
        <f>+'Proposed Rates'!F67</f>
        <v>0.24</v>
      </c>
      <c r="R31" s="25">
        <f>K31</f>
        <v>1</v>
      </c>
      <c r="S31" s="26">
        <f t="shared" si="12"/>
        <v>0.24</v>
      </c>
      <c r="T31" s="27"/>
      <c r="U31" s="30">
        <f t="shared" si="1"/>
        <v>0</v>
      </c>
      <c r="V31" s="31">
        <f t="shared" si="2"/>
        <v>0</v>
      </c>
      <c r="X31" s="28"/>
      <c r="Y31" s="25">
        <f t="shared" si="26"/>
        <v>100</v>
      </c>
      <c r="Z31" s="26">
        <f t="shared" si="13"/>
        <v>0</v>
      </c>
      <c r="AA31" s="27"/>
      <c r="AB31" s="30">
        <f t="shared" si="3"/>
        <v>-0.24</v>
      </c>
      <c r="AC31" s="31">
        <f t="shared" si="4"/>
        <v>-1</v>
      </c>
      <c r="AE31" s="28"/>
      <c r="AF31" s="25">
        <f t="shared" si="27"/>
        <v>100</v>
      </c>
      <c r="AG31" s="26">
        <f t="shared" si="14"/>
        <v>0</v>
      </c>
      <c r="AH31" s="27"/>
      <c r="AI31" s="30">
        <f t="shared" si="5"/>
        <v>0</v>
      </c>
      <c r="AJ31" s="31" t="str">
        <f t="shared" si="6"/>
        <v/>
      </c>
      <c r="AL31" s="28"/>
      <c r="AM31" s="25">
        <f t="shared" si="28"/>
        <v>100</v>
      </c>
      <c r="AN31" s="26">
        <f t="shared" si="22"/>
        <v>0</v>
      </c>
      <c r="AO31" s="27"/>
      <c r="AP31" s="30">
        <f t="shared" si="7"/>
        <v>0</v>
      </c>
      <c r="AQ31" s="31" t="str">
        <f t="shared" si="8"/>
        <v/>
      </c>
    </row>
    <row r="32" spans="2:43" x14ac:dyDescent="0.2">
      <c r="B32" s="33"/>
      <c r="C32" s="21"/>
      <c r="D32" s="22"/>
      <c r="E32" s="23"/>
      <c r="F32" s="24"/>
      <c r="G32" s="25">
        <f t="shared" ref="G32:G38" si="29">$F$18</f>
        <v>100</v>
      </c>
      <c r="H32" s="26">
        <f t="shared" si="0"/>
        <v>0</v>
      </c>
      <c r="I32" s="27"/>
      <c r="J32" s="28"/>
      <c r="K32" s="25">
        <f t="shared" si="24"/>
        <v>100</v>
      </c>
      <c r="L32" s="26">
        <f t="shared" si="9"/>
        <v>0</v>
      </c>
      <c r="M32" s="27"/>
      <c r="N32" s="30">
        <f t="shared" si="10"/>
        <v>0</v>
      </c>
      <c r="O32" s="31" t="str">
        <f t="shared" si="11"/>
        <v/>
      </c>
      <c r="Q32" s="28"/>
      <c r="R32" s="25">
        <f t="shared" si="25"/>
        <v>100</v>
      </c>
      <c r="S32" s="26">
        <f t="shared" si="12"/>
        <v>0</v>
      </c>
      <c r="T32" s="27"/>
      <c r="U32" s="30">
        <f t="shared" si="1"/>
        <v>0</v>
      </c>
      <c r="V32" s="31" t="str">
        <f t="shared" si="2"/>
        <v/>
      </c>
      <c r="X32" s="28"/>
      <c r="Y32" s="25">
        <f t="shared" si="26"/>
        <v>100</v>
      </c>
      <c r="Z32" s="26">
        <f t="shared" si="13"/>
        <v>0</v>
      </c>
      <c r="AA32" s="27"/>
      <c r="AB32" s="30">
        <f t="shared" si="3"/>
        <v>0</v>
      </c>
      <c r="AC32" s="31" t="str">
        <f t="shared" si="4"/>
        <v/>
      </c>
      <c r="AE32" s="28"/>
      <c r="AF32" s="25">
        <f t="shared" si="27"/>
        <v>100</v>
      </c>
      <c r="AG32" s="26">
        <f t="shared" si="14"/>
        <v>0</v>
      </c>
      <c r="AH32" s="27"/>
      <c r="AI32" s="30">
        <f t="shared" si="5"/>
        <v>0</v>
      </c>
      <c r="AJ32" s="31" t="str">
        <f t="shared" si="6"/>
        <v/>
      </c>
      <c r="AL32" s="28"/>
      <c r="AM32" s="25">
        <f t="shared" si="28"/>
        <v>100</v>
      </c>
      <c r="AN32" s="26">
        <f t="shared" si="22"/>
        <v>0</v>
      </c>
      <c r="AO32" s="27"/>
      <c r="AP32" s="30">
        <f t="shared" si="7"/>
        <v>0</v>
      </c>
      <c r="AQ32" s="31" t="str">
        <f t="shared" si="8"/>
        <v/>
      </c>
    </row>
    <row r="33" spans="2:43" x14ac:dyDescent="0.2">
      <c r="B33" s="33"/>
      <c r="C33" s="21"/>
      <c r="D33" s="22"/>
      <c r="E33" s="23"/>
      <c r="F33" s="24"/>
      <c r="G33" s="25">
        <f t="shared" si="29"/>
        <v>100</v>
      </c>
      <c r="H33" s="26">
        <f t="shared" si="0"/>
        <v>0</v>
      </c>
      <c r="I33" s="27"/>
      <c r="J33" s="28"/>
      <c r="K33" s="25">
        <f t="shared" si="24"/>
        <v>100</v>
      </c>
      <c r="L33" s="26">
        <f t="shared" si="9"/>
        <v>0</v>
      </c>
      <c r="M33" s="27"/>
      <c r="N33" s="30">
        <f t="shared" si="10"/>
        <v>0</v>
      </c>
      <c r="O33" s="31" t="str">
        <f t="shared" si="11"/>
        <v/>
      </c>
      <c r="Q33" s="28"/>
      <c r="R33" s="25">
        <f t="shared" si="25"/>
        <v>100</v>
      </c>
      <c r="S33" s="26">
        <f t="shared" si="12"/>
        <v>0</v>
      </c>
      <c r="T33" s="27"/>
      <c r="U33" s="30">
        <f t="shared" si="1"/>
        <v>0</v>
      </c>
      <c r="V33" s="31" t="str">
        <f t="shared" si="2"/>
        <v/>
      </c>
      <c r="X33" s="28"/>
      <c r="Y33" s="25">
        <f t="shared" si="26"/>
        <v>100</v>
      </c>
      <c r="Z33" s="26">
        <f t="shared" si="13"/>
        <v>0</v>
      </c>
      <c r="AA33" s="27"/>
      <c r="AB33" s="30">
        <f t="shared" si="3"/>
        <v>0</v>
      </c>
      <c r="AC33" s="31" t="str">
        <f t="shared" si="4"/>
        <v/>
      </c>
      <c r="AE33" s="28"/>
      <c r="AF33" s="25">
        <f t="shared" si="27"/>
        <v>100</v>
      </c>
      <c r="AG33" s="26">
        <f t="shared" si="14"/>
        <v>0</v>
      </c>
      <c r="AH33" s="27"/>
      <c r="AI33" s="30">
        <f t="shared" si="5"/>
        <v>0</v>
      </c>
      <c r="AJ33" s="31" t="str">
        <f t="shared" si="6"/>
        <v/>
      </c>
      <c r="AL33" s="28"/>
      <c r="AM33" s="25">
        <f t="shared" si="28"/>
        <v>100</v>
      </c>
      <c r="AN33" s="26">
        <f t="shared" si="22"/>
        <v>0</v>
      </c>
      <c r="AO33" s="27"/>
      <c r="AP33" s="30">
        <f t="shared" si="7"/>
        <v>0</v>
      </c>
      <c r="AQ33" s="31" t="str">
        <f t="shared" si="8"/>
        <v/>
      </c>
    </row>
    <row r="34" spans="2:43" x14ac:dyDescent="0.2">
      <c r="B34" s="33"/>
      <c r="C34" s="21"/>
      <c r="D34" s="22"/>
      <c r="E34" s="23"/>
      <c r="F34" s="24"/>
      <c r="G34" s="25">
        <f t="shared" si="29"/>
        <v>100</v>
      </c>
      <c r="H34" s="26">
        <f t="shared" si="0"/>
        <v>0</v>
      </c>
      <c r="I34" s="27"/>
      <c r="J34" s="28"/>
      <c r="K34" s="25">
        <f t="shared" si="24"/>
        <v>100</v>
      </c>
      <c r="L34" s="26">
        <f t="shared" si="9"/>
        <v>0</v>
      </c>
      <c r="M34" s="27"/>
      <c r="N34" s="30">
        <f t="shared" si="10"/>
        <v>0</v>
      </c>
      <c r="O34" s="31" t="str">
        <f t="shared" si="11"/>
        <v/>
      </c>
      <c r="Q34" s="28"/>
      <c r="R34" s="25">
        <f t="shared" si="25"/>
        <v>100</v>
      </c>
      <c r="S34" s="26">
        <f t="shared" si="12"/>
        <v>0</v>
      </c>
      <c r="T34" s="27"/>
      <c r="U34" s="30">
        <f t="shared" si="1"/>
        <v>0</v>
      </c>
      <c r="V34" s="31" t="str">
        <f t="shared" si="2"/>
        <v/>
      </c>
      <c r="X34" s="28"/>
      <c r="Y34" s="25">
        <f t="shared" si="26"/>
        <v>100</v>
      </c>
      <c r="Z34" s="26">
        <f t="shared" si="13"/>
        <v>0</v>
      </c>
      <c r="AA34" s="27"/>
      <c r="AB34" s="30">
        <f t="shared" si="3"/>
        <v>0</v>
      </c>
      <c r="AC34" s="31" t="str">
        <f t="shared" si="4"/>
        <v/>
      </c>
      <c r="AE34" s="28"/>
      <c r="AF34" s="25">
        <f t="shared" si="27"/>
        <v>100</v>
      </c>
      <c r="AG34" s="26">
        <f t="shared" si="14"/>
        <v>0</v>
      </c>
      <c r="AH34" s="27"/>
      <c r="AI34" s="30">
        <f t="shared" si="5"/>
        <v>0</v>
      </c>
      <c r="AJ34" s="31" t="str">
        <f t="shared" si="6"/>
        <v/>
      </c>
      <c r="AL34" s="28"/>
      <c r="AM34" s="25">
        <f t="shared" si="28"/>
        <v>100</v>
      </c>
      <c r="AN34" s="26">
        <f t="shared" si="22"/>
        <v>0</v>
      </c>
      <c r="AO34" s="27"/>
      <c r="AP34" s="30">
        <f t="shared" si="7"/>
        <v>0</v>
      </c>
      <c r="AQ34" s="31" t="str">
        <f t="shared" si="8"/>
        <v/>
      </c>
    </row>
    <row r="35" spans="2:43" x14ac:dyDescent="0.2">
      <c r="B35" s="33"/>
      <c r="C35" s="21"/>
      <c r="D35" s="22"/>
      <c r="E35" s="23"/>
      <c r="F35" s="24"/>
      <c r="G35" s="25">
        <f t="shared" si="29"/>
        <v>100</v>
      </c>
      <c r="H35" s="26">
        <f t="shared" si="0"/>
        <v>0</v>
      </c>
      <c r="I35" s="27"/>
      <c r="J35" s="28"/>
      <c r="K35" s="25">
        <f t="shared" si="24"/>
        <v>100</v>
      </c>
      <c r="L35" s="26">
        <f t="shared" si="9"/>
        <v>0</v>
      </c>
      <c r="M35" s="27"/>
      <c r="N35" s="30">
        <f t="shared" si="10"/>
        <v>0</v>
      </c>
      <c r="O35" s="31" t="str">
        <f t="shared" si="11"/>
        <v/>
      </c>
      <c r="Q35" s="28"/>
      <c r="R35" s="25">
        <f t="shared" si="25"/>
        <v>100</v>
      </c>
      <c r="S35" s="26">
        <f t="shared" si="12"/>
        <v>0</v>
      </c>
      <c r="T35" s="27"/>
      <c r="U35" s="30">
        <f t="shared" si="1"/>
        <v>0</v>
      </c>
      <c r="V35" s="31" t="str">
        <f t="shared" si="2"/>
        <v/>
      </c>
      <c r="X35" s="28"/>
      <c r="Y35" s="25">
        <f t="shared" si="26"/>
        <v>100</v>
      </c>
      <c r="Z35" s="26">
        <f t="shared" si="13"/>
        <v>0</v>
      </c>
      <c r="AA35" s="27"/>
      <c r="AB35" s="30">
        <f t="shared" si="3"/>
        <v>0</v>
      </c>
      <c r="AC35" s="31" t="str">
        <f t="shared" si="4"/>
        <v/>
      </c>
      <c r="AE35" s="28"/>
      <c r="AF35" s="25">
        <f t="shared" si="27"/>
        <v>100</v>
      </c>
      <c r="AG35" s="26">
        <f t="shared" si="14"/>
        <v>0</v>
      </c>
      <c r="AH35" s="27"/>
      <c r="AI35" s="30">
        <f t="shared" si="5"/>
        <v>0</v>
      </c>
      <c r="AJ35" s="31" t="str">
        <f t="shared" si="6"/>
        <v/>
      </c>
      <c r="AL35" s="28"/>
      <c r="AM35" s="25">
        <f t="shared" si="28"/>
        <v>100</v>
      </c>
      <c r="AN35" s="26">
        <f t="shared" si="22"/>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-0.5</v>
      </c>
      <c r="K36" s="25">
        <v>1</v>
      </c>
      <c r="L36" s="26">
        <f t="shared" si="9"/>
        <v>-0.5</v>
      </c>
      <c r="M36" s="27"/>
      <c r="N36" s="30">
        <f t="shared" si="10"/>
        <v>-1.35</v>
      </c>
      <c r="O36" s="31">
        <f t="shared" si="11"/>
        <v>-1.5882352941176472</v>
      </c>
      <c r="Q36" s="178">
        <f>+'Proposed Rates'!F52</f>
        <v>-0.49</v>
      </c>
      <c r="R36" s="25">
        <f>+K36</f>
        <v>1</v>
      </c>
      <c r="S36" s="26">
        <f t="shared" si="12"/>
        <v>-0.49</v>
      </c>
      <c r="T36" s="27"/>
      <c r="U36" s="30">
        <f t="shared" si="1"/>
        <v>1.0000000000000009E-2</v>
      </c>
      <c r="V36" s="31">
        <f t="shared" si="2"/>
        <v>-2.0000000000000018E-2</v>
      </c>
      <c r="X36" s="28">
        <f>+'Proposed Rates'!G52</f>
        <v>0</v>
      </c>
      <c r="Y36" s="25">
        <f>+K36</f>
        <v>1</v>
      </c>
      <c r="Z36" s="26">
        <f t="shared" si="13"/>
        <v>0</v>
      </c>
      <c r="AA36" s="27"/>
      <c r="AB36" s="30">
        <f t="shared" si="3"/>
        <v>0.49</v>
      </c>
      <c r="AC36" s="31">
        <f t="shared" si="4"/>
        <v>-1</v>
      </c>
      <c r="AE36" s="28">
        <f>+'Proposed Rates'!H52</f>
        <v>0</v>
      </c>
      <c r="AF36" s="25">
        <f>+K36</f>
        <v>1</v>
      </c>
      <c r="AG36" s="26">
        <f t="shared" si="14"/>
        <v>0</v>
      </c>
      <c r="AH36" s="27"/>
      <c r="AI36" s="30">
        <f t="shared" si="5"/>
        <v>0</v>
      </c>
      <c r="AJ36" s="31" t="str">
        <f t="shared" si="6"/>
        <v/>
      </c>
      <c r="AL36" s="28">
        <f>+'Proposed Rates'!I52</f>
        <v>0</v>
      </c>
      <c r="AM36" s="25">
        <f>+K36</f>
        <v>1</v>
      </c>
      <c r="AN36" s="26">
        <f t="shared" si="22"/>
        <v>0</v>
      </c>
      <c r="AO36" s="27"/>
      <c r="AP36" s="30">
        <f t="shared" si="7"/>
        <v>0</v>
      </c>
      <c r="AQ36" s="31" t="str">
        <f t="shared" si="8"/>
        <v/>
      </c>
    </row>
    <row r="37" spans="2:43" x14ac:dyDescent="0.2">
      <c r="B37" s="33"/>
      <c r="C37" s="21"/>
      <c r="D37" s="22"/>
      <c r="E37" s="23"/>
      <c r="F37" s="24"/>
      <c r="G37" s="25">
        <f t="shared" si="29"/>
        <v>100</v>
      </c>
      <c r="H37" s="26">
        <f t="shared" si="0"/>
        <v>0</v>
      </c>
      <c r="I37" s="27"/>
      <c r="J37" s="28"/>
      <c r="K37" s="25">
        <f t="shared" si="24"/>
        <v>100</v>
      </c>
      <c r="L37" s="26">
        <f t="shared" si="9"/>
        <v>0</v>
      </c>
      <c r="M37" s="27"/>
      <c r="N37" s="30">
        <f t="shared" si="10"/>
        <v>0</v>
      </c>
      <c r="O37" s="31" t="str">
        <f t="shared" si="11"/>
        <v/>
      </c>
      <c r="Q37" s="28"/>
      <c r="R37" s="25">
        <f t="shared" si="25"/>
        <v>100</v>
      </c>
      <c r="S37" s="26">
        <f t="shared" si="12"/>
        <v>0</v>
      </c>
      <c r="T37" s="27"/>
      <c r="U37" s="30">
        <f t="shared" si="1"/>
        <v>0</v>
      </c>
      <c r="V37" s="31" t="str">
        <f t="shared" si="2"/>
        <v/>
      </c>
      <c r="X37" s="28"/>
      <c r="Y37" s="25">
        <f t="shared" si="26"/>
        <v>100</v>
      </c>
      <c r="Z37" s="26">
        <f t="shared" si="13"/>
        <v>0</v>
      </c>
      <c r="AA37" s="27"/>
      <c r="AB37" s="30">
        <f t="shared" si="3"/>
        <v>0</v>
      </c>
      <c r="AC37" s="31" t="str">
        <f t="shared" si="4"/>
        <v/>
      </c>
      <c r="AE37" s="28"/>
      <c r="AF37" s="25">
        <f t="shared" si="27"/>
        <v>100</v>
      </c>
      <c r="AG37" s="26">
        <f t="shared" si="14"/>
        <v>0</v>
      </c>
      <c r="AH37" s="27"/>
      <c r="AI37" s="30">
        <f t="shared" si="5"/>
        <v>0</v>
      </c>
      <c r="AJ37" s="31" t="str">
        <f t="shared" si="6"/>
        <v/>
      </c>
      <c r="AL37" s="28"/>
      <c r="AM37" s="25">
        <f t="shared" si="28"/>
        <v>100</v>
      </c>
      <c r="AN37" s="26">
        <f t="shared" si="22"/>
        <v>0</v>
      </c>
      <c r="AO37" s="27"/>
      <c r="AP37" s="30">
        <f t="shared" si="7"/>
        <v>0</v>
      </c>
      <c r="AQ37" s="31" t="str">
        <f t="shared" si="8"/>
        <v/>
      </c>
    </row>
    <row r="38" spans="2:43" x14ac:dyDescent="0.2">
      <c r="B38" s="33"/>
      <c r="C38" s="21"/>
      <c r="D38" s="22"/>
      <c r="E38" s="23"/>
      <c r="F38" s="24"/>
      <c r="G38" s="25">
        <f t="shared" si="29"/>
        <v>100</v>
      </c>
      <c r="H38" s="26">
        <f t="shared" si="0"/>
        <v>0</v>
      </c>
      <c r="I38" s="27"/>
      <c r="J38" s="28"/>
      <c r="K38" s="25">
        <f t="shared" si="24"/>
        <v>100</v>
      </c>
      <c r="L38" s="26">
        <f t="shared" si="9"/>
        <v>0</v>
      </c>
      <c r="M38" s="27"/>
      <c r="N38" s="30">
        <f t="shared" si="10"/>
        <v>0</v>
      </c>
      <c r="O38" s="31" t="str">
        <f t="shared" si="11"/>
        <v/>
      </c>
      <c r="Q38" s="28"/>
      <c r="R38" s="25">
        <f t="shared" si="25"/>
        <v>100</v>
      </c>
      <c r="S38" s="26">
        <f t="shared" si="12"/>
        <v>0</v>
      </c>
      <c r="T38" s="27"/>
      <c r="U38" s="30">
        <f t="shared" si="1"/>
        <v>0</v>
      </c>
      <c r="V38" s="31" t="str">
        <f t="shared" si="2"/>
        <v/>
      </c>
      <c r="X38" s="28"/>
      <c r="Y38" s="25">
        <f t="shared" si="26"/>
        <v>100</v>
      </c>
      <c r="Z38" s="26">
        <f t="shared" si="13"/>
        <v>0</v>
      </c>
      <c r="AA38" s="27"/>
      <c r="AB38" s="30">
        <f t="shared" si="3"/>
        <v>0</v>
      </c>
      <c r="AC38" s="31" t="str">
        <f t="shared" si="4"/>
        <v/>
      </c>
      <c r="AE38" s="28"/>
      <c r="AF38" s="25">
        <f t="shared" si="27"/>
        <v>100</v>
      </c>
      <c r="AG38" s="26">
        <f t="shared" si="14"/>
        <v>0</v>
      </c>
      <c r="AH38" s="27"/>
      <c r="AI38" s="30">
        <f t="shared" si="5"/>
        <v>0</v>
      </c>
      <c r="AJ38" s="31" t="str">
        <f t="shared" si="6"/>
        <v/>
      </c>
      <c r="AL38" s="28"/>
      <c r="AM38" s="25">
        <f t="shared" si="28"/>
        <v>100</v>
      </c>
      <c r="AN38" s="26">
        <f t="shared" si="22"/>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29.36</v>
      </c>
      <c r="M39" s="62"/>
      <c r="N39" s="37">
        <f t="shared" si="10"/>
        <v>0.71999999999999886</v>
      </c>
      <c r="O39" s="38">
        <f t="shared" si="11"/>
        <v>2.5139664804469233E-2</v>
      </c>
      <c r="Q39" s="239"/>
      <c r="R39" s="240"/>
      <c r="S39" s="238">
        <f>SUM(S23:S38)</f>
        <v>30.62</v>
      </c>
      <c r="T39" s="62"/>
      <c r="U39" s="37">
        <f t="shared" si="1"/>
        <v>1.2600000000000016</v>
      </c>
      <c r="V39" s="38">
        <f t="shared" si="2"/>
        <v>4.2915531335149915E-2</v>
      </c>
      <c r="X39" s="239"/>
      <c r="Y39" s="240"/>
      <c r="Z39" s="238">
        <f>SUM(Z23:Z38)</f>
        <v>31.88</v>
      </c>
      <c r="AA39" s="62"/>
      <c r="AB39" s="37">
        <f t="shared" si="3"/>
        <v>1.259999999999998</v>
      </c>
      <c r="AC39" s="38">
        <f t="shared" si="4"/>
        <v>4.1149575440888243E-2</v>
      </c>
      <c r="AE39" s="239"/>
      <c r="AF39" s="240"/>
      <c r="AG39" s="238">
        <f>SUM(AG23:AG38)</f>
        <v>32.340000000000003</v>
      </c>
      <c r="AH39" s="62"/>
      <c r="AI39" s="37">
        <f t="shared" si="5"/>
        <v>0.46000000000000441</v>
      </c>
      <c r="AJ39" s="38">
        <f t="shared" si="6"/>
        <v>1.4429109159347692E-2</v>
      </c>
      <c r="AL39" s="239"/>
      <c r="AM39" s="240"/>
      <c r="AN39" s="238">
        <f>SUM(AN23:AN38)</f>
        <v>32.409999999999997</v>
      </c>
      <c r="AO39" s="62"/>
      <c r="AP39" s="37">
        <f t="shared" si="7"/>
        <v>6.9999999999993179E-2</v>
      </c>
      <c r="AQ39" s="38">
        <f t="shared" si="8"/>
        <v>2.1645021645019533E-3</v>
      </c>
    </row>
    <row r="40" spans="2:43" ht="38.25" x14ac:dyDescent="0.2">
      <c r="B40" s="172" t="s">
        <v>99</v>
      </c>
      <c r="C40" s="21"/>
      <c r="D40" s="22" t="s">
        <v>20</v>
      </c>
      <c r="E40" s="23"/>
      <c r="F40" s="24">
        <f>+'Proposed Rates'!D38</f>
        <v>-2.9999999999999997E-4</v>
      </c>
      <c r="G40" s="25">
        <f>$F$18</f>
        <v>100</v>
      </c>
      <c r="H40" s="26">
        <f>G40*F40</f>
        <v>-0.03</v>
      </c>
      <c r="I40" s="27"/>
      <c r="J40" s="28">
        <f>+'Proposed Rates'!E38</f>
        <v>-5.9999999999999995E-4</v>
      </c>
      <c r="K40" s="25">
        <f>$F$18</f>
        <v>100</v>
      </c>
      <c r="L40" s="26">
        <f>K40*J40</f>
        <v>-0.06</v>
      </c>
      <c r="M40" s="27"/>
      <c r="N40" s="30">
        <f>L40-H40</f>
        <v>-0.03</v>
      </c>
      <c r="O40" s="31">
        <f>IF((H40)=0,"",(N40/H40))</f>
        <v>1</v>
      </c>
      <c r="Q40" s="28">
        <f>+'Proposed Rates'!F38</f>
        <v>-5.9999999999999995E-4</v>
      </c>
      <c r="R40" s="25">
        <f>$F$18</f>
        <v>100</v>
      </c>
      <c r="S40" s="26">
        <f>R40*Q40</f>
        <v>-0.06</v>
      </c>
      <c r="T40" s="27"/>
      <c r="U40" s="30">
        <f t="shared" si="1"/>
        <v>0</v>
      </c>
      <c r="V40" s="31">
        <f t="shared" si="2"/>
        <v>0</v>
      </c>
      <c r="X40" s="28">
        <f>+'Proposed Rates'!G38</f>
        <v>0</v>
      </c>
      <c r="Y40" s="25">
        <f>$F$18</f>
        <v>100</v>
      </c>
      <c r="Z40" s="26">
        <f>Y40*X40</f>
        <v>0</v>
      </c>
      <c r="AA40" s="27"/>
      <c r="AB40" s="30">
        <f t="shared" si="3"/>
        <v>0.06</v>
      </c>
      <c r="AC40" s="31">
        <f t="shared" si="4"/>
        <v>-1</v>
      </c>
      <c r="AE40" s="28">
        <f>+'Proposed Rates'!H38</f>
        <v>0</v>
      </c>
      <c r="AF40" s="25">
        <f>$F$18</f>
        <v>100</v>
      </c>
      <c r="AG40" s="26">
        <f>AF40*AE40</f>
        <v>0</v>
      </c>
      <c r="AH40" s="27"/>
      <c r="AI40" s="30">
        <f t="shared" si="5"/>
        <v>0</v>
      </c>
      <c r="AJ40" s="31" t="str">
        <f t="shared" si="6"/>
        <v/>
      </c>
      <c r="AL40" s="28">
        <f>+'Proposed Rates'!I38</f>
        <v>0</v>
      </c>
      <c r="AM40" s="25">
        <f>$F$18</f>
        <v>100</v>
      </c>
      <c r="AN40" s="26">
        <f>AM40*AL40</f>
        <v>0</v>
      </c>
      <c r="AO40" s="27"/>
      <c r="AP40" s="30">
        <f t="shared" si="7"/>
        <v>0</v>
      </c>
      <c r="AQ40" s="31" t="str">
        <f t="shared" si="8"/>
        <v/>
      </c>
    </row>
    <row r="41" spans="2:43"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0">$F$18</f>
        <v>100</v>
      </c>
      <c r="H42" s="26">
        <f t="shared" ref="H42:H45" si="31">G42*F42</f>
        <v>0</v>
      </c>
      <c r="I42" s="41"/>
      <c r="J42" s="28">
        <f>+'Proposed Rates'!E139</f>
        <v>0</v>
      </c>
      <c r="K42" s="25">
        <f t="shared" ref="K42:K43" si="32">$F$18</f>
        <v>100</v>
      </c>
      <c r="L42" s="26">
        <f t="shared" ref="L42:L45" si="33">K42*J42</f>
        <v>0</v>
      </c>
      <c r="M42" s="42"/>
      <c r="N42" s="30">
        <f t="shared" ref="N42:N45" si="34">L42-H42</f>
        <v>0</v>
      </c>
      <c r="O42" s="31" t="str">
        <f t="shared" ref="O42:O65" si="35">IF((H42)=0,"",(N42/H42))</f>
        <v/>
      </c>
      <c r="Q42" s="28">
        <f>+'Proposed Rates'!F139</f>
        <v>0</v>
      </c>
      <c r="R42" s="25">
        <f t="shared" ref="R42:R43" si="36">$F$18</f>
        <v>100</v>
      </c>
      <c r="S42" s="26">
        <f t="shared" ref="S42:S43" si="37">R42*Q42</f>
        <v>0</v>
      </c>
      <c r="T42" s="42"/>
      <c r="U42" s="30">
        <f t="shared" si="1"/>
        <v>0</v>
      </c>
      <c r="V42" s="31" t="str">
        <f t="shared" si="2"/>
        <v/>
      </c>
      <c r="X42" s="28">
        <f>+'Proposed Rates'!G139</f>
        <v>0</v>
      </c>
      <c r="Y42" s="25">
        <f t="shared" ref="Y42:Y43" si="38">$F$18</f>
        <v>100</v>
      </c>
      <c r="Z42" s="26">
        <f t="shared" ref="Z42:Z43" si="39">Y42*X42</f>
        <v>0</v>
      </c>
      <c r="AA42" s="42"/>
      <c r="AB42" s="30">
        <f t="shared" si="3"/>
        <v>0</v>
      </c>
      <c r="AC42" s="31" t="str">
        <f t="shared" si="4"/>
        <v/>
      </c>
      <c r="AE42" s="28">
        <f>+'Proposed Rates'!H139</f>
        <v>0</v>
      </c>
      <c r="AF42" s="25">
        <f t="shared" ref="AF42:AF43" si="40">$F$18</f>
        <v>100</v>
      </c>
      <c r="AG42" s="26">
        <f t="shared" ref="AG42:AG43" si="41">AF42*AE42</f>
        <v>0</v>
      </c>
      <c r="AH42" s="42"/>
      <c r="AI42" s="30">
        <f t="shared" si="5"/>
        <v>0</v>
      </c>
      <c r="AJ42" s="31" t="str">
        <f t="shared" si="6"/>
        <v/>
      </c>
      <c r="AL42" s="28">
        <f>+'Proposed Rates'!I139</f>
        <v>0</v>
      </c>
      <c r="AM42" s="25">
        <f t="shared" ref="AM42:AM43" si="42">$F$18</f>
        <v>100</v>
      </c>
      <c r="AN42" s="26">
        <f t="shared" ref="AN42:AN43" si="43">AM42*AL42</f>
        <v>0</v>
      </c>
      <c r="AO42" s="42"/>
      <c r="AP42" s="30">
        <f t="shared" si="7"/>
        <v>0</v>
      </c>
      <c r="AQ42" s="31" t="str">
        <f t="shared" si="8"/>
        <v/>
      </c>
    </row>
    <row r="43" spans="2:43" x14ac:dyDescent="0.2">
      <c r="B43" s="40"/>
      <c r="C43" s="21"/>
      <c r="D43" s="22"/>
      <c r="E43" s="23"/>
      <c r="F43" s="24"/>
      <c r="G43" s="25">
        <f t="shared" si="30"/>
        <v>100</v>
      </c>
      <c r="H43" s="26">
        <f t="shared" si="31"/>
        <v>0</v>
      </c>
      <c r="I43" s="41"/>
      <c r="J43" s="28"/>
      <c r="K43" s="25">
        <f t="shared" si="32"/>
        <v>100</v>
      </c>
      <c r="L43" s="26">
        <f t="shared" si="33"/>
        <v>0</v>
      </c>
      <c r="M43" s="42"/>
      <c r="N43" s="30">
        <f t="shared" si="34"/>
        <v>0</v>
      </c>
      <c r="O43" s="31" t="str">
        <f t="shared" si="35"/>
        <v/>
      </c>
      <c r="Q43" s="28"/>
      <c r="R43" s="25">
        <f t="shared" si="36"/>
        <v>100</v>
      </c>
      <c r="S43" s="26">
        <f t="shared" si="37"/>
        <v>0</v>
      </c>
      <c r="T43" s="42"/>
      <c r="U43" s="30">
        <f t="shared" si="1"/>
        <v>0</v>
      </c>
      <c r="V43" s="31" t="str">
        <f t="shared" si="2"/>
        <v/>
      </c>
      <c r="X43" s="28"/>
      <c r="Y43" s="25">
        <f t="shared" si="38"/>
        <v>100</v>
      </c>
      <c r="Z43" s="26">
        <f t="shared" si="39"/>
        <v>0</v>
      </c>
      <c r="AA43" s="42"/>
      <c r="AB43" s="30">
        <f t="shared" si="3"/>
        <v>0</v>
      </c>
      <c r="AC43" s="31" t="str">
        <f t="shared" si="4"/>
        <v/>
      </c>
      <c r="AE43" s="28"/>
      <c r="AF43" s="25">
        <f t="shared" si="40"/>
        <v>100</v>
      </c>
      <c r="AG43" s="26">
        <f t="shared" si="41"/>
        <v>0</v>
      </c>
      <c r="AH43" s="42"/>
      <c r="AI43" s="30">
        <f t="shared" si="5"/>
        <v>0</v>
      </c>
      <c r="AJ43" s="31" t="str">
        <f t="shared" si="6"/>
        <v/>
      </c>
      <c r="AL43" s="28"/>
      <c r="AM43" s="25">
        <f t="shared" si="42"/>
        <v>100</v>
      </c>
      <c r="AN43" s="26">
        <f t="shared" si="43"/>
        <v>0</v>
      </c>
      <c r="AO43" s="42"/>
      <c r="AP43" s="30">
        <f t="shared" si="7"/>
        <v>0</v>
      </c>
      <c r="AQ43" s="31" t="str">
        <f t="shared" si="8"/>
        <v/>
      </c>
    </row>
    <row r="44" spans="2:43" x14ac:dyDescent="0.2">
      <c r="B44" s="43" t="s">
        <v>24</v>
      </c>
      <c r="C44" s="21"/>
      <c r="D44" s="22" t="s">
        <v>20</v>
      </c>
      <c r="E44" s="23"/>
      <c r="F44" s="44">
        <f>'Proposed Rates'!D233</f>
        <v>6.0000000000000002E-5</v>
      </c>
      <c r="G44" s="45">
        <f>$F$18*(1+F74)</f>
        <v>103.35000000000001</v>
      </c>
      <c r="H44" s="26">
        <f>G44*F44</f>
        <v>6.2010000000000008E-3</v>
      </c>
      <c r="I44" s="27"/>
      <c r="J44" s="46">
        <f>'Proposed Rates'!E233</f>
        <v>5.0000000000000002E-5</v>
      </c>
      <c r="K44" s="45">
        <f>$F$18*(1+J74)</f>
        <v>103.38000000000001</v>
      </c>
      <c r="L44" s="26">
        <f>K44*J44</f>
        <v>5.1690000000000009E-3</v>
      </c>
      <c r="M44" s="27"/>
      <c r="N44" s="30">
        <f>L44-H44</f>
        <v>-1.0319999999999999E-3</v>
      </c>
      <c r="O44" s="31">
        <f>IF((H44)=0,"",(N44/H44))</f>
        <v>-0.16642477019835508</v>
      </c>
      <c r="Q44" s="46">
        <f>'Proposed Rates'!F233</f>
        <v>5.0000000000000002E-5</v>
      </c>
      <c r="R44" s="45">
        <f>$F$18*(1+Q74)</f>
        <v>103.38000000000001</v>
      </c>
      <c r="S44" s="26">
        <f>R44*Q44</f>
        <v>5.1690000000000009E-3</v>
      </c>
      <c r="T44" s="27"/>
      <c r="U44" s="30">
        <f t="shared" si="1"/>
        <v>0</v>
      </c>
      <c r="V44" s="31">
        <f t="shared" si="2"/>
        <v>0</v>
      </c>
      <c r="X44" s="46">
        <f>'Proposed Rates'!G233</f>
        <v>5.0000000000000002E-5</v>
      </c>
      <c r="Y44" s="45">
        <f>$F$18*(1+X74)</f>
        <v>103.38000000000001</v>
      </c>
      <c r="Z44" s="26">
        <f>Y44*X44</f>
        <v>5.1690000000000009E-3</v>
      </c>
      <c r="AA44" s="27"/>
      <c r="AB44" s="30">
        <f t="shared" si="3"/>
        <v>0</v>
      </c>
      <c r="AC44" s="31">
        <f t="shared" si="4"/>
        <v>0</v>
      </c>
      <c r="AE44" s="46">
        <f>'Proposed Rates'!H233</f>
        <v>5.0000000000000002E-5</v>
      </c>
      <c r="AF44" s="45">
        <f>$F$18*(1+AE74)</f>
        <v>103.38000000000001</v>
      </c>
      <c r="AG44" s="26">
        <f>AF44*AE44</f>
        <v>5.1690000000000009E-3</v>
      </c>
      <c r="AH44" s="27"/>
      <c r="AI44" s="30">
        <f t="shared" si="5"/>
        <v>0</v>
      </c>
      <c r="AJ44" s="31">
        <f t="shared" si="6"/>
        <v>0</v>
      </c>
      <c r="AL44" s="46">
        <f>'Proposed Rates'!I233</f>
        <v>5.0000000000000002E-5</v>
      </c>
      <c r="AM44" s="45">
        <f>$F$18*(1+AL74)</f>
        <v>103.38000000000001</v>
      </c>
      <c r="AN44" s="26">
        <f>AM44*AL44</f>
        <v>5.1690000000000009E-3</v>
      </c>
      <c r="AO44" s="27"/>
      <c r="AP44" s="30">
        <f t="shared" si="7"/>
        <v>0</v>
      </c>
      <c r="AQ44" s="31">
        <f t="shared" si="8"/>
        <v>0</v>
      </c>
    </row>
    <row r="45" spans="2:43" x14ac:dyDescent="0.2">
      <c r="B45" s="43" t="s">
        <v>25</v>
      </c>
      <c r="C45" s="21"/>
      <c r="D45" s="22"/>
      <c r="E45" s="23"/>
      <c r="F45" s="47">
        <f>0.65*$F$55+0.17*$F$56+0.18*$F$57</f>
        <v>0.12756999999999999</v>
      </c>
      <c r="G45" s="48">
        <f>$F$18*(1+$F$74)-$F$18</f>
        <v>3.3500000000000085</v>
      </c>
      <c r="H45" s="26">
        <f t="shared" si="31"/>
        <v>0.42735950000000106</v>
      </c>
      <c r="I45" s="27"/>
      <c r="J45" s="49">
        <f>0.65*$J$55+0.17*$J$56+0.18*$J$57</f>
        <v>0.12756999999999999</v>
      </c>
      <c r="K45" s="48">
        <f>$F$18*(1+$J$74)-$F$18</f>
        <v>3.3800000000000097</v>
      </c>
      <c r="L45" s="26">
        <f t="shared" si="33"/>
        <v>0.4311866000000012</v>
      </c>
      <c r="M45" s="27"/>
      <c r="N45" s="30">
        <f t="shared" si="34"/>
        <v>3.8271000000001387E-3</v>
      </c>
      <c r="O45" s="31">
        <f t="shared" si="35"/>
        <v>8.9552238805973173E-3</v>
      </c>
      <c r="Q45" s="49">
        <f>0.65*$Q$55+0.17*$Q$56+0.18*$Q$57</f>
        <v>0.12756999999999999</v>
      </c>
      <c r="R45" s="48">
        <f>$F$18*(1+Q74)-$F$18</f>
        <v>3.3800000000000097</v>
      </c>
      <c r="S45" s="26">
        <f t="shared" ref="S45" si="44">R45*Q45</f>
        <v>0.4311866000000012</v>
      </c>
      <c r="T45" s="27"/>
      <c r="U45" s="30">
        <f t="shared" si="1"/>
        <v>0</v>
      </c>
      <c r="V45" s="31">
        <f t="shared" si="2"/>
        <v>0</v>
      </c>
      <c r="X45" s="49">
        <f>0.65*$X$55+0.17*$X$56+0.18*$X$57</f>
        <v>0.12756999999999999</v>
      </c>
      <c r="Y45" s="48">
        <f>$F$18*(1+X74)-$F$18</f>
        <v>3.3800000000000097</v>
      </c>
      <c r="Z45" s="26">
        <f t="shared" ref="Z45" si="45">Y45*X45</f>
        <v>0.4311866000000012</v>
      </c>
      <c r="AA45" s="27"/>
      <c r="AB45" s="30">
        <f t="shared" si="3"/>
        <v>0</v>
      </c>
      <c r="AC45" s="31">
        <f t="shared" si="4"/>
        <v>0</v>
      </c>
      <c r="AE45" s="49">
        <f>0.65*$AE$55+0.17*$AE$56+0.18*$AE$57</f>
        <v>0.12756999999999999</v>
      </c>
      <c r="AF45" s="48">
        <f>$F$18*(1+AE74)-$F$18</f>
        <v>3.3800000000000097</v>
      </c>
      <c r="AG45" s="26">
        <f t="shared" ref="AG45" si="46">AF45*AE45</f>
        <v>0.4311866000000012</v>
      </c>
      <c r="AH45" s="27"/>
      <c r="AI45" s="30">
        <f t="shared" si="5"/>
        <v>0</v>
      </c>
      <c r="AJ45" s="31">
        <f t="shared" si="6"/>
        <v>0</v>
      </c>
      <c r="AL45" s="49">
        <f>0.65*$AL$55+0.17*$AL$56+0.18*$AL$57</f>
        <v>0.12756999999999999</v>
      </c>
      <c r="AM45" s="48">
        <f>$F$18*(1+AL74)-$F$18</f>
        <v>3.3800000000000097</v>
      </c>
      <c r="AN45" s="26">
        <f t="shared" ref="AN45" si="47">AM45*AL45</f>
        <v>0.4311866000000012</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35"/>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29.613560500000002</v>
      </c>
      <c r="I47" s="36"/>
      <c r="J47" s="53"/>
      <c r="K47" s="55"/>
      <c r="L47" s="54">
        <f>SUM(L40:L46)+L39</f>
        <v>30.3063556</v>
      </c>
      <c r="M47" s="36"/>
      <c r="N47" s="37">
        <f t="shared" ref="N47:N65" si="48">L47-H47</f>
        <v>0.69279509999999789</v>
      </c>
      <c r="O47" s="38">
        <f t="shared" si="35"/>
        <v>2.3394522249359305E-2</v>
      </c>
      <c r="Q47" s="53"/>
      <c r="R47" s="55"/>
      <c r="S47" s="54">
        <f>SUM(S40:S46)+S39</f>
        <v>31.566355600000001</v>
      </c>
      <c r="T47" s="36"/>
      <c r="U47" s="37">
        <f t="shared" si="1"/>
        <v>1.2600000000000016</v>
      </c>
      <c r="V47" s="38">
        <f t="shared" si="2"/>
        <v>4.1575437727656095E-2</v>
      </c>
      <c r="X47" s="53"/>
      <c r="Y47" s="55"/>
      <c r="Z47" s="54">
        <f>SUM(Z40:Z46)+Z39</f>
        <v>32.886355600000002</v>
      </c>
      <c r="AA47" s="36"/>
      <c r="AB47" s="37">
        <f t="shared" si="3"/>
        <v>1.3200000000000003</v>
      </c>
      <c r="AC47" s="38">
        <f t="shared" si="4"/>
        <v>4.1816673952694124E-2</v>
      </c>
      <c r="AE47" s="53"/>
      <c r="AF47" s="55"/>
      <c r="AG47" s="54">
        <f>SUM(AG40:AG46)+AG39</f>
        <v>33.346355600000003</v>
      </c>
      <c r="AH47" s="36"/>
      <c r="AI47" s="37">
        <f t="shared" si="5"/>
        <v>0.46000000000000085</v>
      </c>
      <c r="AJ47" s="38">
        <f t="shared" si="6"/>
        <v>1.3987563888046044E-2</v>
      </c>
      <c r="AL47" s="53"/>
      <c r="AM47" s="55"/>
      <c r="AN47" s="54">
        <f>SUM(AN40:AN46)+AN39</f>
        <v>33.416355599999996</v>
      </c>
      <c r="AO47" s="36"/>
      <c r="AP47" s="37">
        <f t="shared" si="7"/>
        <v>6.9999999999993179E-2</v>
      </c>
      <c r="AQ47" s="38">
        <f t="shared" si="8"/>
        <v>2.099179917579754E-3</v>
      </c>
    </row>
    <row r="48" spans="2:43" x14ac:dyDescent="0.2">
      <c r="B48" s="27" t="s">
        <v>28</v>
      </c>
      <c r="C48" s="27"/>
      <c r="D48" s="56" t="s">
        <v>20</v>
      </c>
      <c r="E48" s="57"/>
      <c r="F48" s="28">
        <f>'Proposed Rates'!D153</f>
        <v>7.6E-3</v>
      </c>
      <c r="G48" s="58">
        <f>F18*(1+F74)</f>
        <v>103.35000000000001</v>
      </c>
      <c r="H48" s="26">
        <f>G48*F48</f>
        <v>0.78546000000000005</v>
      </c>
      <c r="I48" s="27"/>
      <c r="J48" s="28">
        <f>'Proposed Rates'!E153</f>
        <v>8.0999999999999996E-3</v>
      </c>
      <c r="K48" s="59">
        <f>F18*(1+J74)</f>
        <v>103.38000000000001</v>
      </c>
      <c r="L48" s="26">
        <f>K48*J48</f>
        <v>0.83737800000000007</v>
      </c>
      <c r="M48" s="27"/>
      <c r="N48" s="30">
        <f t="shared" si="48"/>
        <v>5.191800000000002E-2</v>
      </c>
      <c r="O48" s="31">
        <f t="shared" si="35"/>
        <v>6.6098846535787972E-2</v>
      </c>
      <c r="Q48" s="28">
        <f>'Proposed Rates'!F153</f>
        <v>8.0999999999999996E-3</v>
      </c>
      <c r="R48" s="59">
        <f>$F$18*(1+Q74)</f>
        <v>103.38000000000001</v>
      </c>
      <c r="S48" s="26">
        <f>R48*Q48</f>
        <v>0.83737800000000007</v>
      </c>
      <c r="T48" s="27"/>
      <c r="U48" s="30">
        <f t="shared" si="1"/>
        <v>0</v>
      </c>
      <c r="V48" s="31">
        <f t="shared" si="2"/>
        <v>0</v>
      </c>
      <c r="X48" s="28">
        <f>'Proposed Rates'!G153</f>
        <v>8.0999999999999996E-3</v>
      </c>
      <c r="Y48" s="59">
        <f>$F$18*(1+X74)</f>
        <v>103.38000000000001</v>
      </c>
      <c r="Z48" s="26">
        <f>Y48*X48</f>
        <v>0.83737800000000007</v>
      </c>
      <c r="AA48" s="27"/>
      <c r="AB48" s="30">
        <f t="shared" si="3"/>
        <v>0</v>
      </c>
      <c r="AC48" s="31">
        <f t="shared" si="4"/>
        <v>0</v>
      </c>
      <c r="AE48" s="28">
        <f>'Proposed Rates'!H153</f>
        <v>8.0999999999999996E-3</v>
      </c>
      <c r="AF48" s="59">
        <f>$F$18*(1+AE74)</f>
        <v>103.38000000000001</v>
      </c>
      <c r="AG48" s="26">
        <f>AF48*AE48</f>
        <v>0.83737800000000007</v>
      </c>
      <c r="AH48" s="27"/>
      <c r="AI48" s="30">
        <f t="shared" si="5"/>
        <v>0</v>
      </c>
      <c r="AJ48" s="31">
        <f t="shared" si="6"/>
        <v>0</v>
      </c>
      <c r="AL48" s="28">
        <f>'Proposed Rates'!I153</f>
        <v>8.0999999999999996E-3</v>
      </c>
      <c r="AM48" s="59">
        <f>$F$18*(1+AL74)</f>
        <v>103.38000000000001</v>
      </c>
      <c r="AN48" s="26">
        <f>AM48*AL48</f>
        <v>0.83737800000000007</v>
      </c>
      <c r="AO48" s="27"/>
      <c r="AP48" s="30">
        <f t="shared" si="7"/>
        <v>0</v>
      </c>
      <c r="AQ48" s="31">
        <f t="shared" si="8"/>
        <v>0</v>
      </c>
    </row>
    <row r="49" spans="2:43" ht="25.5" x14ac:dyDescent="0.2">
      <c r="B49" s="60" t="s">
        <v>29</v>
      </c>
      <c r="C49" s="27"/>
      <c r="D49" s="56" t="s">
        <v>20</v>
      </c>
      <c r="E49" s="57"/>
      <c r="F49" s="28">
        <f>'Proposed Rates'!D167</f>
        <v>5.1999999999999998E-3</v>
      </c>
      <c r="G49" s="58">
        <f>G48</f>
        <v>103.35000000000001</v>
      </c>
      <c r="H49" s="26">
        <f>G49*F49</f>
        <v>0.53742000000000001</v>
      </c>
      <c r="I49" s="27"/>
      <c r="J49" s="28">
        <f>'Proposed Rates'!E167</f>
        <v>5.0000000000000001E-3</v>
      </c>
      <c r="K49" s="59">
        <f>K48</f>
        <v>103.38000000000001</v>
      </c>
      <c r="L49" s="26">
        <f>K49*J49</f>
        <v>0.51690000000000003</v>
      </c>
      <c r="M49" s="27"/>
      <c r="N49" s="30">
        <f t="shared" si="48"/>
        <v>-2.0519999999999983E-2</v>
      </c>
      <c r="O49" s="31">
        <f t="shared" si="35"/>
        <v>-3.8182427151948167E-2</v>
      </c>
      <c r="Q49" s="28">
        <f>'Proposed Rates'!F167</f>
        <v>5.0000000000000001E-3</v>
      </c>
      <c r="R49" s="59">
        <f>R48</f>
        <v>103.38000000000001</v>
      </c>
      <c r="S49" s="26">
        <f>R49*Q49</f>
        <v>0.51690000000000003</v>
      </c>
      <c r="T49" s="27"/>
      <c r="U49" s="30">
        <f t="shared" si="1"/>
        <v>0</v>
      </c>
      <c r="V49" s="31">
        <f t="shared" si="2"/>
        <v>0</v>
      </c>
      <c r="X49" s="28">
        <f>'Proposed Rates'!G167</f>
        <v>5.0000000000000001E-3</v>
      </c>
      <c r="Y49" s="59">
        <f>Y48</f>
        <v>103.38000000000001</v>
      </c>
      <c r="Z49" s="26">
        <f>Y49*X49</f>
        <v>0.51690000000000003</v>
      </c>
      <c r="AA49" s="27"/>
      <c r="AB49" s="30">
        <f t="shared" si="3"/>
        <v>0</v>
      </c>
      <c r="AC49" s="31">
        <f t="shared" si="4"/>
        <v>0</v>
      </c>
      <c r="AE49" s="28">
        <f>'Proposed Rates'!H167</f>
        <v>5.0000000000000001E-3</v>
      </c>
      <c r="AF49" s="59">
        <f>AF48</f>
        <v>103.38000000000001</v>
      </c>
      <c r="AG49" s="26">
        <f>AF49*AE49</f>
        <v>0.51690000000000003</v>
      </c>
      <c r="AH49" s="27"/>
      <c r="AI49" s="30">
        <f t="shared" si="5"/>
        <v>0</v>
      </c>
      <c r="AJ49" s="31">
        <f t="shared" si="6"/>
        <v>0</v>
      </c>
      <c r="AL49" s="28">
        <f>'Proposed Rates'!I167</f>
        <v>5.0000000000000001E-3</v>
      </c>
      <c r="AM49" s="59">
        <f>AM48</f>
        <v>103.38000000000001</v>
      </c>
      <c r="AN49" s="26">
        <f>AM49*AL49</f>
        <v>0.51690000000000003</v>
      </c>
      <c r="AO49" s="27"/>
      <c r="AP49" s="30">
        <f t="shared" si="7"/>
        <v>0</v>
      </c>
      <c r="AQ49" s="31">
        <f t="shared" si="8"/>
        <v>0</v>
      </c>
    </row>
    <row r="50" spans="2:43" ht="25.5" x14ac:dyDescent="0.2">
      <c r="B50" s="50" t="s">
        <v>30</v>
      </c>
      <c r="C50" s="35"/>
      <c r="D50" s="35"/>
      <c r="E50" s="35"/>
      <c r="F50" s="61"/>
      <c r="G50" s="53"/>
      <c r="H50" s="54">
        <f>SUM(H47:H49)</f>
        <v>30.936440500000003</v>
      </c>
      <c r="I50" s="62"/>
      <c r="J50" s="63"/>
      <c r="K50" s="64"/>
      <c r="L50" s="54">
        <f>SUM(L47:L49)</f>
        <v>31.660633600000001</v>
      </c>
      <c r="M50" s="62"/>
      <c r="N50" s="37">
        <f t="shared" si="48"/>
        <v>0.72419309999999726</v>
      </c>
      <c r="O50" s="38">
        <f t="shared" si="35"/>
        <v>2.3409063495847145E-2</v>
      </c>
      <c r="Q50" s="63"/>
      <c r="R50" s="64"/>
      <c r="S50" s="54">
        <f>SUM(S47:S49)</f>
        <v>32.920633600000002</v>
      </c>
      <c r="T50" s="62"/>
      <c r="U50" s="37">
        <f t="shared" si="1"/>
        <v>1.2600000000000016</v>
      </c>
      <c r="V50" s="38">
        <f t="shared" si="2"/>
        <v>3.9797055735486024E-2</v>
      </c>
      <c r="X50" s="63"/>
      <c r="Y50" s="64"/>
      <c r="Z50" s="54">
        <f>SUM(Z47:Z49)</f>
        <v>34.240633600000002</v>
      </c>
      <c r="AA50" s="62"/>
      <c r="AB50" s="37">
        <f t="shared" si="3"/>
        <v>1.3200000000000003</v>
      </c>
      <c r="AC50" s="38">
        <f t="shared" si="4"/>
        <v>4.009643362392637E-2</v>
      </c>
      <c r="AE50" s="63"/>
      <c r="AF50" s="64"/>
      <c r="AG50" s="54">
        <f>SUM(AG47:AG49)</f>
        <v>34.700633600000003</v>
      </c>
      <c r="AH50" s="62"/>
      <c r="AI50" s="37">
        <f t="shared" si="5"/>
        <v>0.46000000000000085</v>
      </c>
      <c r="AJ50" s="38">
        <f t="shared" si="6"/>
        <v>1.3434330841354548E-2</v>
      </c>
      <c r="AL50" s="63"/>
      <c r="AM50" s="64"/>
      <c r="AN50" s="54">
        <f>SUM(AN47:AN49)</f>
        <v>34.770633599999996</v>
      </c>
      <c r="AO50" s="62"/>
      <c r="AP50" s="37">
        <f t="shared" si="7"/>
        <v>6.9999999999993179E-2</v>
      </c>
      <c r="AQ50" s="38">
        <f t="shared" si="8"/>
        <v>2.0172542324988895E-3</v>
      </c>
    </row>
    <row r="51" spans="2:43" ht="25.5" x14ac:dyDescent="0.2">
      <c r="B51" s="65" t="s">
        <v>31</v>
      </c>
      <c r="C51" s="21"/>
      <c r="D51" s="22" t="s">
        <v>20</v>
      </c>
      <c r="E51" s="23"/>
      <c r="F51" s="66">
        <f>'Proposed Rates'!D181</f>
        <v>3.3999999999999998E-3</v>
      </c>
      <c r="G51" s="58">
        <f>G49</f>
        <v>103.35000000000001</v>
      </c>
      <c r="H51" s="67">
        <f t="shared" ref="H51:H57" si="49">G51*F51</f>
        <v>0.35139000000000004</v>
      </c>
      <c r="I51" s="27"/>
      <c r="J51" s="66">
        <f>'Proposed Rates'!E181</f>
        <v>3.3999999999999998E-3</v>
      </c>
      <c r="K51" s="59">
        <f>K49</f>
        <v>103.38000000000001</v>
      </c>
      <c r="L51" s="67">
        <f t="shared" ref="L51:L57" si="50">K51*J51</f>
        <v>0.35149200000000003</v>
      </c>
      <c r="M51" s="27"/>
      <c r="N51" s="30">
        <f t="shared" si="48"/>
        <v>1.0199999999999099E-4</v>
      </c>
      <c r="O51" s="68">
        <f t="shared" si="35"/>
        <v>2.9027576197384952E-4</v>
      </c>
      <c r="Q51" s="66">
        <f>'Proposed Rates'!F181</f>
        <v>3.3999999999999998E-3</v>
      </c>
      <c r="R51" s="59">
        <f>R49</f>
        <v>103.38000000000001</v>
      </c>
      <c r="S51" s="67">
        <f t="shared" ref="S51:S57" si="51">R51*Q51</f>
        <v>0.35149200000000003</v>
      </c>
      <c r="T51" s="27"/>
      <c r="U51" s="30">
        <f t="shared" si="1"/>
        <v>0</v>
      </c>
      <c r="V51" s="68">
        <f t="shared" si="2"/>
        <v>0</v>
      </c>
      <c r="X51" s="66">
        <f>'Proposed Rates'!G181</f>
        <v>3.3999999999999998E-3</v>
      </c>
      <c r="Y51" s="59">
        <f>Y49</f>
        <v>103.38000000000001</v>
      </c>
      <c r="Z51" s="67">
        <f t="shared" ref="Z51:Z57" si="52">Y51*X51</f>
        <v>0.35149200000000003</v>
      </c>
      <c r="AA51" s="27"/>
      <c r="AB51" s="30">
        <f t="shared" si="3"/>
        <v>0</v>
      </c>
      <c r="AC51" s="68">
        <f t="shared" si="4"/>
        <v>0</v>
      </c>
      <c r="AE51" s="66">
        <f>'Proposed Rates'!H181</f>
        <v>3.3999999999999998E-3</v>
      </c>
      <c r="AF51" s="59">
        <f>AF49</f>
        <v>103.38000000000001</v>
      </c>
      <c r="AG51" s="67">
        <f t="shared" ref="AG51:AG57" si="53">AF51*AE51</f>
        <v>0.35149200000000003</v>
      </c>
      <c r="AH51" s="27"/>
      <c r="AI51" s="30">
        <f t="shared" si="5"/>
        <v>0</v>
      </c>
      <c r="AJ51" s="68">
        <f t="shared" si="6"/>
        <v>0</v>
      </c>
      <c r="AL51" s="66">
        <f>'Proposed Rates'!I181</f>
        <v>3.3999999999999998E-3</v>
      </c>
      <c r="AM51" s="59">
        <f>AM49</f>
        <v>103.38000000000001</v>
      </c>
      <c r="AN51" s="67">
        <f t="shared" ref="AN51:AN57" si="54">AM51*AL51</f>
        <v>0.35149200000000003</v>
      </c>
      <c r="AO51" s="27"/>
      <c r="AP51" s="30">
        <f t="shared" si="7"/>
        <v>0</v>
      </c>
      <c r="AQ51" s="68">
        <f t="shared" si="8"/>
        <v>0</v>
      </c>
    </row>
    <row r="52" spans="2:43" ht="25.5" x14ac:dyDescent="0.2">
      <c r="B52" s="65" t="s">
        <v>32</v>
      </c>
      <c r="C52" s="21"/>
      <c r="D52" s="22" t="s">
        <v>20</v>
      </c>
      <c r="E52" s="23"/>
      <c r="F52" s="66">
        <f>'Proposed Rates'!D195</f>
        <v>5.0000000000000001E-4</v>
      </c>
      <c r="G52" s="58">
        <f>G49</f>
        <v>103.35000000000001</v>
      </c>
      <c r="H52" s="67">
        <f t="shared" si="49"/>
        <v>5.1675000000000006E-2</v>
      </c>
      <c r="I52" s="27"/>
      <c r="J52" s="66">
        <f>'Proposed Rates'!E195</f>
        <v>5.0000000000000001E-4</v>
      </c>
      <c r="K52" s="59">
        <f>K49</f>
        <v>103.38000000000001</v>
      </c>
      <c r="L52" s="67">
        <f t="shared" si="50"/>
        <v>5.1690000000000007E-2</v>
      </c>
      <c r="M52" s="27"/>
      <c r="N52" s="30">
        <f t="shared" si="48"/>
        <v>1.5000000000001124E-5</v>
      </c>
      <c r="O52" s="68">
        <f t="shared" si="35"/>
        <v>2.902757619738969E-4</v>
      </c>
      <c r="Q52" s="66">
        <f>'Proposed Rates'!F195</f>
        <v>5.0000000000000001E-4</v>
      </c>
      <c r="R52" s="59">
        <f>R49</f>
        <v>103.38000000000001</v>
      </c>
      <c r="S52" s="67">
        <f t="shared" si="51"/>
        <v>5.1690000000000007E-2</v>
      </c>
      <c r="T52" s="27"/>
      <c r="U52" s="30">
        <f t="shared" si="1"/>
        <v>0</v>
      </c>
      <c r="V52" s="68">
        <f t="shared" si="2"/>
        <v>0</v>
      </c>
      <c r="X52" s="66">
        <f>'Proposed Rates'!G195</f>
        <v>5.0000000000000001E-4</v>
      </c>
      <c r="Y52" s="59">
        <f>Y49</f>
        <v>103.38000000000001</v>
      </c>
      <c r="Z52" s="67">
        <f t="shared" si="52"/>
        <v>5.1690000000000007E-2</v>
      </c>
      <c r="AA52" s="27"/>
      <c r="AB52" s="30">
        <f t="shared" si="3"/>
        <v>0</v>
      </c>
      <c r="AC52" s="68">
        <f t="shared" si="4"/>
        <v>0</v>
      </c>
      <c r="AE52" s="66">
        <f>'Proposed Rates'!H195</f>
        <v>5.0000000000000001E-4</v>
      </c>
      <c r="AF52" s="59">
        <f>AF49</f>
        <v>103.38000000000001</v>
      </c>
      <c r="AG52" s="67">
        <f t="shared" si="53"/>
        <v>5.1690000000000007E-2</v>
      </c>
      <c r="AH52" s="27"/>
      <c r="AI52" s="30">
        <f t="shared" si="5"/>
        <v>0</v>
      </c>
      <c r="AJ52" s="68">
        <f t="shared" si="6"/>
        <v>0</v>
      </c>
      <c r="AL52" s="66">
        <f>'Proposed Rates'!I195</f>
        <v>5.0000000000000001E-4</v>
      </c>
      <c r="AM52" s="59">
        <f>AM49</f>
        <v>103.38000000000001</v>
      </c>
      <c r="AN52" s="67">
        <f t="shared" si="54"/>
        <v>5.1690000000000007E-2</v>
      </c>
      <c r="AO52" s="27"/>
      <c r="AP52" s="30">
        <f t="shared" si="7"/>
        <v>0</v>
      </c>
      <c r="AQ52" s="68">
        <f t="shared" si="8"/>
        <v>0</v>
      </c>
    </row>
    <row r="53" spans="2:43" x14ac:dyDescent="0.2">
      <c r="B53" s="21" t="s">
        <v>33</v>
      </c>
      <c r="C53" s="21"/>
      <c r="D53" s="22" t="s">
        <v>17</v>
      </c>
      <c r="E53" s="23"/>
      <c r="F53" s="66">
        <f>'Proposed Rates'!D209</f>
        <v>0.25</v>
      </c>
      <c r="G53" s="25">
        <v>1</v>
      </c>
      <c r="H53" s="67">
        <f t="shared" si="49"/>
        <v>0.25</v>
      </c>
      <c r="I53" s="27"/>
      <c r="J53" s="66">
        <f>'Proposed Rates'!E209</f>
        <v>0.25</v>
      </c>
      <c r="K53" s="29">
        <v>1</v>
      </c>
      <c r="L53" s="67">
        <f t="shared" si="50"/>
        <v>0.25</v>
      </c>
      <c r="M53" s="27"/>
      <c r="N53" s="30">
        <f t="shared" si="48"/>
        <v>0</v>
      </c>
      <c r="O53" s="68">
        <f t="shared" si="35"/>
        <v>0</v>
      </c>
      <c r="Q53" s="66">
        <f>'Proposed Rates'!F209</f>
        <v>0.25</v>
      </c>
      <c r="R53" s="29">
        <v>1</v>
      </c>
      <c r="S53" s="67">
        <f t="shared" si="51"/>
        <v>0.25</v>
      </c>
      <c r="T53" s="27"/>
      <c r="U53" s="30">
        <f t="shared" si="1"/>
        <v>0</v>
      </c>
      <c r="V53" s="68">
        <f t="shared" si="2"/>
        <v>0</v>
      </c>
      <c r="X53" s="66">
        <f>'Proposed Rates'!G209</f>
        <v>0.25</v>
      </c>
      <c r="Y53" s="29">
        <v>1</v>
      </c>
      <c r="Z53" s="67">
        <f t="shared" si="52"/>
        <v>0.25</v>
      </c>
      <c r="AA53" s="27"/>
      <c r="AB53" s="30">
        <f t="shared" si="3"/>
        <v>0</v>
      </c>
      <c r="AC53" s="68">
        <f t="shared" si="4"/>
        <v>0</v>
      </c>
      <c r="AE53" s="66">
        <f>'Proposed Rates'!H209</f>
        <v>0.25</v>
      </c>
      <c r="AF53" s="29">
        <v>1</v>
      </c>
      <c r="AG53" s="67">
        <f t="shared" si="53"/>
        <v>0.25</v>
      </c>
      <c r="AH53" s="27"/>
      <c r="AI53" s="30">
        <f t="shared" si="5"/>
        <v>0</v>
      </c>
      <c r="AJ53" s="68">
        <f t="shared" si="6"/>
        <v>0</v>
      </c>
      <c r="AL53" s="66">
        <f>'Proposed Rates'!I209</f>
        <v>0.25</v>
      </c>
      <c r="AM53" s="29">
        <v>1</v>
      </c>
      <c r="AN53" s="67">
        <f t="shared" si="54"/>
        <v>0.25</v>
      </c>
      <c r="AO53" s="27"/>
      <c r="AP53" s="30">
        <f t="shared" si="7"/>
        <v>0</v>
      </c>
      <c r="AQ53" s="68">
        <f t="shared" si="8"/>
        <v>0</v>
      </c>
    </row>
    <row r="54" spans="2:43" x14ac:dyDescent="0.2">
      <c r="B54" s="21"/>
      <c r="C54" s="21"/>
      <c r="D54" s="22"/>
      <c r="E54" s="23"/>
      <c r="F54" s="66"/>
      <c r="G54" s="69"/>
      <c r="H54" s="67"/>
      <c r="I54" s="27"/>
      <c r="J54" s="66"/>
      <c r="K54" s="70"/>
      <c r="L54" s="67"/>
      <c r="M54" s="27"/>
      <c r="N54" s="30"/>
      <c r="O54" s="68"/>
      <c r="Q54" s="66"/>
      <c r="R54" s="70"/>
      <c r="S54" s="67"/>
      <c r="T54" s="27"/>
      <c r="U54" s="30"/>
      <c r="V54" s="68"/>
      <c r="X54" s="66"/>
      <c r="Y54" s="70"/>
      <c r="Z54" s="67"/>
      <c r="AA54" s="27"/>
      <c r="AB54" s="30"/>
      <c r="AC54" s="68"/>
      <c r="AE54" s="66"/>
      <c r="AF54" s="70"/>
      <c r="AG54" s="67"/>
      <c r="AH54" s="27"/>
      <c r="AI54" s="30"/>
      <c r="AJ54" s="68"/>
      <c r="AL54" s="66"/>
      <c r="AM54" s="70"/>
      <c r="AN54" s="67"/>
      <c r="AO54" s="27"/>
      <c r="AP54" s="30"/>
      <c r="AQ54" s="68"/>
    </row>
    <row r="55" spans="2:43" x14ac:dyDescent="0.2">
      <c r="B55" s="43" t="s">
        <v>34</v>
      </c>
      <c r="C55" s="21"/>
      <c r="D55" s="22"/>
      <c r="E55" s="23"/>
      <c r="F55" s="66">
        <f>'Proposed Rates'!D222</f>
        <v>0.10100000000000001</v>
      </c>
      <c r="G55" s="71">
        <f>0.65*$F$18</f>
        <v>65</v>
      </c>
      <c r="H55" s="67">
        <f t="shared" si="49"/>
        <v>6.5650000000000004</v>
      </c>
      <c r="I55" s="27"/>
      <c r="J55" s="66">
        <f>'Proposed Rates'!E222</f>
        <v>0.10100000000000001</v>
      </c>
      <c r="K55" s="71">
        <f>$G$55</f>
        <v>65</v>
      </c>
      <c r="L55" s="67">
        <f t="shared" si="50"/>
        <v>6.5650000000000004</v>
      </c>
      <c r="M55" s="27"/>
      <c r="N55" s="30">
        <f t="shared" si="48"/>
        <v>0</v>
      </c>
      <c r="O55" s="68">
        <f t="shared" si="35"/>
        <v>0</v>
      </c>
      <c r="Q55" s="66">
        <f>'Proposed Rates'!F222</f>
        <v>0.10100000000000001</v>
      </c>
      <c r="R55" s="71">
        <f>$G$55</f>
        <v>65</v>
      </c>
      <c r="S55" s="67">
        <f t="shared" si="51"/>
        <v>6.5650000000000004</v>
      </c>
      <c r="T55" s="27"/>
      <c r="U55" s="30">
        <f t="shared" si="1"/>
        <v>0</v>
      </c>
      <c r="V55" s="68">
        <f t="shared" si="2"/>
        <v>0</v>
      </c>
      <c r="X55" s="66">
        <f>'Proposed Rates'!G222</f>
        <v>0.10100000000000001</v>
      </c>
      <c r="Y55" s="71">
        <f>$G$55</f>
        <v>65</v>
      </c>
      <c r="Z55" s="67">
        <f t="shared" si="52"/>
        <v>6.5650000000000004</v>
      </c>
      <c r="AA55" s="27"/>
      <c r="AB55" s="30">
        <f t="shared" si="3"/>
        <v>0</v>
      </c>
      <c r="AC55" s="68">
        <f t="shared" si="4"/>
        <v>0</v>
      </c>
      <c r="AE55" s="66">
        <f>'Proposed Rates'!H222</f>
        <v>0.10100000000000001</v>
      </c>
      <c r="AF55" s="71">
        <f>$G$55</f>
        <v>65</v>
      </c>
      <c r="AG55" s="67">
        <f t="shared" si="53"/>
        <v>6.5650000000000004</v>
      </c>
      <c r="AH55" s="27"/>
      <c r="AI55" s="30">
        <f t="shared" si="5"/>
        <v>0</v>
      </c>
      <c r="AJ55" s="68">
        <f t="shared" si="6"/>
        <v>0</v>
      </c>
      <c r="AL55" s="66">
        <f>'Proposed Rates'!I222</f>
        <v>0.10100000000000001</v>
      </c>
      <c r="AM55" s="71">
        <f>$G$55</f>
        <v>65</v>
      </c>
      <c r="AN55" s="67">
        <f t="shared" si="54"/>
        <v>6.5650000000000004</v>
      </c>
      <c r="AO55" s="27"/>
      <c r="AP55" s="30">
        <f t="shared" si="7"/>
        <v>0</v>
      </c>
      <c r="AQ55" s="68">
        <f t="shared" si="8"/>
        <v>0</v>
      </c>
    </row>
    <row r="56" spans="2:43" x14ac:dyDescent="0.2">
      <c r="B56" s="43" t="s">
        <v>35</v>
      </c>
      <c r="C56" s="21"/>
      <c r="D56" s="22"/>
      <c r="E56" s="23"/>
      <c r="F56" s="66">
        <f>'Proposed Rates'!D223</f>
        <v>0.14399999999999999</v>
      </c>
      <c r="G56" s="71">
        <f>0.17*$F$18</f>
        <v>17</v>
      </c>
      <c r="H56" s="67">
        <f t="shared" si="49"/>
        <v>2.448</v>
      </c>
      <c r="I56" s="27"/>
      <c r="J56" s="66">
        <f>'Proposed Rates'!E223</f>
        <v>0.14399999999999999</v>
      </c>
      <c r="K56" s="71">
        <f>$G$56</f>
        <v>17</v>
      </c>
      <c r="L56" s="67">
        <f t="shared" si="50"/>
        <v>2.448</v>
      </c>
      <c r="M56" s="27"/>
      <c r="N56" s="30">
        <f t="shared" si="48"/>
        <v>0</v>
      </c>
      <c r="O56" s="68">
        <f t="shared" si="35"/>
        <v>0</v>
      </c>
      <c r="Q56" s="66">
        <f>'Proposed Rates'!F223</f>
        <v>0.14399999999999999</v>
      </c>
      <c r="R56" s="71">
        <f>$G$56</f>
        <v>17</v>
      </c>
      <c r="S56" s="67">
        <f t="shared" si="51"/>
        <v>2.448</v>
      </c>
      <c r="T56" s="27"/>
      <c r="U56" s="30">
        <f t="shared" si="1"/>
        <v>0</v>
      </c>
      <c r="V56" s="68">
        <f t="shared" si="2"/>
        <v>0</v>
      </c>
      <c r="X56" s="66">
        <f>'Proposed Rates'!G223</f>
        <v>0.14399999999999999</v>
      </c>
      <c r="Y56" s="71">
        <f>$G$56</f>
        <v>17</v>
      </c>
      <c r="Z56" s="67">
        <f t="shared" si="52"/>
        <v>2.448</v>
      </c>
      <c r="AA56" s="27"/>
      <c r="AB56" s="30">
        <f t="shared" si="3"/>
        <v>0</v>
      </c>
      <c r="AC56" s="68">
        <f t="shared" si="4"/>
        <v>0</v>
      </c>
      <c r="AE56" s="66">
        <f>'Proposed Rates'!H223</f>
        <v>0.14399999999999999</v>
      </c>
      <c r="AF56" s="71">
        <f>$G$56</f>
        <v>17</v>
      </c>
      <c r="AG56" s="67">
        <f t="shared" si="53"/>
        <v>2.448</v>
      </c>
      <c r="AH56" s="27"/>
      <c r="AI56" s="30">
        <f t="shared" si="5"/>
        <v>0</v>
      </c>
      <c r="AJ56" s="68">
        <f t="shared" si="6"/>
        <v>0</v>
      </c>
      <c r="AL56" s="66">
        <f>'Proposed Rates'!I223</f>
        <v>0.14399999999999999</v>
      </c>
      <c r="AM56" s="71">
        <f>$G$56</f>
        <v>17</v>
      </c>
      <c r="AN56" s="67">
        <f t="shared" si="54"/>
        <v>2.448</v>
      </c>
      <c r="AO56" s="27"/>
      <c r="AP56" s="30">
        <f t="shared" si="7"/>
        <v>0</v>
      </c>
      <c r="AQ56" s="68">
        <f t="shared" si="8"/>
        <v>0</v>
      </c>
    </row>
    <row r="57" spans="2:43" x14ac:dyDescent="0.2">
      <c r="B57" s="11" t="s">
        <v>36</v>
      </c>
      <c r="C57" s="21"/>
      <c r="D57" s="22"/>
      <c r="E57" s="23"/>
      <c r="F57" s="66">
        <f>'Proposed Rates'!D224</f>
        <v>0.20799999999999999</v>
      </c>
      <c r="G57" s="71">
        <f>0.18*$F$18</f>
        <v>18</v>
      </c>
      <c r="H57" s="67">
        <f t="shared" si="49"/>
        <v>3.7439999999999998</v>
      </c>
      <c r="I57" s="27"/>
      <c r="J57" s="66">
        <f>'Proposed Rates'!E224</f>
        <v>0.20799999999999999</v>
      </c>
      <c r="K57" s="71">
        <f>$G$57</f>
        <v>18</v>
      </c>
      <c r="L57" s="67">
        <f t="shared" si="50"/>
        <v>3.7439999999999998</v>
      </c>
      <c r="M57" s="27"/>
      <c r="N57" s="30">
        <f t="shared" si="48"/>
        <v>0</v>
      </c>
      <c r="O57" s="68">
        <f t="shared" si="35"/>
        <v>0</v>
      </c>
      <c r="Q57" s="66">
        <f>'Proposed Rates'!F224</f>
        <v>0.20799999999999999</v>
      </c>
      <c r="R57" s="71">
        <f>$G$57</f>
        <v>18</v>
      </c>
      <c r="S57" s="67">
        <f t="shared" si="51"/>
        <v>3.7439999999999998</v>
      </c>
      <c r="T57" s="27"/>
      <c r="U57" s="30">
        <f t="shared" si="1"/>
        <v>0</v>
      </c>
      <c r="V57" s="68">
        <f t="shared" si="2"/>
        <v>0</v>
      </c>
      <c r="X57" s="66">
        <f>'Proposed Rates'!G224</f>
        <v>0.20799999999999999</v>
      </c>
      <c r="Y57" s="71">
        <f>$G$57</f>
        <v>18</v>
      </c>
      <c r="Z57" s="67">
        <f t="shared" si="52"/>
        <v>3.7439999999999998</v>
      </c>
      <c r="AA57" s="27"/>
      <c r="AB57" s="30">
        <f t="shared" si="3"/>
        <v>0</v>
      </c>
      <c r="AC57" s="68">
        <f t="shared" si="4"/>
        <v>0</v>
      </c>
      <c r="AE57" s="66">
        <f>'Proposed Rates'!H224</f>
        <v>0.20799999999999999</v>
      </c>
      <c r="AF57" s="71">
        <f>$G$57</f>
        <v>18</v>
      </c>
      <c r="AG57" s="67">
        <f t="shared" si="53"/>
        <v>3.7439999999999998</v>
      </c>
      <c r="AH57" s="27"/>
      <c r="AI57" s="30">
        <f t="shared" si="5"/>
        <v>0</v>
      </c>
      <c r="AJ57" s="68">
        <f t="shared" si="6"/>
        <v>0</v>
      </c>
      <c r="AL57" s="66">
        <f>'Proposed Rates'!I224</f>
        <v>0.20799999999999999</v>
      </c>
      <c r="AM57" s="71">
        <f>$G$57</f>
        <v>18</v>
      </c>
      <c r="AN57" s="67">
        <f t="shared" si="54"/>
        <v>3.7439999999999998</v>
      </c>
      <c r="AO57" s="27"/>
      <c r="AP57" s="30">
        <f t="shared" si="7"/>
        <v>0</v>
      </c>
      <c r="AQ57" s="68">
        <f t="shared" si="8"/>
        <v>0</v>
      </c>
    </row>
    <row r="58" spans="2:43" s="79" customFormat="1" x14ac:dyDescent="0.2">
      <c r="B58" s="72" t="s">
        <v>37</v>
      </c>
      <c r="C58" s="73"/>
      <c r="D58" s="74"/>
      <c r="E58" s="75"/>
      <c r="F58" s="66">
        <f>'Proposed Rates'!D226</f>
        <v>0.11899999999999999</v>
      </c>
      <c r="G58" s="76">
        <f>IF(AND($T$1=1, F18&gt;=600), 600, IF(AND($T$1=1, AND(F18&lt;600, F18&gt;=0)), F18, IF(AND($T$1=2, F18&gt;=1000), 1000, IF(AND($T$1=2, AND(F18&lt;1000, F18&gt;=0)), F18))))</f>
        <v>100</v>
      </c>
      <c r="H58" s="67">
        <f>G58*F58</f>
        <v>11.899999999999999</v>
      </c>
      <c r="I58" s="77"/>
      <c r="J58" s="66">
        <f>'Proposed Rates'!E226</f>
        <v>0.11899999999999999</v>
      </c>
      <c r="K58" s="76">
        <f>$G$58</f>
        <v>100</v>
      </c>
      <c r="L58" s="67">
        <f>K58*J58</f>
        <v>11.899999999999999</v>
      </c>
      <c r="M58" s="77"/>
      <c r="N58" s="78">
        <f t="shared" si="48"/>
        <v>0</v>
      </c>
      <c r="O58" s="68">
        <f t="shared" si="35"/>
        <v>0</v>
      </c>
      <c r="Q58" s="66">
        <f>'Proposed Rates'!F226</f>
        <v>0.11899999999999999</v>
      </c>
      <c r="R58" s="76">
        <f>$G$58</f>
        <v>100</v>
      </c>
      <c r="S58" s="67">
        <f>R58*Q58</f>
        <v>11.899999999999999</v>
      </c>
      <c r="T58" s="77"/>
      <c r="U58" s="78">
        <f t="shared" si="1"/>
        <v>0</v>
      </c>
      <c r="V58" s="68">
        <f t="shared" si="2"/>
        <v>0</v>
      </c>
      <c r="X58" s="66">
        <f>'Proposed Rates'!G226</f>
        <v>0.11899999999999999</v>
      </c>
      <c r="Y58" s="76">
        <f>$G$58</f>
        <v>100</v>
      </c>
      <c r="Z58" s="67">
        <f>Y58*X58</f>
        <v>11.899999999999999</v>
      </c>
      <c r="AA58" s="77"/>
      <c r="AB58" s="78">
        <f t="shared" si="3"/>
        <v>0</v>
      </c>
      <c r="AC58" s="68">
        <f t="shared" si="4"/>
        <v>0</v>
      </c>
      <c r="AE58" s="66">
        <f>'Proposed Rates'!H226</f>
        <v>0.11899999999999999</v>
      </c>
      <c r="AF58" s="76">
        <f>$G$58</f>
        <v>100</v>
      </c>
      <c r="AG58" s="67">
        <f>AF58*AE58</f>
        <v>11.899999999999999</v>
      </c>
      <c r="AH58" s="77"/>
      <c r="AI58" s="78">
        <f t="shared" si="5"/>
        <v>0</v>
      </c>
      <c r="AJ58" s="68">
        <f t="shared" si="6"/>
        <v>0</v>
      </c>
      <c r="AL58" s="66">
        <f>'Proposed Rates'!I226</f>
        <v>0.11899999999999999</v>
      </c>
      <c r="AM58" s="76">
        <f>$G$58</f>
        <v>100</v>
      </c>
      <c r="AN58" s="67">
        <f>AM58*AL58</f>
        <v>11.899999999999999</v>
      </c>
      <c r="AO58" s="77"/>
      <c r="AP58" s="78">
        <f t="shared" si="7"/>
        <v>0</v>
      </c>
      <c r="AQ58" s="68">
        <f t="shared" si="8"/>
        <v>0</v>
      </c>
    </row>
    <row r="59" spans="2:43" s="79" customFormat="1" ht="13.5" thickBot="1" x14ac:dyDescent="0.25">
      <c r="B59" s="72" t="s">
        <v>38</v>
      </c>
      <c r="C59" s="73"/>
      <c r="D59" s="74"/>
      <c r="E59" s="75"/>
      <c r="F59" s="66">
        <f>'Proposed Rates'!D227</f>
        <v>0.13900000000000001</v>
      </c>
      <c r="G59" s="76">
        <f>IF(AND($T$1=1, F18&gt;=600), F18-600, IF(AND($T$1=1, AND(F18&lt;600, F18&gt;=0)), 0, IF(AND($T$1=2, F18&gt;=1000), F18-1000, IF(AND($T$1=2, AND(F18&lt;1000, F18&gt;=0)), 0))))</f>
        <v>0</v>
      </c>
      <c r="H59" s="67">
        <f>G59*F59</f>
        <v>0</v>
      </c>
      <c r="I59" s="77"/>
      <c r="J59" s="66">
        <f>'Proposed Rates'!E227</f>
        <v>0.13900000000000001</v>
      </c>
      <c r="K59" s="76">
        <f>$G$59</f>
        <v>0</v>
      </c>
      <c r="L59" s="67">
        <f>K59*J59</f>
        <v>0</v>
      </c>
      <c r="M59" s="77"/>
      <c r="N59" s="78">
        <f t="shared" si="48"/>
        <v>0</v>
      </c>
      <c r="O59" s="68" t="str">
        <f t="shared" si="35"/>
        <v/>
      </c>
      <c r="Q59" s="66">
        <f>'Proposed Rates'!F227</f>
        <v>0.13900000000000001</v>
      </c>
      <c r="R59" s="76">
        <f>$G$59</f>
        <v>0</v>
      </c>
      <c r="S59" s="67">
        <f>R59*Q59</f>
        <v>0</v>
      </c>
      <c r="T59" s="77"/>
      <c r="U59" s="78">
        <f t="shared" si="1"/>
        <v>0</v>
      </c>
      <c r="V59" s="68" t="str">
        <f t="shared" si="2"/>
        <v/>
      </c>
      <c r="X59" s="66">
        <f>'Proposed Rates'!G227</f>
        <v>0.13900000000000001</v>
      </c>
      <c r="Y59" s="76">
        <f>$G$59</f>
        <v>0</v>
      </c>
      <c r="Z59" s="67">
        <f>Y59*X59</f>
        <v>0</v>
      </c>
      <c r="AA59" s="77"/>
      <c r="AB59" s="78">
        <f t="shared" si="3"/>
        <v>0</v>
      </c>
      <c r="AC59" s="68" t="str">
        <f t="shared" si="4"/>
        <v/>
      </c>
      <c r="AE59" s="66">
        <f>'Proposed Rates'!H227</f>
        <v>0.13900000000000001</v>
      </c>
      <c r="AF59" s="76">
        <f>$G$59</f>
        <v>0</v>
      </c>
      <c r="AG59" s="67">
        <f>AF59*AE59</f>
        <v>0</v>
      </c>
      <c r="AH59" s="77"/>
      <c r="AI59" s="78">
        <f t="shared" si="5"/>
        <v>0</v>
      </c>
      <c r="AJ59" s="68" t="str">
        <f t="shared" si="6"/>
        <v/>
      </c>
      <c r="AL59" s="66">
        <f>'Proposed Rates'!I225</f>
        <v>0</v>
      </c>
      <c r="AM59" s="76">
        <f>$G$59</f>
        <v>0</v>
      </c>
      <c r="AN59" s="67">
        <f>AM59*AL59</f>
        <v>0</v>
      </c>
      <c r="AO59" s="77"/>
      <c r="AP59" s="78">
        <f t="shared" si="7"/>
        <v>0</v>
      </c>
      <c r="AQ59" s="68" t="str">
        <f t="shared" si="8"/>
        <v/>
      </c>
    </row>
    <row r="60" spans="2:43" ht="8.25" customHeight="1" thickBot="1" x14ac:dyDescent="0.25">
      <c r="B60" s="80"/>
      <c r="C60" s="81"/>
      <c r="D60" s="82"/>
      <c r="E60" s="81"/>
      <c r="F60" s="83"/>
      <c r="G60" s="84"/>
      <c r="H60" s="85"/>
      <c r="I60" s="86"/>
      <c r="J60" s="83"/>
      <c r="K60" s="87"/>
      <c r="L60" s="85"/>
      <c r="M60" s="86"/>
      <c r="N60" s="88"/>
      <c r="O60" s="89"/>
      <c r="Q60" s="83"/>
      <c r="R60" s="87"/>
      <c r="S60" s="85"/>
      <c r="T60" s="86"/>
      <c r="U60" s="88"/>
      <c r="V60" s="89"/>
      <c r="X60" s="83"/>
      <c r="Y60" s="87"/>
      <c r="Z60" s="85"/>
      <c r="AA60" s="86"/>
      <c r="AB60" s="88"/>
      <c r="AC60" s="89"/>
      <c r="AE60" s="83"/>
      <c r="AF60" s="87"/>
      <c r="AG60" s="85"/>
      <c r="AH60" s="86"/>
      <c r="AI60" s="88"/>
      <c r="AJ60" s="89"/>
      <c r="AL60" s="83"/>
      <c r="AM60" s="87"/>
      <c r="AN60" s="85"/>
      <c r="AO60" s="86"/>
      <c r="AP60" s="88"/>
      <c r="AQ60" s="89"/>
    </row>
    <row r="61" spans="2:43" x14ac:dyDescent="0.2">
      <c r="B61" s="90" t="s">
        <v>39</v>
      </c>
      <c r="C61" s="21"/>
      <c r="D61" s="21"/>
      <c r="E61" s="21"/>
      <c r="F61" s="91"/>
      <c r="G61" s="92"/>
      <c r="H61" s="93">
        <f>SUM(H51:H57,H50)</f>
        <v>44.346505500000006</v>
      </c>
      <c r="I61" s="94"/>
      <c r="J61" s="95"/>
      <c r="K61" s="95"/>
      <c r="L61" s="93">
        <f>SUM(L51:L57,L50)</f>
        <v>45.070815600000003</v>
      </c>
      <c r="M61" s="96"/>
      <c r="N61" s="97">
        <f t="shared" ref="N61" si="55">L61-H61</f>
        <v>0.72431009999999674</v>
      </c>
      <c r="O61" s="98">
        <f t="shared" ref="O61" si="56">IF((H61)=0,"",(N61/H61))</f>
        <v>1.6332969009249142E-2</v>
      </c>
      <c r="Q61" s="95"/>
      <c r="R61" s="95"/>
      <c r="S61" s="97">
        <f>SUM(S51:S57,S50)</f>
        <v>46.330815600000001</v>
      </c>
      <c r="T61" s="96"/>
      <c r="U61" s="97">
        <f t="shared" si="1"/>
        <v>1.259999999999998</v>
      </c>
      <c r="V61" s="98">
        <f>IF((L61)=0,"",(U61/L61))</f>
        <v>2.7956006192175451E-2</v>
      </c>
      <c r="X61" s="95"/>
      <c r="Y61" s="95"/>
      <c r="Z61" s="97">
        <f>SUM(Z51:Z57,Z50)</f>
        <v>47.650815600000001</v>
      </c>
      <c r="AA61" s="96"/>
      <c r="AB61" s="97">
        <f t="shared" si="3"/>
        <v>1.3200000000000003</v>
      </c>
      <c r="AC61" s="98">
        <f>IF((S61)=0,"",(AB61/S61))</f>
        <v>2.8490756808520337E-2</v>
      </c>
      <c r="AE61" s="95"/>
      <c r="AF61" s="95"/>
      <c r="AG61" s="97">
        <f>SUM(AG51:AG57,AG50)</f>
        <v>48.110815600000002</v>
      </c>
      <c r="AH61" s="96"/>
      <c r="AI61" s="97">
        <f t="shared" ref="AI61:AI65" si="57">AG61-Z61</f>
        <v>0.46000000000000085</v>
      </c>
      <c r="AJ61" s="98">
        <f>IF((Z61)=0,"",(AI61/Z61))</f>
        <v>9.6535598437899744E-3</v>
      </c>
      <c r="AL61" s="95"/>
      <c r="AM61" s="95"/>
      <c r="AN61" s="97">
        <f>SUM(AN51:AN57,AN50)</f>
        <v>48.180815599999995</v>
      </c>
      <c r="AO61" s="96"/>
      <c r="AP61" s="97">
        <f t="shared" ref="AP61:AP65" si="58">AN61-AG61</f>
        <v>6.9999999999993179E-2</v>
      </c>
      <c r="AQ61" s="98">
        <f>IF((AG61)=0,"",(AP61/AG61))</f>
        <v>1.4549742948027091E-3</v>
      </c>
    </row>
    <row r="62" spans="2:43" x14ac:dyDescent="0.2">
      <c r="B62" s="99" t="s">
        <v>40</v>
      </c>
      <c r="C62" s="21"/>
      <c r="D62" s="21"/>
      <c r="E62" s="21"/>
      <c r="F62" s="100">
        <v>0.13</v>
      </c>
      <c r="G62" s="101"/>
      <c r="H62" s="102">
        <f>H61*F62</f>
        <v>5.7650457150000012</v>
      </c>
      <c r="I62" s="103"/>
      <c r="J62" s="104">
        <v>0.13</v>
      </c>
      <c r="K62" s="103"/>
      <c r="L62" s="105">
        <f>L61*J62</f>
        <v>5.8592060280000009</v>
      </c>
      <c r="M62" s="106"/>
      <c r="N62" s="107">
        <f t="shared" si="48"/>
        <v>9.4160312999999718E-2</v>
      </c>
      <c r="O62" s="108">
        <f t="shared" si="35"/>
        <v>1.6332969009249167E-2</v>
      </c>
      <c r="Q62" s="104">
        <v>0.13</v>
      </c>
      <c r="R62" s="103"/>
      <c r="S62" s="105">
        <f>S61*Q62</f>
        <v>6.0230060280000002</v>
      </c>
      <c r="T62" s="106"/>
      <c r="U62" s="107">
        <f t="shared" si="1"/>
        <v>0.16379999999999928</v>
      </c>
      <c r="V62" s="108">
        <f t="shared" ref="V62:V71" si="59">IF((L62)=0,"",(U62/L62))</f>
        <v>2.7956006192175371E-2</v>
      </c>
      <c r="X62" s="104">
        <v>0.13</v>
      </c>
      <c r="Y62" s="103"/>
      <c r="Z62" s="105">
        <f>Z61*X62</f>
        <v>6.1946060280000008</v>
      </c>
      <c r="AA62" s="106"/>
      <c r="AB62" s="107">
        <f t="shared" si="3"/>
        <v>0.17160000000000064</v>
      </c>
      <c r="AC62" s="108">
        <f t="shared" ref="AC62:AC71" si="60">IF((S62)=0,"",(AB62/S62))</f>
        <v>2.8490756808520437E-2</v>
      </c>
      <c r="AE62" s="104">
        <v>0.13</v>
      </c>
      <c r="AF62" s="103"/>
      <c r="AG62" s="105">
        <f>AG61*AE62</f>
        <v>6.2544060280000009</v>
      </c>
      <c r="AH62" s="106"/>
      <c r="AI62" s="107">
        <f t="shared" si="57"/>
        <v>5.9800000000000075E-2</v>
      </c>
      <c r="AJ62" s="108">
        <f t="shared" ref="AJ62:AJ71" si="61">IF((Z62)=0,"",(AI62/Z62))</f>
        <v>9.6535598437899675E-3</v>
      </c>
      <c r="AL62" s="104">
        <v>0.13</v>
      </c>
      <c r="AM62" s="103"/>
      <c r="AN62" s="105">
        <f>AN61*AL62</f>
        <v>6.2635060279999992</v>
      </c>
      <c r="AO62" s="106"/>
      <c r="AP62" s="107">
        <f t="shared" si="58"/>
        <v>9.0999999999983316E-3</v>
      </c>
      <c r="AQ62" s="108">
        <f t="shared" ref="AQ62:AQ71" si="62">IF((AG62)=0,"",(AP62/AG62))</f>
        <v>1.454974294802584E-3</v>
      </c>
    </row>
    <row r="63" spans="2:43" x14ac:dyDescent="0.2">
      <c r="B63" s="109" t="s">
        <v>41</v>
      </c>
      <c r="C63" s="21"/>
      <c r="D63" s="21"/>
      <c r="E63" s="21"/>
      <c r="F63" s="110"/>
      <c r="G63" s="101"/>
      <c r="H63" s="102">
        <f>H61+H62</f>
        <v>50.111551215000006</v>
      </c>
      <c r="I63" s="103"/>
      <c r="J63" s="103"/>
      <c r="K63" s="103"/>
      <c r="L63" s="105">
        <f>L61+L62</f>
        <v>50.930021628000006</v>
      </c>
      <c r="M63" s="106"/>
      <c r="N63" s="107">
        <f t="shared" si="48"/>
        <v>0.81847041300000001</v>
      </c>
      <c r="O63" s="108">
        <f t="shared" si="35"/>
        <v>1.6332969009249215E-2</v>
      </c>
      <c r="Q63" s="103"/>
      <c r="R63" s="103"/>
      <c r="S63" s="105">
        <f>S61+S62</f>
        <v>52.353821627999999</v>
      </c>
      <c r="T63" s="106"/>
      <c r="U63" s="107">
        <f t="shared" si="1"/>
        <v>1.4237999999999928</v>
      </c>
      <c r="V63" s="108">
        <f t="shared" si="59"/>
        <v>2.7956006192175354E-2</v>
      </c>
      <c r="X63" s="103"/>
      <c r="Y63" s="103"/>
      <c r="Z63" s="105">
        <f>Z61+Z62</f>
        <v>53.845421628000004</v>
      </c>
      <c r="AA63" s="106"/>
      <c r="AB63" s="107">
        <f t="shared" si="3"/>
        <v>1.4916000000000054</v>
      </c>
      <c r="AC63" s="108">
        <f t="shared" si="60"/>
        <v>2.8490756808520434E-2</v>
      </c>
      <c r="AE63" s="103"/>
      <c r="AF63" s="103"/>
      <c r="AG63" s="105">
        <f>AG61+AG62</f>
        <v>54.365221628</v>
      </c>
      <c r="AH63" s="106"/>
      <c r="AI63" s="107">
        <f t="shared" si="57"/>
        <v>0.51979999999999649</v>
      </c>
      <c r="AJ63" s="108">
        <f t="shared" si="61"/>
        <v>9.6535598437898894E-3</v>
      </c>
      <c r="AL63" s="103"/>
      <c r="AM63" s="103"/>
      <c r="AN63" s="105">
        <f>AN61+AN62</f>
        <v>54.444321627999997</v>
      </c>
      <c r="AO63" s="106"/>
      <c r="AP63" s="107">
        <f t="shared" si="58"/>
        <v>7.909999999999684E-2</v>
      </c>
      <c r="AQ63" s="108">
        <f t="shared" si="62"/>
        <v>1.4549742948027928E-3</v>
      </c>
    </row>
    <row r="64" spans="2:43" ht="15.75" customHeight="1" x14ac:dyDescent="0.2">
      <c r="B64" s="412" t="s">
        <v>127</v>
      </c>
      <c r="C64" s="412"/>
      <c r="D64" s="412"/>
      <c r="E64" s="21"/>
      <c r="F64" s="262">
        <f>'Proposed Rates'!D261</f>
        <v>0.318</v>
      </c>
      <c r="G64" s="101"/>
      <c r="H64" s="111">
        <f>F64*H61</f>
        <v>14.102188749000002</v>
      </c>
      <c r="I64" s="103"/>
      <c r="J64" s="266">
        <f>'Proposed Rates'!E261</f>
        <v>0.318</v>
      </c>
      <c r="K64" s="103"/>
      <c r="L64" s="112">
        <f>J64*L61</f>
        <v>14.332519360800001</v>
      </c>
      <c r="M64" s="106"/>
      <c r="N64" s="112">
        <f t="shared" si="48"/>
        <v>0.23033061179999947</v>
      </c>
      <c r="O64" s="113">
        <f t="shared" si="35"/>
        <v>1.6332969009249181E-2</v>
      </c>
      <c r="Q64" s="266">
        <f>'Proposed Rates'!F261</f>
        <v>0.318</v>
      </c>
      <c r="R64" s="103"/>
      <c r="S64" s="112">
        <f>Q64*S61</f>
        <v>14.7331993608</v>
      </c>
      <c r="T64" s="106"/>
      <c r="U64" s="112">
        <f t="shared" si="1"/>
        <v>0.40067999999999948</v>
      </c>
      <c r="V64" s="113">
        <f t="shared" si="59"/>
        <v>2.7956006192175458E-2</v>
      </c>
      <c r="X64" s="266">
        <f>'Proposed Rates'!G261</f>
        <v>0.318</v>
      </c>
      <c r="Y64" s="103"/>
      <c r="Z64" s="112">
        <f>X64*Z61</f>
        <v>15.152959360800001</v>
      </c>
      <c r="AA64" s="106"/>
      <c r="AB64" s="112">
        <f t="shared" si="3"/>
        <v>0.41976000000000013</v>
      </c>
      <c r="AC64" s="113">
        <f t="shared" si="60"/>
        <v>2.849075680852034E-2</v>
      </c>
      <c r="AE64" s="266">
        <f>'Proposed Rates'!H261</f>
        <v>0.318</v>
      </c>
      <c r="AF64" s="103"/>
      <c r="AG64" s="112">
        <f>AE64*AG61</f>
        <v>15.299239360800001</v>
      </c>
      <c r="AH64" s="106"/>
      <c r="AI64" s="112">
        <f t="shared" si="57"/>
        <v>0.14628000000000085</v>
      </c>
      <c r="AJ64" s="113">
        <f t="shared" si="61"/>
        <v>9.6535598437900126E-3</v>
      </c>
      <c r="AL64" s="266">
        <f>'Proposed Rates'!I261</f>
        <v>0.318</v>
      </c>
      <c r="AM64" s="103"/>
      <c r="AN64" s="112">
        <f>AL64*AN61</f>
        <v>15.321499360799999</v>
      </c>
      <c r="AO64" s="106"/>
      <c r="AP64" s="112">
        <f t="shared" si="58"/>
        <v>2.2259999999997504E-2</v>
      </c>
      <c r="AQ64" s="113">
        <f t="shared" si="62"/>
        <v>1.4549742948026876E-3</v>
      </c>
    </row>
    <row r="65" spans="1:43" ht="13.5" thickBot="1" x14ac:dyDescent="0.25">
      <c r="B65" s="413" t="s">
        <v>126</v>
      </c>
      <c r="C65" s="413"/>
      <c r="D65" s="413"/>
      <c r="E65" s="114"/>
      <c r="F65" s="115"/>
      <c r="G65" s="116"/>
      <c r="H65" s="117">
        <f>H63-H64</f>
        <v>36.009362466000006</v>
      </c>
      <c r="I65" s="118"/>
      <c r="J65" s="118"/>
      <c r="K65" s="118"/>
      <c r="L65" s="119">
        <f>L63-L64</f>
        <v>36.597502267200007</v>
      </c>
      <c r="M65" s="120"/>
      <c r="N65" s="121">
        <f t="shared" si="48"/>
        <v>0.58813980120000053</v>
      </c>
      <c r="O65" s="122">
        <f t="shared" si="35"/>
        <v>1.6332969009249229E-2</v>
      </c>
      <c r="Q65" s="118"/>
      <c r="R65" s="118"/>
      <c r="S65" s="119">
        <f>S63-S64</f>
        <v>37.620622267199998</v>
      </c>
      <c r="T65" s="120"/>
      <c r="U65" s="121">
        <f t="shared" si="1"/>
        <v>1.0231199999999916</v>
      </c>
      <c r="V65" s="122">
        <f t="shared" si="59"/>
        <v>2.7956006192175264E-2</v>
      </c>
      <c r="X65" s="118"/>
      <c r="Y65" s="118"/>
      <c r="Z65" s="119">
        <f>Z63-Z64</f>
        <v>38.6924622672</v>
      </c>
      <c r="AA65" s="120"/>
      <c r="AB65" s="121">
        <f t="shared" si="3"/>
        <v>1.0718400000000017</v>
      </c>
      <c r="AC65" s="122">
        <f t="shared" si="60"/>
        <v>2.8490756808520378E-2</v>
      </c>
      <c r="AE65" s="118"/>
      <c r="AF65" s="118"/>
      <c r="AG65" s="119">
        <f>AG63-AG64</f>
        <v>39.065982267199999</v>
      </c>
      <c r="AH65" s="120"/>
      <c r="AI65" s="121">
        <f t="shared" si="57"/>
        <v>0.37351999999999919</v>
      </c>
      <c r="AJ65" s="122">
        <f t="shared" si="61"/>
        <v>9.6535598437899345E-3</v>
      </c>
      <c r="AL65" s="118"/>
      <c r="AM65" s="118"/>
      <c r="AN65" s="119">
        <f>AN63-AN64</f>
        <v>39.1228222672</v>
      </c>
      <c r="AO65" s="120"/>
      <c r="AP65" s="121">
        <f t="shared" si="58"/>
        <v>5.6840000000001112E-2</v>
      </c>
      <c r="AQ65" s="122">
        <f t="shared" si="62"/>
        <v>1.4549742948028795E-3</v>
      </c>
    </row>
    <row r="66" spans="1:43" s="79" customFormat="1" ht="8.25" customHeight="1" thickBot="1" x14ac:dyDescent="0.25">
      <c r="B66" s="123"/>
      <c r="C66" s="124"/>
      <c r="D66" s="125"/>
      <c r="E66" s="124"/>
      <c r="F66" s="83"/>
      <c r="G66" s="126"/>
      <c r="H66" s="85"/>
      <c r="I66" s="127"/>
      <c r="J66" s="83"/>
      <c r="K66" s="128"/>
      <c r="L66" s="85"/>
      <c r="M66" s="127"/>
      <c r="N66" s="129"/>
      <c r="O66" s="89"/>
      <c r="Q66" s="83"/>
      <c r="R66" s="128"/>
      <c r="S66" s="85"/>
      <c r="T66" s="127"/>
      <c r="U66" s="129"/>
      <c r="V66" s="89"/>
      <c r="X66" s="83"/>
      <c r="Y66" s="128"/>
      <c r="Z66" s="85"/>
      <c r="AA66" s="127"/>
      <c r="AB66" s="129"/>
      <c r="AC66" s="89"/>
      <c r="AE66" s="83"/>
      <c r="AF66" s="128"/>
      <c r="AG66" s="85"/>
      <c r="AH66" s="127"/>
      <c r="AI66" s="129"/>
      <c r="AJ66" s="89"/>
      <c r="AL66" s="83"/>
      <c r="AM66" s="128"/>
      <c r="AN66" s="85"/>
      <c r="AO66" s="127"/>
      <c r="AP66" s="129"/>
      <c r="AQ66" s="89"/>
    </row>
    <row r="67" spans="1:43" s="79" customFormat="1" x14ac:dyDescent="0.2">
      <c r="B67" s="130" t="s">
        <v>42</v>
      </c>
      <c r="C67" s="73"/>
      <c r="D67" s="73"/>
      <c r="E67" s="73"/>
      <c r="F67" s="131"/>
      <c r="G67" s="132"/>
      <c r="H67" s="133">
        <f>SUM(H58:H59,H50,H51:H54)</f>
        <v>43.489505500000007</v>
      </c>
      <c r="I67" s="134"/>
      <c r="J67" s="135"/>
      <c r="K67" s="135"/>
      <c r="L67" s="133">
        <f>SUM(L58:L59,L50,L51:L54)</f>
        <v>44.213815600000004</v>
      </c>
      <c r="M67" s="136"/>
      <c r="N67" s="137">
        <f t="shared" ref="N67:N71" si="63">L67-H67</f>
        <v>0.72431009999999674</v>
      </c>
      <c r="O67" s="98">
        <f t="shared" ref="O67:O71" si="64">IF((H67)=0,"",(N67/H67))</f>
        <v>1.665482492092251E-2</v>
      </c>
      <c r="Q67" s="135"/>
      <c r="R67" s="135"/>
      <c r="S67" s="137">
        <f>SUM(S58:S59,S50,S51:S54)</f>
        <v>45.473815600000002</v>
      </c>
      <c r="T67" s="136"/>
      <c r="U67" s="137">
        <f t="shared" si="1"/>
        <v>1.259999999999998</v>
      </c>
      <c r="V67" s="98">
        <f t="shared" si="59"/>
        <v>2.8497879744176568E-2</v>
      </c>
      <c r="X67" s="135"/>
      <c r="Y67" s="135"/>
      <c r="Z67" s="137">
        <f>SUM(Z58:Z59,Z50,Z51:Z54)</f>
        <v>46.793815600000002</v>
      </c>
      <c r="AA67" s="136"/>
      <c r="AB67" s="137">
        <f t="shared" si="3"/>
        <v>1.3200000000000003</v>
      </c>
      <c r="AC67" s="98">
        <f t="shared" si="60"/>
        <v>2.9027693906556639E-2</v>
      </c>
      <c r="AE67" s="135"/>
      <c r="AF67" s="135"/>
      <c r="AG67" s="137">
        <f>SUM(AG58:AG59,AG50,AG51:AG54)</f>
        <v>47.253815600000003</v>
      </c>
      <c r="AH67" s="136"/>
      <c r="AI67" s="137">
        <f t="shared" ref="AI67:AI71" si="65">AG67-Z67</f>
        <v>0.46000000000000085</v>
      </c>
      <c r="AJ67" s="98">
        <f t="shared" si="61"/>
        <v>9.8303588647727386E-3</v>
      </c>
      <c r="AL67" s="135"/>
      <c r="AM67" s="135"/>
      <c r="AN67" s="137">
        <f>SUM(AN58:AN59,AN50,AN51:AN54)</f>
        <v>47.323815599999996</v>
      </c>
      <c r="AO67" s="136"/>
      <c r="AP67" s="137">
        <f t="shared" ref="AP67:AP71" si="66">AN67-AG67</f>
        <v>6.9999999999993179E-2</v>
      </c>
      <c r="AQ67" s="98">
        <f t="shared" si="62"/>
        <v>1.4813618564168006E-3</v>
      </c>
    </row>
    <row r="68" spans="1:43" s="79" customFormat="1" x14ac:dyDescent="0.2">
      <c r="B68" s="138" t="s">
        <v>40</v>
      </c>
      <c r="C68" s="73"/>
      <c r="D68" s="73"/>
      <c r="E68" s="73"/>
      <c r="F68" s="139">
        <v>0.13</v>
      </c>
      <c r="G68" s="132"/>
      <c r="H68" s="140">
        <f>H67*F68</f>
        <v>5.6536357150000009</v>
      </c>
      <c r="I68" s="141"/>
      <c r="J68" s="142">
        <v>0.13</v>
      </c>
      <c r="K68" s="143"/>
      <c r="L68" s="144">
        <f>L67*J68</f>
        <v>5.7477960280000007</v>
      </c>
      <c r="M68" s="145"/>
      <c r="N68" s="146">
        <f t="shared" si="63"/>
        <v>9.4160312999999718E-2</v>
      </c>
      <c r="O68" s="108">
        <f t="shared" si="64"/>
        <v>1.6654824920922535E-2</v>
      </c>
      <c r="Q68" s="142">
        <v>0.13</v>
      </c>
      <c r="R68" s="143"/>
      <c r="S68" s="144">
        <f>S67*Q68</f>
        <v>5.9115960280000008</v>
      </c>
      <c r="T68" s="145"/>
      <c r="U68" s="146">
        <f t="shared" si="1"/>
        <v>0.16380000000000017</v>
      </c>
      <c r="V68" s="108">
        <f t="shared" si="59"/>
        <v>2.8497879744176641E-2</v>
      </c>
      <c r="X68" s="142">
        <v>0.13</v>
      </c>
      <c r="Y68" s="143"/>
      <c r="Z68" s="144">
        <f>Z67*X68</f>
        <v>6.0831960280000006</v>
      </c>
      <c r="AA68" s="145"/>
      <c r="AB68" s="146">
        <f t="shared" si="3"/>
        <v>0.17159999999999975</v>
      </c>
      <c r="AC68" s="108">
        <f t="shared" si="60"/>
        <v>2.9027693906556587E-2</v>
      </c>
      <c r="AE68" s="142">
        <v>0.13</v>
      </c>
      <c r="AF68" s="143"/>
      <c r="AG68" s="144">
        <f>AG67*AE68</f>
        <v>6.1429960280000007</v>
      </c>
      <c r="AH68" s="145"/>
      <c r="AI68" s="146">
        <f t="shared" si="65"/>
        <v>5.9800000000000075E-2</v>
      </c>
      <c r="AJ68" s="108">
        <f t="shared" si="61"/>
        <v>9.8303588647727317E-3</v>
      </c>
      <c r="AL68" s="142">
        <v>0.13</v>
      </c>
      <c r="AM68" s="143"/>
      <c r="AN68" s="144">
        <f>AN67*AL68</f>
        <v>6.1520960279999999</v>
      </c>
      <c r="AO68" s="145"/>
      <c r="AP68" s="146">
        <f t="shared" si="66"/>
        <v>9.0999999999992198E-3</v>
      </c>
      <c r="AQ68" s="108">
        <f t="shared" si="62"/>
        <v>1.4813618564168179E-3</v>
      </c>
    </row>
    <row r="69" spans="1:43" s="79" customFormat="1" x14ac:dyDescent="0.2">
      <c r="B69" s="147" t="s">
        <v>41</v>
      </c>
      <c r="C69" s="73"/>
      <c r="D69" s="73"/>
      <c r="E69" s="73"/>
      <c r="F69" s="148"/>
      <c r="G69" s="149"/>
      <c r="H69" s="140">
        <f>H67+H68</f>
        <v>49.143141215000007</v>
      </c>
      <c r="I69" s="141"/>
      <c r="J69" s="141"/>
      <c r="K69" s="141"/>
      <c r="L69" s="144">
        <f>L67+L68</f>
        <v>49.961611628000007</v>
      </c>
      <c r="M69" s="145"/>
      <c r="N69" s="146">
        <f t="shared" si="63"/>
        <v>0.81847041300000001</v>
      </c>
      <c r="O69" s="108">
        <f t="shared" si="64"/>
        <v>1.6654824920922587E-2</v>
      </c>
      <c r="Q69" s="141"/>
      <c r="R69" s="141"/>
      <c r="S69" s="144">
        <f>S67+S68</f>
        <v>51.385411628</v>
      </c>
      <c r="T69" s="145"/>
      <c r="U69" s="146">
        <f t="shared" si="1"/>
        <v>1.4237999999999928</v>
      </c>
      <c r="V69" s="108">
        <f t="shared" si="59"/>
        <v>2.8497879744176467E-2</v>
      </c>
      <c r="X69" s="141"/>
      <c r="Y69" s="141"/>
      <c r="Z69" s="144">
        <f>Z67+Z68</f>
        <v>52.877011628000005</v>
      </c>
      <c r="AA69" s="145"/>
      <c r="AB69" s="146">
        <f t="shared" si="3"/>
        <v>1.4916000000000054</v>
      </c>
      <c r="AC69" s="108">
        <f t="shared" si="60"/>
        <v>2.902769390655674E-2</v>
      </c>
      <c r="AE69" s="141"/>
      <c r="AF69" s="141"/>
      <c r="AG69" s="144">
        <f>AG67+AG68</f>
        <v>53.396811628000002</v>
      </c>
      <c r="AH69" s="145"/>
      <c r="AI69" s="146">
        <f t="shared" si="65"/>
        <v>0.51979999999999649</v>
      </c>
      <c r="AJ69" s="108">
        <f t="shared" si="61"/>
        <v>9.8303588647726519E-3</v>
      </c>
      <c r="AL69" s="141"/>
      <c r="AM69" s="141"/>
      <c r="AN69" s="144">
        <f>AN67+AN68</f>
        <v>53.475911627999999</v>
      </c>
      <c r="AO69" s="145"/>
      <c r="AP69" s="146">
        <f t="shared" si="66"/>
        <v>7.909999999999684E-2</v>
      </c>
      <c r="AQ69" s="108">
        <f t="shared" si="62"/>
        <v>1.4813618564168858E-3</v>
      </c>
    </row>
    <row r="70" spans="1:43" s="79" customFormat="1" ht="15.75" customHeight="1" x14ac:dyDescent="0.2">
      <c r="B70" s="412" t="s">
        <v>127</v>
      </c>
      <c r="C70" s="412"/>
      <c r="D70" s="412"/>
      <c r="E70" s="73"/>
      <c r="F70" s="263">
        <f>F64</f>
        <v>0.318</v>
      </c>
      <c r="G70" s="149"/>
      <c r="H70" s="150">
        <f>F70*H67</f>
        <v>13.829662749000002</v>
      </c>
      <c r="I70" s="141"/>
      <c r="J70" s="265">
        <f>J64</f>
        <v>0.318</v>
      </c>
      <c r="K70" s="141"/>
      <c r="L70" s="112">
        <f>J70*L67</f>
        <v>14.059993360800002</v>
      </c>
      <c r="M70" s="145"/>
      <c r="N70" s="151">
        <f t="shared" si="63"/>
        <v>0.23033061179999947</v>
      </c>
      <c r="O70" s="113">
        <f t="shared" si="64"/>
        <v>1.6654824920922549E-2</v>
      </c>
      <c r="Q70" s="265">
        <f>Q64</f>
        <v>0.318</v>
      </c>
      <c r="R70" s="141"/>
      <c r="S70" s="112">
        <f>Q70*S67</f>
        <v>14.460673360800001</v>
      </c>
      <c r="T70" s="145"/>
      <c r="U70" s="151">
        <f t="shared" ref="U70" si="67">S70-L70</f>
        <v>0.40067999999999948</v>
      </c>
      <c r="V70" s="113">
        <f t="shared" ref="V70" si="68">IF((L70)=0,"",(U70/L70))</f>
        <v>2.8497879744176575E-2</v>
      </c>
      <c r="X70" s="265">
        <f>X64</f>
        <v>0.318</v>
      </c>
      <c r="Y70" s="141"/>
      <c r="Z70" s="112">
        <f>X70*Z67</f>
        <v>14.880433360800001</v>
      </c>
      <c r="AA70" s="145"/>
      <c r="AB70" s="151">
        <f t="shared" ref="AB70" si="69">Z70-S70</f>
        <v>0.41976000000000013</v>
      </c>
      <c r="AC70" s="113">
        <f t="shared" ref="AC70" si="70">IF((S70)=0,"",(AB70/S70))</f>
        <v>2.9027693906556639E-2</v>
      </c>
      <c r="AE70" s="265">
        <f>AE64</f>
        <v>0.318</v>
      </c>
      <c r="AF70" s="141"/>
      <c r="AG70" s="112">
        <f>AE70*AG67</f>
        <v>15.026713360800001</v>
      </c>
      <c r="AH70" s="145"/>
      <c r="AI70" s="151">
        <f t="shared" si="65"/>
        <v>0.14627999999999908</v>
      </c>
      <c r="AJ70" s="113">
        <f t="shared" ref="AJ70" si="71">IF((Z70)=0,"",(AI70/Z70))</f>
        <v>9.8303588647726571E-3</v>
      </c>
      <c r="AL70" s="265">
        <f>AL64</f>
        <v>0.318</v>
      </c>
      <c r="AM70" s="141"/>
      <c r="AN70" s="112">
        <f>AL70*AN67</f>
        <v>15.0489733608</v>
      </c>
      <c r="AO70" s="145"/>
      <c r="AP70" s="151">
        <f t="shared" si="66"/>
        <v>2.225999999999928E-2</v>
      </c>
      <c r="AQ70" s="113">
        <f t="shared" ref="AQ70" si="72">IF((AG70)=0,"",(AP70/AG70))</f>
        <v>1.4813618564168971E-3</v>
      </c>
    </row>
    <row r="71" spans="1:43" s="79" customFormat="1" ht="13.5" thickBot="1" x14ac:dyDescent="0.25">
      <c r="B71" s="407" t="s">
        <v>128</v>
      </c>
      <c r="C71" s="407"/>
      <c r="D71" s="407"/>
      <c r="E71" s="152"/>
      <c r="F71" s="153"/>
      <c r="G71" s="154"/>
      <c r="H71" s="155">
        <f>H69-H70</f>
        <v>35.313478466000007</v>
      </c>
      <c r="I71" s="156"/>
      <c r="J71" s="156"/>
      <c r="K71" s="156"/>
      <c r="L71" s="157">
        <f>L69-L70</f>
        <v>35.901618267200007</v>
      </c>
      <c r="M71" s="158"/>
      <c r="N71" s="159">
        <f t="shared" si="63"/>
        <v>0.58813980120000053</v>
      </c>
      <c r="O71" s="160">
        <f t="shared" si="64"/>
        <v>1.6654824920922601E-2</v>
      </c>
      <c r="Q71" s="156"/>
      <c r="R71" s="156"/>
      <c r="S71" s="157">
        <f>S69-S70</f>
        <v>36.924738267199999</v>
      </c>
      <c r="T71" s="158"/>
      <c r="U71" s="159">
        <f t="shared" si="1"/>
        <v>1.0231199999999916</v>
      </c>
      <c r="V71" s="160">
        <f t="shared" si="59"/>
        <v>2.8497879744176374E-2</v>
      </c>
      <c r="X71" s="156"/>
      <c r="Y71" s="156"/>
      <c r="Z71" s="157">
        <f>Z69-Z70</f>
        <v>37.996578267200007</v>
      </c>
      <c r="AA71" s="158"/>
      <c r="AB71" s="159">
        <f t="shared" si="3"/>
        <v>1.0718400000000088</v>
      </c>
      <c r="AC71" s="160">
        <f t="shared" si="60"/>
        <v>2.9027693906556871E-2</v>
      </c>
      <c r="AE71" s="156"/>
      <c r="AF71" s="156"/>
      <c r="AG71" s="157">
        <f>AG69-AG70</f>
        <v>38.370098267199999</v>
      </c>
      <c r="AH71" s="158"/>
      <c r="AI71" s="159">
        <f t="shared" si="65"/>
        <v>0.37351999999999208</v>
      </c>
      <c r="AJ71" s="160">
        <f t="shared" si="61"/>
        <v>9.8303588647725097E-3</v>
      </c>
      <c r="AL71" s="156"/>
      <c r="AM71" s="156"/>
      <c r="AN71" s="157">
        <f>AN69-AN70</f>
        <v>38.426938267200001</v>
      </c>
      <c r="AO71" s="158"/>
      <c r="AP71" s="159">
        <f t="shared" si="66"/>
        <v>5.6840000000001112E-2</v>
      </c>
      <c r="AQ71" s="160">
        <f t="shared" si="62"/>
        <v>1.4813618564169741E-3</v>
      </c>
    </row>
    <row r="72" spans="1:43" s="79" customFormat="1" ht="8.25" customHeight="1" thickBot="1" x14ac:dyDescent="0.25">
      <c r="B72" s="123"/>
      <c r="C72" s="124"/>
      <c r="D72" s="125"/>
      <c r="E72" s="124"/>
      <c r="F72" s="161"/>
      <c r="G72" s="162"/>
      <c r="H72" s="163"/>
      <c r="I72" s="164"/>
      <c r="J72" s="161"/>
      <c r="K72" s="126"/>
      <c r="L72" s="165"/>
      <c r="M72" s="127"/>
      <c r="N72" s="166"/>
      <c r="O72" s="89"/>
      <c r="Q72" s="161"/>
      <c r="R72" s="126"/>
      <c r="S72" s="165"/>
      <c r="T72" s="127"/>
      <c r="U72" s="166"/>
      <c r="V72" s="89"/>
      <c r="X72" s="161"/>
      <c r="Y72" s="126"/>
      <c r="Z72" s="165"/>
      <c r="AA72" s="127"/>
      <c r="AB72" s="166"/>
      <c r="AC72" s="89"/>
      <c r="AE72" s="161"/>
      <c r="AF72" s="126"/>
      <c r="AG72" s="165"/>
      <c r="AH72" s="127"/>
      <c r="AI72" s="166"/>
      <c r="AJ72" s="89"/>
      <c r="AL72" s="161"/>
      <c r="AM72" s="126"/>
      <c r="AN72" s="165"/>
      <c r="AO72" s="127"/>
      <c r="AP72" s="166"/>
      <c r="AQ72" s="89"/>
    </row>
    <row r="73" spans="1:43" x14ac:dyDescent="0.2">
      <c r="L73" s="167"/>
      <c r="S73" s="167"/>
      <c r="Z73" s="167"/>
      <c r="AG73" s="167"/>
      <c r="AN73" s="167"/>
    </row>
    <row r="74" spans="1:43" x14ac:dyDescent="0.2">
      <c r="B74" s="12" t="s">
        <v>43</v>
      </c>
      <c r="F74" s="168">
        <f>'Proposed Rates'!D275</f>
        <v>3.3500000000000002E-2</v>
      </c>
      <c r="J74" s="168">
        <f>'Proposed Rates'!E275</f>
        <v>3.3799999999999997E-2</v>
      </c>
      <c r="Q74" s="168">
        <f>'Proposed Rates'!F275</f>
        <v>3.3799999999999997E-2</v>
      </c>
      <c r="X74" s="168">
        <f>'Proposed Rates'!G275</f>
        <v>3.3799999999999997E-2</v>
      </c>
      <c r="AE74" s="168">
        <f>'Proposed Rates'!H275</f>
        <v>3.3799999999999997E-2</v>
      </c>
      <c r="AL74" s="168">
        <f>'Proposed Rates'!I275</f>
        <v>3.3799999999999997E-2</v>
      </c>
    </row>
    <row r="76" spans="1:43" ht="15.75" customHeight="1" x14ac:dyDescent="0.2">
      <c r="A76" s="169" t="s">
        <v>44</v>
      </c>
    </row>
    <row r="77" spans="1:43" ht="13.5" customHeight="1" x14ac:dyDescent="0.2"/>
    <row r="78" spans="1:43" ht="8.25" customHeight="1" x14ac:dyDescent="0.2">
      <c r="A78" s="6" t="s">
        <v>45</v>
      </c>
    </row>
    <row r="79" spans="1:43" x14ac:dyDescent="0.2">
      <c r="A79" s="6" t="s">
        <v>46</v>
      </c>
    </row>
    <row r="81" spans="1:2" x14ac:dyDescent="0.2">
      <c r="A81" s="11" t="s">
        <v>47</v>
      </c>
    </row>
    <row r="82" spans="1:2" x14ac:dyDescent="0.2">
      <c r="A82" s="11" t="s">
        <v>48</v>
      </c>
    </row>
    <row r="84" spans="1:2" x14ac:dyDescent="0.2">
      <c r="A84" s="6" t="s">
        <v>49</v>
      </c>
    </row>
    <row r="85" spans="1:2" x14ac:dyDescent="0.2">
      <c r="A85" s="6" t="s">
        <v>50</v>
      </c>
    </row>
    <row r="86" spans="1:2" x14ac:dyDescent="0.2">
      <c r="A86" s="6" t="s">
        <v>51</v>
      </c>
    </row>
    <row r="87" spans="1:2" x14ac:dyDescent="0.2">
      <c r="A87" s="6" t="s">
        <v>52</v>
      </c>
    </row>
    <row r="88" spans="1:2" x14ac:dyDescent="0.2">
      <c r="A88" s="6" t="s">
        <v>53</v>
      </c>
    </row>
    <row r="90" spans="1:2" x14ac:dyDescent="0.2">
      <c r="A90" s="170"/>
      <c r="B90" s="6" t="s">
        <v>54</v>
      </c>
    </row>
    <row r="92" spans="1:2" x14ac:dyDescent="0.2">
      <c r="B92"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xWindow="173" yWindow="606"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48:D49 D51:D60 D40:D46 D23:D38">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8" max="92"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476250</xdr:colOff>
                    <xdr:row>16</xdr:row>
                    <xdr:rowOff>171450</xdr:rowOff>
                  </from>
                  <to>
                    <xdr:col>9</xdr:col>
                    <xdr:colOff>628650</xdr:colOff>
                    <xdr:row>18</xdr:row>
                    <xdr:rowOff>28575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361950</xdr:colOff>
                    <xdr:row>16</xdr:row>
                    <xdr:rowOff>114300</xdr:rowOff>
                  </from>
                  <to>
                    <xdr:col>16</xdr:col>
                    <xdr:colOff>47625</xdr:colOff>
                    <xdr:row>18</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R92"/>
  <sheetViews>
    <sheetView showGridLines="0" topLeftCell="A16"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28515625" style="6" bestFit="1" customWidth="1"/>
    <col min="9" max="9" width="2.85546875" style="6" customWidth="1"/>
    <col min="10" max="10" width="12.140625" style="6" customWidth="1"/>
    <col min="11" max="11" width="10.42578125" style="6" customWidth="1"/>
    <col min="12" max="12" width="11.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285156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9.85546875" style="6" bestFit="1"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9"/>
      <c r="B3" s="419"/>
      <c r="C3" s="419"/>
      <c r="D3" s="419"/>
      <c r="E3" s="419"/>
      <c r="F3" s="419"/>
      <c r="G3" s="419"/>
      <c r="H3" s="419"/>
      <c r="I3" s="419"/>
      <c r="J3" s="419"/>
      <c r="K3" s="419"/>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20" t="s">
        <v>3</v>
      </c>
      <c r="E14" s="420"/>
      <c r="F14" s="420"/>
      <c r="G14" s="420"/>
      <c r="H14" s="420"/>
      <c r="I14" s="420"/>
      <c r="J14" s="420"/>
      <c r="K14" s="420"/>
      <c r="L14" s="420"/>
      <c r="M14" s="420"/>
      <c r="N14" s="420"/>
      <c r="O14" s="42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232</v>
      </c>
      <c r="G18" s="12" t="s">
        <v>7</v>
      </c>
    </row>
    <row r="19" spans="2:43" x14ac:dyDescent="0.2">
      <c r="B19" s="11"/>
    </row>
    <row r="20" spans="2:43" x14ac:dyDescent="0.2">
      <c r="B20" s="11"/>
      <c r="D20" s="14"/>
      <c r="E20" s="14"/>
      <c r="F20" s="414" t="s">
        <v>8</v>
      </c>
      <c r="G20" s="415"/>
      <c r="H20" s="416"/>
      <c r="J20" s="414" t="s">
        <v>108</v>
      </c>
      <c r="K20" s="415"/>
      <c r="L20" s="416"/>
      <c r="N20" s="414" t="s">
        <v>113</v>
      </c>
      <c r="O20" s="416"/>
      <c r="Q20" s="414" t="s">
        <v>109</v>
      </c>
      <c r="R20" s="415"/>
      <c r="S20" s="416"/>
      <c r="U20" s="414" t="s">
        <v>114</v>
      </c>
      <c r="V20" s="416"/>
      <c r="X20" s="414" t="s">
        <v>110</v>
      </c>
      <c r="Y20" s="415"/>
      <c r="Z20" s="416"/>
      <c r="AB20" s="414" t="s">
        <v>115</v>
      </c>
      <c r="AC20" s="416"/>
      <c r="AE20" s="414" t="s">
        <v>111</v>
      </c>
      <c r="AF20" s="415"/>
      <c r="AG20" s="416"/>
      <c r="AI20" s="414" t="s">
        <v>116</v>
      </c>
      <c r="AJ20" s="416"/>
      <c r="AL20" s="414" t="s">
        <v>112</v>
      </c>
      <c r="AM20" s="415"/>
      <c r="AN20" s="416"/>
      <c r="AP20" s="414" t="s">
        <v>117</v>
      </c>
      <c r="AQ20" s="416"/>
    </row>
    <row r="21" spans="2:43" x14ac:dyDescent="0.2">
      <c r="B21" s="11"/>
      <c r="D21" s="417" t="s">
        <v>9</v>
      </c>
      <c r="E21" s="15"/>
      <c r="F21" s="16" t="s">
        <v>10</v>
      </c>
      <c r="G21" s="16" t="s">
        <v>11</v>
      </c>
      <c r="H21" s="17" t="s">
        <v>12</v>
      </c>
      <c r="J21" s="16" t="s">
        <v>10</v>
      </c>
      <c r="K21" s="18" t="s">
        <v>11</v>
      </c>
      <c r="L21" s="17" t="s">
        <v>12</v>
      </c>
      <c r="N21" s="410" t="s">
        <v>13</v>
      </c>
      <c r="O21" s="408" t="s">
        <v>14</v>
      </c>
      <c r="Q21" s="16" t="s">
        <v>10</v>
      </c>
      <c r="R21" s="18" t="s">
        <v>11</v>
      </c>
      <c r="S21" s="17" t="s">
        <v>12</v>
      </c>
      <c r="U21" s="410" t="s">
        <v>13</v>
      </c>
      <c r="V21" s="408" t="s">
        <v>14</v>
      </c>
      <c r="X21" s="16" t="s">
        <v>10</v>
      </c>
      <c r="Y21" s="18" t="s">
        <v>11</v>
      </c>
      <c r="Z21" s="17" t="s">
        <v>12</v>
      </c>
      <c r="AB21" s="410" t="s">
        <v>13</v>
      </c>
      <c r="AC21" s="408" t="s">
        <v>14</v>
      </c>
      <c r="AE21" s="16" t="s">
        <v>10</v>
      </c>
      <c r="AF21" s="18" t="s">
        <v>11</v>
      </c>
      <c r="AG21" s="17" t="s">
        <v>12</v>
      </c>
      <c r="AI21" s="410" t="s">
        <v>13</v>
      </c>
      <c r="AJ21" s="408" t="s">
        <v>14</v>
      </c>
      <c r="AL21" s="16" t="s">
        <v>10</v>
      </c>
      <c r="AM21" s="18" t="s">
        <v>11</v>
      </c>
      <c r="AN21" s="17" t="s">
        <v>12</v>
      </c>
      <c r="AP21" s="410" t="s">
        <v>13</v>
      </c>
      <c r="AQ21" s="408" t="s">
        <v>14</v>
      </c>
    </row>
    <row r="22" spans="2:43" x14ac:dyDescent="0.2">
      <c r="B22" s="11"/>
      <c r="D22" s="418"/>
      <c r="E22" s="15"/>
      <c r="F22" s="19" t="s">
        <v>15</v>
      </c>
      <c r="G22" s="19"/>
      <c r="H22" s="20" t="s">
        <v>15</v>
      </c>
      <c r="J22" s="19" t="s">
        <v>15</v>
      </c>
      <c r="K22" s="20"/>
      <c r="L22" s="20" t="s">
        <v>15</v>
      </c>
      <c r="N22" s="411"/>
      <c r="O22" s="409"/>
      <c r="Q22" s="19" t="s">
        <v>15</v>
      </c>
      <c r="R22" s="20"/>
      <c r="S22" s="20" t="s">
        <v>15</v>
      </c>
      <c r="U22" s="411"/>
      <c r="V22" s="409"/>
      <c r="X22" s="19" t="s">
        <v>15</v>
      </c>
      <c r="Y22" s="20"/>
      <c r="Z22" s="20" t="s">
        <v>15</v>
      </c>
      <c r="AB22" s="411"/>
      <c r="AC22" s="409"/>
      <c r="AE22" s="19" t="s">
        <v>15</v>
      </c>
      <c r="AF22" s="20"/>
      <c r="AG22" s="20" t="s">
        <v>15</v>
      </c>
      <c r="AI22" s="411"/>
      <c r="AJ22" s="409"/>
      <c r="AL22" s="19" t="s">
        <v>15</v>
      </c>
      <c r="AM22" s="20"/>
      <c r="AN22" s="20" t="s">
        <v>15</v>
      </c>
      <c r="AP22" s="411"/>
      <c r="AQ22" s="409"/>
    </row>
    <row r="23" spans="2:43" x14ac:dyDescent="0.2">
      <c r="B23" s="21" t="s">
        <v>16</v>
      </c>
      <c r="C23" s="21"/>
      <c r="D23" s="22" t="s">
        <v>17</v>
      </c>
      <c r="E23" s="23"/>
      <c r="F23" s="24">
        <f>+'Proposed Rates'!D7</f>
        <v>27.79</v>
      </c>
      <c r="G23" s="25">
        <v>1</v>
      </c>
      <c r="H23" s="26">
        <f>G23*F23</f>
        <v>27.79</v>
      </c>
      <c r="I23" s="27"/>
      <c r="J23" s="28">
        <f>+'Res (100)'!J23</f>
        <v>29.62</v>
      </c>
      <c r="K23" s="29">
        <v>1</v>
      </c>
      <c r="L23" s="26">
        <f>K23*J23</f>
        <v>29.62</v>
      </c>
      <c r="M23" s="27"/>
      <c r="N23" s="30">
        <f>L23-H23</f>
        <v>1.8300000000000018</v>
      </c>
      <c r="O23" s="31">
        <f>IF((H23)=0,"",(N23/H23))</f>
        <v>6.5851025548758615E-2</v>
      </c>
      <c r="Q23" s="24">
        <f>+'Res (100)'!Q23</f>
        <v>30.87</v>
      </c>
      <c r="R23" s="29">
        <v>1</v>
      </c>
      <c r="S23" s="26">
        <f>R23*Q23</f>
        <v>30.87</v>
      </c>
      <c r="T23" s="27"/>
      <c r="U23" s="30">
        <f>S23-L23</f>
        <v>1.25</v>
      </c>
      <c r="V23" s="31">
        <f>IF((L23)=0,"",(U23/L23))</f>
        <v>4.2201215395003377E-2</v>
      </c>
      <c r="X23" s="24">
        <f>+'Res (100)'!X23</f>
        <v>31.88</v>
      </c>
      <c r="Y23" s="29">
        <v>1</v>
      </c>
      <c r="Z23" s="26">
        <f>Y23*X23</f>
        <v>31.88</v>
      </c>
      <c r="AA23" s="27"/>
      <c r="AB23" s="30">
        <f>Z23-S23</f>
        <v>1.009999999999998</v>
      </c>
      <c r="AC23" s="31">
        <f>IF((S23)=0,"",(AB23/S23))</f>
        <v>3.2717849044379591E-2</v>
      </c>
      <c r="AE23" s="24">
        <f>+'Res (100)'!AE23</f>
        <v>32.340000000000003</v>
      </c>
      <c r="AF23" s="29">
        <v>1</v>
      </c>
      <c r="AG23" s="26">
        <f>AF23*AE23</f>
        <v>32.340000000000003</v>
      </c>
      <c r="AH23" s="27"/>
      <c r="AI23" s="30">
        <f>AG23-Z23</f>
        <v>0.46000000000000441</v>
      </c>
      <c r="AJ23" s="31">
        <f>IF((Z23)=0,"",(AI23/Z23))</f>
        <v>1.4429109159347692E-2</v>
      </c>
      <c r="AL23" s="24">
        <f>+'Res (100)'!AL23</f>
        <v>32.409999999999997</v>
      </c>
      <c r="AM23" s="29">
        <v>1</v>
      </c>
      <c r="AN23" s="26">
        <f>AM23*AL23</f>
        <v>32.409999999999997</v>
      </c>
      <c r="AO23" s="27"/>
      <c r="AP23" s="30">
        <f>AN23-AG23</f>
        <v>6.9999999999993179E-2</v>
      </c>
      <c r="AQ23" s="31">
        <f>IF((AG23)=0,"",(AP23/AG23))</f>
        <v>2.1645021645019533E-3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232</v>
      </c>
      <c r="H25" s="26">
        <f t="shared" si="0"/>
        <v>0</v>
      </c>
      <c r="I25" s="27"/>
      <c r="J25" s="28">
        <f>'Proposed Rates'!E81</f>
        <v>0</v>
      </c>
      <c r="K25" s="29">
        <f>$F$18</f>
        <v>232</v>
      </c>
      <c r="L25" s="26">
        <f t="shared" ref="L25:L27" si="9">K25*J25</f>
        <v>0</v>
      </c>
      <c r="M25" s="27"/>
      <c r="N25" s="30">
        <f t="shared" ref="N25:N27" si="10">L25-H25</f>
        <v>0</v>
      </c>
      <c r="O25" s="31" t="str">
        <f t="shared" ref="O25:O27" si="11">IF((H25)=0,"",(N25/H25))</f>
        <v/>
      </c>
      <c r="Q25" s="24">
        <f>'Proposed Rates'!F81</f>
        <v>0</v>
      </c>
      <c r="R25" s="29">
        <f>$F$18</f>
        <v>232</v>
      </c>
      <c r="S25" s="26">
        <f t="shared" ref="S25:S27" si="12">R25*Q25</f>
        <v>0</v>
      </c>
      <c r="T25" s="27"/>
      <c r="U25" s="30">
        <f t="shared" si="1"/>
        <v>0</v>
      </c>
      <c r="V25" s="31" t="str">
        <f t="shared" si="2"/>
        <v/>
      </c>
      <c r="X25" s="24">
        <f>'Proposed Rates'!G81</f>
        <v>0</v>
      </c>
      <c r="Y25" s="29">
        <f>$F$18</f>
        <v>232</v>
      </c>
      <c r="Z25" s="26">
        <f t="shared" ref="Z25:Z27" si="13">Y25*X25</f>
        <v>0</v>
      </c>
      <c r="AA25" s="27"/>
      <c r="AB25" s="30">
        <f t="shared" si="3"/>
        <v>0</v>
      </c>
      <c r="AC25" s="31" t="str">
        <f t="shared" si="4"/>
        <v/>
      </c>
      <c r="AE25" s="24">
        <f>'Proposed Rates'!H81</f>
        <v>0</v>
      </c>
      <c r="AF25" s="29">
        <f>$F$18</f>
        <v>232</v>
      </c>
      <c r="AG25" s="26">
        <f t="shared" ref="AG25:AG27" si="14">AF25*AE25</f>
        <v>0</v>
      </c>
      <c r="AH25" s="27"/>
      <c r="AI25" s="30">
        <f t="shared" si="5"/>
        <v>0</v>
      </c>
      <c r="AJ25" s="31" t="str">
        <f t="shared" si="6"/>
        <v/>
      </c>
      <c r="AL25" s="24">
        <f>'Proposed Rates'!I81</f>
        <v>0</v>
      </c>
      <c r="AM25" s="29">
        <f>$F$18</f>
        <v>232</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232</v>
      </c>
      <c r="H26" s="26">
        <f t="shared" si="0"/>
        <v>0</v>
      </c>
      <c r="I26" s="27"/>
      <c r="J26" s="28">
        <f>'Proposed Rates'!E95</f>
        <v>0</v>
      </c>
      <c r="K26" s="29">
        <f t="shared" ref="K26:K27" si="16">$F$18</f>
        <v>232</v>
      </c>
      <c r="L26" s="26">
        <f t="shared" si="9"/>
        <v>0</v>
      </c>
      <c r="M26" s="27"/>
      <c r="N26" s="30">
        <f t="shared" si="10"/>
        <v>0</v>
      </c>
      <c r="O26" s="31" t="str">
        <f t="shared" si="11"/>
        <v/>
      </c>
      <c r="Q26" s="24">
        <f>'Proposed Rates'!F95</f>
        <v>0</v>
      </c>
      <c r="R26" s="29">
        <f t="shared" ref="R26:R27" si="17">$F$18</f>
        <v>232</v>
      </c>
      <c r="S26" s="26">
        <f t="shared" si="12"/>
        <v>0</v>
      </c>
      <c r="T26" s="27"/>
      <c r="U26" s="30">
        <f t="shared" si="1"/>
        <v>0</v>
      </c>
      <c r="V26" s="31" t="str">
        <f t="shared" si="2"/>
        <v/>
      </c>
      <c r="X26" s="24">
        <f>'Proposed Rates'!G95</f>
        <v>0</v>
      </c>
      <c r="Y26" s="29">
        <f t="shared" ref="Y26:Y27" si="18">$F$18</f>
        <v>232</v>
      </c>
      <c r="Z26" s="26">
        <f t="shared" si="13"/>
        <v>0</v>
      </c>
      <c r="AA26" s="27"/>
      <c r="AB26" s="30">
        <f t="shared" si="3"/>
        <v>0</v>
      </c>
      <c r="AC26" s="31" t="str">
        <f t="shared" si="4"/>
        <v/>
      </c>
      <c r="AE26" s="24">
        <f>'Proposed Rates'!H95</f>
        <v>0</v>
      </c>
      <c r="AF26" s="29">
        <f t="shared" ref="AF26:AF27" si="19">$F$18</f>
        <v>232</v>
      </c>
      <c r="AG26" s="26">
        <f t="shared" si="14"/>
        <v>0</v>
      </c>
      <c r="AH26" s="27"/>
      <c r="AI26" s="30">
        <f t="shared" si="5"/>
        <v>0</v>
      </c>
      <c r="AJ26" s="31" t="str">
        <f t="shared" si="6"/>
        <v/>
      </c>
      <c r="AL26" s="24">
        <f>'Proposed Rates'!I95</f>
        <v>0</v>
      </c>
      <c r="AM26" s="29">
        <f t="shared" ref="AM26:AM27" si="20">$F$18</f>
        <v>232</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232</v>
      </c>
      <c r="H27" s="26">
        <f t="shared" si="0"/>
        <v>0</v>
      </c>
      <c r="I27" s="27"/>
      <c r="J27" s="28">
        <f>'Proposed Rates'!E109</f>
        <v>0</v>
      </c>
      <c r="K27" s="29">
        <f t="shared" si="16"/>
        <v>232</v>
      </c>
      <c r="L27" s="26">
        <f t="shared" si="9"/>
        <v>0</v>
      </c>
      <c r="M27" s="27"/>
      <c r="N27" s="30">
        <f t="shared" si="10"/>
        <v>0</v>
      </c>
      <c r="O27" s="31" t="str">
        <f t="shared" si="11"/>
        <v/>
      </c>
      <c r="Q27" s="24">
        <f>'Proposed Rates'!F109</f>
        <v>0</v>
      </c>
      <c r="R27" s="29">
        <f t="shared" si="17"/>
        <v>232</v>
      </c>
      <c r="S27" s="26">
        <f t="shared" si="12"/>
        <v>0</v>
      </c>
      <c r="T27" s="27"/>
      <c r="U27" s="30">
        <f t="shared" si="1"/>
        <v>0</v>
      </c>
      <c r="V27" s="31" t="str">
        <f t="shared" si="2"/>
        <v/>
      </c>
      <c r="X27" s="24">
        <f>'Proposed Rates'!G109</f>
        <v>0</v>
      </c>
      <c r="Y27" s="29">
        <f t="shared" si="18"/>
        <v>232</v>
      </c>
      <c r="Z27" s="26">
        <f t="shared" si="13"/>
        <v>0</v>
      </c>
      <c r="AA27" s="27"/>
      <c r="AB27" s="30">
        <f t="shared" si="3"/>
        <v>0</v>
      </c>
      <c r="AC27" s="31" t="str">
        <f t="shared" si="4"/>
        <v/>
      </c>
      <c r="AE27" s="24">
        <f>'Proposed Rates'!H109</f>
        <v>0</v>
      </c>
      <c r="AF27" s="29">
        <f t="shared" si="19"/>
        <v>232</v>
      </c>
      <c r="AG27" s="26">
        <f t="shared" si="14"/>
        <v>0</v>
      </c>
      <c r="AH27" s="27"/>
      <c r="AI27" s="30">
        <f t="shared" si="5"/>
        <v>0</v>
      </c>
      <c r="AJ27" s="31" t="str">
        <f t="shared" si="6"/>
        <v/>
      </c>
      <c r="AL27" s="24">
        <f>'Proposed Rates'!I109</f>
        <v>0</v>
      </c>
      <c r="AM27" s="29">
        <f t="shared" si="20"/>
        <v>232</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232</v>
      </c>
      <c r="H29" s="26">
        <f t="shared" si="0"/>
        <v>0</v>
      </c>
      <c r="I29" s="27"/>
      <c r="J29" s="28">
        <f>+'Res (100)'!J29</f>
        <v>0</v>
      </c>
      <c r="K29" s="25">
        <f>$F$18</f>
        <v>232</v>
      </c>
      <c r="L29" s="26">
        <f t="shared" si="22"/>
        <v>0</v>
      </c>
      <c r="M29" s="27"/>
      <c r="N29" s="30">
        <f t="shared" si="23"/>
        <v>0</v>
      </c>
      <c r="O29" s="31" t="str">
        <f t="shared" si="24"/>
        <v/>
      </c>
      <c r="Q29" s="24">
        <f>+'Res (100)'!Q29</f>
        <v>0</v>
      </c>
      <c r="R29" s="25">
        <f>$F$18</f>
        <v>232</v>
      </c>
      <c r="S29" s="26">
        <f t="shared" si="25"/>
        <v>0</v>
      </c>
      <c r="T29" s="27"/>
      <c r="U29" s="30">
        <f t="shared" si="1"/>
        <v>0</v>
      </c>
      <c r="V29" s="31" t="str">
        <f t="shared" si="2"/>
        <v/>
      </c>
      <c r="X29" s="24">
        <f>+'Res (100)'!X29</f>
        <v>0</v>
      </c>
      <c r="Y29" s="25">
        <f>$F$18</f>
        <v>232</v>
      </c>
      <c r="Z29" s="26">
        <f t="shared" si="26"/>
        <v>0</v>
      </c>
      <c r="AA29" s="27"/>
      <c r="AB29" s="30">
        <f t="shared" si="3"/>
        <v>0</v>
      </c>
      <c r="AC29" s="31" t="str">
        <f t="shared" si="4"/>
        <v/>
      </c>
      <c r="AE29" s="44">
        <f>+'Res (100)'!AE29</f>
        <v>0</v>
      </c>
      <c r="AF29" s="25">
        <f>$F$18</f>
        <v>232</v>
      </c>
      <c r="AG29" s="26">
        <f t="shared" si="27"/>
        <v>0</v>
      </c>
      <c r="AH29" s="27"/>
      <c r="AI29" s="30">
        <f t="shared" si="5"/>
        <v>0</v>
      </c>
      <c r="AJ29" s="31" t="str">
        <f t="shared" si="6"/>
        <v/>
      </c>
      <c r="AL29" s="24">
        <f>+'Res (100)'!AL29</f>
        <v>0</v>
      </c>
      <c r="AM29" s="25">
        <f>$F$18</f>
        <v>232</v>
      </c>
      <c r="AN29" s="26">
        <f t="shared" si="28"/>
        <v>0</v>
      </c>
      <c r="AO29" s="27"/>
      <c r="AP29" s="30">
        <f t="shared" si="7"/>
        <v>0</v>
      </c>
      <c r="AQ29" s="31" t="str">
        <f t="shared" si="8"/>
        <v/>
      </c>
    </row>
    <row r="30" spans="2:43" x14ac:dyDescent="0.2">
      <c r="B30" s="21" t="s">
        <v>21</v>
      </c>
      <c r="C30" s="21"/>
      <c r="D30" s="22"/>
      <c r="E30" s="23"/>
      <c r="F30" s="24"/>
      <c r="G30" s="25">
        <f t="shared" ref="G30" si="29">$F$18</f>
        <v>232</v>
      </c>
      <c r="H30" s="26">
        <f t="shared" si="0"/>
        <v>0</v>
      </c>
      <c r="I30" s="27"/>
      <c r="J30" s="178"/>
      <c r="K30" s="25">
        <f t="shared" ref="K30:K38" si="30">$F$18</f>
        <v>232</v>
      </c>
      <c r="L30" s="26">
        <f t="shared" si="22"/>
        <v>0</v>
      </c>
      <c r="M30" s="27"/>
      <c r="N30" s="30">
        <f t="shared" si="23"/>
        <v>0</v>
      </c>
      <c r="O30" s="31" t="str">
        <f t="shared" si="24"/>
        <v/>
      </c>
      <c r="Q30" s="24"/>
      <c r="R30" s="25">
        <f t="shared" ref="R30:R38" si="31">$F$18</f>
        <v>232</v>
      </c>
      <c r="S30" s="26">
        <f t="shared" si="25"/>
        <v>0</v>
      </c>
      <c r="T30" s="27"/>
      <c r="U30" s="30">
        <f t="shared" si="1"/>
        <v>0</v>
      </c>
      <c r="V30" s="31" t="str">
        <f t="shared" si="2"/>
        <v/>
      </c>
      <c r="X30" s="24"/>
      <c r="Y30" s="25">
        <f t="shared" ref="Y30:Y38" si="32">$F$18</f>
        <v>232</v>
      </c>
      <c r="Z30" s="26">
        <f t="shared" si="26"/>
        <v>0</v>
      </c>
      <c r="AA30" s="27"/>
      <c r="AB30" s="30">
        <f t="shared" si="3"/>
        <v>0</v>
      </c>
      <c r="AC30" s="31" t="str">
        <f t="shared" si="4"/>
        <v/>
      </c>
      <c r="AE30" s="24"/>
      <c r="AF30" s="25">
        <f t="shared" ref="AF30:AF38" si="33">$F$18</f>
        <v>232</v>
      </c>
      <c r="AG30" s="26">
        <f t="shared" si="27"/>
        <v>0</v>
      </c>
      <c r="AH30" s="27"/>
      <c r="AI30" s="30">
        <f t="shared" si="5"/>
        <v>0</v>
      </c>
      <c r="AJ30" s="31" t="str">
        <f t="shared" si="6"/>
        <v/>
      </c>
      <c r="AL30" s="24"/>
      <c r="AM30" s="25">
        <f t="shared" ref="AM30:AM38" si="34">$F$18</f>
        <v>232</v>
      </c>
      <c r="AN30" s="26">
        <f t="shared" si="28"/>
        <v>0</v>
      </c>
      <c r="AO30" s="27"/>
      <c r="AP30" s="30">
        <f t="shared" si="7"/>
        <v>0</v>
      </c>
      <c r="AQ30" s="31" t="str">
        <f t="shared" si="8"/>
        <v/>
      </c>
    </row>
    <row r="31" spans="2:43" x14ac:dyDescent="0.2">
      <c r="B31" s="21" t="s">
        <v>136</v>
      </c>
      <c r="C31" s="21"/>
      <c r="D31" s="22" t="s">
        <v>17</v>
      </c>
      <c r="E31" s="23"/>
      <c r="F31" s="24">
        <f>+'Proposed Rates'!D67</f>
        <v>0</v>
      </c>
      <c r="G31" s="25">
        <f>$F$18</f>
        <v>232</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232</v>
      </c>
      <c r="Z31" s="26">
        <f t="shared" si="26"/>
        <v>0</v>
      </c>
      <c r="AA31" s="27"/>
      <c r="AB31" s="30">
        <f t="shared" si="3"/>
        <v>-0.24</v>
      </c>
      <c r="AC31" s="31">
        <f t="shared" si="4"/>
        <v>-1</v>
      </c>
      <c r="AE31" s="24">
        <f>+'Res (100)'!AE31</f>
        <v>0</v>
      </c>
      <c r="AF31" s="25">
        <f t="shared" si="33"/>
        <v>232</v>
      </c>
      <c r="AG31" s="26">
        <f t="shared" si="27"/>
        <v>0</v>
      </c>
      <c r="AH31" s="27"/>
      <c r="AI31" s="30">
        <f t="shared" si="5"/>
        <v>0</v>
      </c>
      <c r="AJ31" s="31" t="str">
        <f t="shared" si="6"/>
        <v/>
      </c>
      <c r="AL31" s="24">
        <f>+'Res (100)'!AL31</f>
        <v>0</v>
      </c>
      <c r="AM31" s="25">
        <f t="shared" si="34"/>
        <v>232</v>
      </c>
      <c r="AN31" s="26">
        <f t="shared" si="28"/>
        <v>0</v>
      </c>
      <c r="AO31" s="27"/>
      <c r="AP31" s="30">
        <f t="shared" si="7"/>
        <v>0</v>
      </c>
      <c r="AQ31" s="31" t="str">
        <f t="shared" si="8"/>
        <v/>
      </c>
    </row>
    <row r="32" spans="2:43" x14ac:dyDescent="0.2">
      <c r="B32" s="33"/>
      <c r="C32" s="21"/>
      <c r="D32" s="22"/>
      <c r="E32" s="23"/>
      <c r="F32" s="24"/>
      <c r="G32" s="25">
        <f t="shared" ref="G32:G38" si="35">$F$18</f>
        <v>232</v>
      </c>
      <c r="H32" s="26">
        <f t="shared" si="0"/>
        <v>0</v>
      </c>
      <c r="I32" s="27"/>
      <c r="J32" s="28"/>
      <c r="K32" s="25">
        <f t="shared" si="30"/>
        <v>232</v>
      </c>
      <c r="L32" s="26">
        <f t="shared" si="22"/>
        <v>0</v>
      </c>
      <c r="M32" s="27"/>
      <c r="N32" s="30">
        <f t="shared" si="23"/>
        <v>0</v>
      </c>
      <c r="O32" s="31" t="str">
        <f t="shared" si="24"/>
        <v/>
      </c>
      <c r="Q32" s="28"/>
      <c r="R32" s="25">
        <f t="shared" si="31"/>
        <v>232</v>
      </c>
      <c r="S32" s="26">
        <f t="shared" si="25"/>
        <v>0</v>
      </c>
      <c r="T32" s="27"/>
      <c r="U32" s="30">
        <f t="shared" si="1"/>
        <v>0</v>
      </c>
      <c r="V32" s="31" t="str">
        <f t="shared" si="2"/>
        <v/>
      </c>
      <c r="X32" s="28"/>
      <c r="Y32" s="25">
        <f t="shared" si="32"/>
        <v>232</v>
      </c>
      <c r="Z32" s="26">
        <f t="shared" si="26"/>
        <v>0</v>
      </c>
      <c r="AA32" s="27"/>
      <c r="AB32" s="30">
        <f t="shared" si="3"/>
        <v>0</v>
      </c>
      <c r="AC32" s="31" t="str">
        <f t="shared" si="4"/>
        <v/>
      </c>
      <c r="AE32" s="28"/>
      <c r="AF32" s="25">
        <f t="shared" si="33"/>
        <v>232</v>
      </c>
      <c r="AG32" s="26">
        <f t="shared" si="27"/>
        <v>0</v>
      </c>
      <c r="AH32" s="27"/>
      <c r="AI32" s="30">
        <f t="shared" si="5"/>
        <v>0</v>
      </c>
      <c r="AJ32" s="31" t="str">
        <f t="shared" si="6"/>
        <v/>
      </c>
      <c r="AL32" s="28"/>
      <c r="AM32" s="25">
        <f t="shared" si="34"/>
        <v>232</v>
      </c>
      <c r="AN32" s="26">
        <f t="shared" si="28"/>
        <v>0</v>
      </c>
      <c r="AO32" s="27"/>
      <c r="AP32" s="30">
        <f t="shared" si="7"/>
        <v>0</v>
      </c>
      <c r="AQ32" s="31" t="str">
        <f t="shared" si="8"/>
        <v/>
      </c>
    </row>
    <row r="33" spans="2:200" x14ac:dyDescent="0.2">
      <c r="B33" s="33"/>
      <c r="C33" s="21"/>
      <c r="D33" s="22"/>
      <c r="E33" s="23"/>
      <c r="F33" s="24"/>
      <c r="G33" s="25">
        <f t="shared" si="35"/>
        <v>232</v>
      </c>
      <c r="H33" s="26">
        <f t="shared" si="0"/>
        <v>0</v>
      </c>
      <c r="I33" s="27"/>
      <c r="J33" s="28"/>
      <c r="K33" s="25">
        <f t="shared" si="30"/>
        <v>232</v>
      </c>
      <c r="L33" s="26">
        <f t="shared" si="22"/>
        <v>0</v>
      </c>
      <c r="M33" s="27"/>
      <c r="N33" s="30">
        <f t="shared" si="23"/>
        <v>0</v>
      </c>
      <c r="O33" s="31" t="str">
        <f t="shared" si="24"/>
        <v/>
      </c>
      <c r="Q33" s="28"/>
      <c r="R33" s="25">
        <f t="shared" si="31"/>
        <v>232</v>
      </c>
      <c r="S33" s="26">
        <f t="shared" si="25"/>
        <v>0</v>
      </c>
      <c r="T33" s="27"/>
      <c r="U33" s="30">
        <f t="shared" si="1"/>
        <v>0</v>
      </c>
      <c r="V33" s="31" t="str">
        <f t="shared" si="2"/>
        <v/>
      </c>
      <c r="X33" s="28"/>
      <c r="Y33" s="25">
        <f t="shared" si="32"/>
        <v>232</v>
      </c>
      <c r="Z33" s="26">
        <f t="shared" si="26"/>
        <v>0</v>
      </c>
      <c r="AA33" s="27"/>
      <c r="AB33" s="30">
        <f t="shared" si="3"/>
        <v>0</v>
      </c>
      <c r="AC33" s="31" t="str">
        <f t="shared" si="4"/>
        <v/>
      </c>
      <c r="AE33" s="28"/>
      <c r="AF33" s="25">
        <f t="shared" si="33"/>
        <v>232</v>
      </c>
      <c r="AG33" s="26">
        <f t="shared" si="27"/>
        <v>0</v>
      </c>
      <c r="AH33" s="27"/>
      <c r="AI33" s="30">
        <f t="shared" si="5"/>
        <v>0</v>
      </c>
      <c r="AJ33" s="31" t="str">
        <f t="shared" si="6"/>
        <v/>
      </c>
      <c r="AL33" s="28"/>
      <c r="AM33" s="25">
        <f t="shared" si="34"/>
        <v>232</v>
      </c>
      <c r="AN33" s="26">
        <f t="shared" si="28"/>
        <v>0</v>
      </c>
      <c r="AO33" s="27"/>
      <c r="AP33" s="30">
        <f t="shared" si="7"/>
        <v>0</v>
      </c>
      <c r="AQ33" s="31" t="str">
        <f t="shared" si="8"/>
        <v/>
      </c>
    </row>
    <row r="34" spans="2:200" x14ac:dyDescent="0.2">
      <c r="B34" s="33"/>
      <c r="C34" s="21"/>
      <c r="D34" s="22"/>
      <c r="E34" s="23"/>
      <c r="F34" s="24"/>
      <c r="G34" s="25">
        <f t="shared" si="35"/>
        <v>232</v>
      </c>
      <c r="H34" s="26">
        <f t="shared" si="0"/>
        <v>0</v>
      </c>
      <c r="I34" s="27"/>
      <c r="J34" s="28"/>
      <c r="K34" s="25">
        <f t="shared" si="30"/>
        <v>232</v>
      </c>
      <c r="L34" s="26">
        <f t="shared" si="22"/>
        <v>0</v>
      </c>
      <c r="M34" s="27"/>
      <c r="N34" s="30">
        <f t="shared" si="23"/>
        <v>0</v>
      </c>
      <c r="O34" s="31" t="str">
        <f t="shared" si="24"/>
        <v/>
      </c>
      <c r="Q34" s="28"/>
      <c r="R34" s="25">
        <f t="shared" si="31"/>
        <v>232</v>
      </c>
      <c r="S34" s="26">
        <f t="shared" si="25"/>
        <v>0</v>
      </c>
      <c r="T34" s="27"/>
      <c r="U34" s="30">
        <f t="shared" si="1"/>
        <v>0</v>
      </c>
      <c r="V34" s="31" t="str">
        <f t="shared" si="2"/>
        <v/>
      </c>
      <c r="X34" s="28"/>
      <c r="Y34" s="25">
        <f t="shared" si="32"/>
        <v>232</v>
      </c>
      <c r="Z34" s="26">
        <f t="shared" si="26"/>
        <v>0</v>
      </c>
      <c r="AA34" s="27"/>
      <c r="AB34" s="30">
        <f t="shared" si="3"/>
        <v>0</v>
      </c>
      <c r="AC34" s="31" t="str">
        <f t="shared" si="4"/>
        <v/>
      </c>
      <c r="AE34" s="28"/>
      <c r="AF34" s="25">
        <f t="shared" si="33"/>
        <v>232</v>
      </c>
      <c r="AG34" s="26">
        <f t="shared" si="27"/>
        <v>0</v>
      </c>
      <c r="AH34" s="27"/>
      <c r="AI34" s="30">
        <f t="shared" si="5"/>
        <v>0</v>
      </c>
      <c r="AJ34" s="31" t="str">
        <f t="shared" si="6"/>
        <v/>
      </c>
      <c r="AL34" s="28"/>
      <c r="AM34" s="25">
        <f t="shared" si="34"/>
        <v>232</v>
      </c>
      <c r="AN34" s="26">
        <f t="shared" si="28"/>
        <v>0</v>
      </c>
      <c r="AO34" s="27"/>
      <c r="AP34" s="30">
        <f t="shared" si="7"/>
        <v>0</v>
      </c>
      <c r="AQ34" s="31" t="str">
        <f t="shared" si="8"/>
        <v/>
      </c>
    </row>
    <row r="35" spans="2:200" x14ac:dyDescent="0.2">
      <c r="B35" s="33"/>
      <c r="C35" s="21"/>
      <c r="D35" s="22"/>
      <c r="E35" s="23"/>
      <c r="F35" s="24"/>
      <c r="G35" s="25">
        <f t="shared" si="35"/>
        <v>232</v>
      </c>
      <c r="H35" s="26">
        <f t="shared" si="0"/>
        <v>0</v>
      </c>
      <c r="I35" s="27"/>
      <c r="J35" s="28"/>
      <c r="K35" s="25">
        <f t="shared" si="30"/>
        <v>232</v>
      </c>
      <c r="L35" s="26">
        <f t="shared" si="22"/>
        <v>0</v>
      </c>
      <c r="M35" s="27"/>
      <c r="N35" s="30">
        <f t="shared" si="23"/>
        <v>0</v>
      </c>
      <c r="O35" s="31" t="str">
        <f t="shared" si="24"/>
        <v/>
      </c>
      <c r="Q35" s="28"/>
      <c r="R35" s="25">
        <f t="shared" si="31"/>
        <v>232</v>
      </c>
      <c r="S35" s="26">
        <f t="shared" si="25"/>
        <v>0</v>
      </c>
      <c r="T35" s="27"/>
      <c r="U35" s="30">
        <f t="shared" si="1"/>
        <v>0</v>
      </c>
      <c r="V35" s="31" t="str">
        <f t="shared" si="2"/>
        <v/>
      </c>
      <c r="X35" s="28"/>
      <c r="Y35" s="25">
        <f t="shared" si="32"/>
        <v>232</v>
      </c>
      <c r="Z35" s="26">
        <f t="shared" si="26"/>
        <v>0</v>
      </c>
      <c r="AA35" s="27"/>
      <c r="AB35" s="30">
        <f t="shared" si="3"/>
        <v>0</v>
      </c>
      <c r="AC35" s="31" t="str">
        <f t="shared" si="4"/>
        <v/>
      </c>
      <c r="AE35" s="28"/>
      <c r="AF35" s="25">
        <f t="shared" si="33"/>
        <v>232</v>
      </c>
      <c r="AG35" s="26">
        <f t="shared" si="27"/>
        <v>0</v>
      </c>
      <c r="AH35" s="27"/>
      <c r="AI35" s="30">
        <f t="shared" si="5"/>
        <v>0</v>
      </c>
      <c r="AJ35" s="31" t="str">
        <f t="shared" si="6"/>
        <v/>
      </c>
      <c r="AL35" s="28"/>
      <c r="AM35" s="25">
        <f t="shared" si="34"/>
        <v>232</v>
      </c>
      <c r="AN35" s="26">
        <f t="shared" si="28"/>
        <v>0</v>
      </c>
      <c r="AO35" s="27"/>
      <c r="AP35" s="30">
        <f t="shared" si="7"/>
        <v>0</v>
      </c>
      <c r="AQ35" s="31" t="str">
        <f t="shared" si="8"/>
        <v/>
      </c>
    </row>
    <row r="36" spans="2:200" ht="38.25" x14ac:dyDescent="0.2">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c r="GI36" s="229"/>
      <c r="GJ36" s="21"/>
      <c r="GK36" s="22"/>
      <c r="GL36" s="23"/>
      <c r="GM36" s="24"/>
      <c r="GN36" s="25"/>
      <c r="GO36" s="26"/>
      <c r="GP36" s="27"/>
      <c r="GQ36" s="178"/>
      <c r="GR36" s="25"/>
    </row>
    <row r="37" spans="2:200" x14ac:dyDescent="0.2">
      <c r="B37" s="33"/>
      <c r="C37" s="21"/>
      <c r="D37" s="22"/>
      <c r="E37" s="23"/>
      <c r="F37" s="24"/>
      <c r="G37" s="25">
        <f t="shared" si="35"/>
        <v>232</v>
      </c>
      <c r="H37" s="26">
        <f t="shared" si="0"/>
        <v>0</v>
      </c>
      <c r="I37" s="27"/>
      <c r="J37" s="28"/>
      <c r="K37" s="25">
        <f t="shared" si="30"/>
        <v>232</v>
      </c>
      <c r="L37" s="26">
        <f t="shared" si="22"/>
        <v>0</v>
      </c>
      <c r="M37" s="27"/>
      <c r="N37" s="30">
        <f t="shared" si="23"/>
        <v>0</v>
      </c>
      <c r="O37" s="31" t="str">
        <f t="shared" si="24"/>
        <v/>
      </c>
      <c r="Q37" s="28"/>
      <c r="R37" s="25">
        <f t="shared" si="31"/>
        <v>232</v>
      </c>
      <c r="S37" s="26">
        <f t="shared" si="25"/>
        <v>0</v>
      </c>
      <c r="T37" s="27"/>
      <c r="U37" s="30">
        <f t="shared" si="1"/>
        <v>0</v>
      </c>
      <c r="V37" s="31" t="str">
        <f t="shared" si="2"/>
        <v/>
      </c>
      <c r="X37" s="28"/>
      <c r="Y37" s="25">
        <f t="shared" si="32"/>
        <v>232</v>
      </c>
      <c r="Z37" s="26">
        <f t="shared" si="26"/>
        <v>0</v>
      </c>
      <c r="AA37" s="27"/>
      <c r="AB37" s="30">
        <f t="shared" si="3"/>
        <v>0</v>
      </c>
      <c r="AC37" s="31" t="str">
        <f t="shared" si="4"/>
        <v/>
      </c>
      <c r="AE37" s="28"/>
      <c r="AF37" s="25">
        <f t="shared" si="33"/>
        <v>232</v>
      </c>
      <c r="AG37" s="26">
        <f t="shared" si="27"/>
        <v>0</v>
      </c>
      <c r="AH37" s="27"/>
      <c r="AI37" s="30">
        <f t="shared" si="5"/>
        <v>0</v>
      </c>
      <c r="AJ37" s="31" t="str">
        <f t="shared" si="6"/>
        <v/>
      </c>
      <c r="AL37" s="28"/>
      <c r="AM37" s="25">
        <f t="shared" si="34"/>
        <v>232</v>
      </c>
      <c r="AN37" s="26">
        <f t="shared" si="28"/>
        <v>0</v>
      </c>
      <c r="AO37" s="27"/>
      <c r="AP37" s="30">
        <f t="shared" si="7"/>
        <v>0</v>
      </c>
      <c r="AQ37" s="31" t="str">
        <f t="shared" si="8"/>
        <v/>
      </c>
    </row>
    <row r="38" spans="2:200" x14ac:dyDescent="0.2">
      <c r="B38" s="33"/>
      <c r="C38" s="21"/>
      <c r="D38" s="22"/>
      <c r="E38" s="23"/>
      <c r="F38" s="24"/>
      <c r="G38" s="25">
        <f t="shared" si="35"/>
        <v>232</v>
      </c>
      <c r="H38" s="26">
        <f t="shared" si="0"/>
        <v>0</v>
      </c>
      <c r="I38" s="27"/>
      <c r="J38" s="28"/>
      <c r="K38" s="25">
        <f t="shared" si="30"/>
        <v>232</v>
      </c>
      <c r="L38" s="26">
        <f t="shared" si="22"/>
        <v>0</v>
      </c>
      <c r="M38" s="27"/>
      <c r="N38" s="30">
        <f t="shared" si="23"/>
        <v>0</v>
      </c>
      <c r="O38" s="31" t="str">
        <f t="shared" si="24"/>
        <v/>
      </c>
      <c r="Q38" s="28"/>
      <c r="R38" s="25">
        <f t="shared" si="31"/>
        <v>232</v>
      </c>
      <c r="S38" s="26">
        <f t="shared" si="25"/>
        <v>0</v>
      </c>
      <c r="T38" s="27"/>
      <c r="U38" s="30">
        <f t="shared" si="1"/>
        <v>0</v>
      </c>
      <c r="V38" s="31" t="str">
        <f t="shared" si="2"/>
        <v/>
      </c>
      <c r="X38" s="28"/>
      <c r="Y38" s="25">
        <f t="shared" si="32"/>
        <v>232</v>
      </c>
      <c r="Z38" s="26">
        <f t="shared" si="26"/>
        <v>0</v>
      </c>
      <c r="AA38" s="27"/>
      <c r="AB38" s="30">
        <f t="shared" si="3"/>
        <v>0</v>
      </c>
      <c r="AC38" s="31" t="str">
        <f t="shared" si="4"/>
        <v/>
      </c>
      <c r="AE38" s="28"/>
      <c r="AF38" s="25">
        <f t="shared" si="33"/>
        <v>232</v>
      </c>
      <c r="AG38" s="26">
        <f t="shared" si="27"/>
        <v>0</v>
      </c>
      <c r="AH38" s="27"/>
      <c r="AI38" s="30">
        <f t="shared" si="5"/>
        <v>0</v>
      </c>
      <c r="AJ38" s="31" t="str">
        <f t="shared" si="6"/>
        <v/>
      </c>
      <c r="AL38" s="28"/>
      <c r="AM38" s="25">
        <f t="shared" si="34"/>
        <v>232</v>
      </c>
      <c r="AN38" s="26">
        <f t="shared" si="28"/>
        <v>0</v>
      </c>
      <c r="AO38" s="27"/>
      <c r="AP38" s="30">
        <f t="shared" si="7"/>
        <v>0</v>
      </c>
      <c r="AQ38" s="31" t="str">
        <f t="shared" si="8"/>
        <v/>
      </c>
    </row>
    <row r="39" spans="2:200" s="241" customFormat="1" x14ac:dyDescent="0.2">
      <c r="B39" s="34" t="s">
        <v>22</v>
      </c>
      <c r="C39" s="234"/>
      <c r="D39" s="235"/>
      <c r="E39" s="234"/>
      <c r="F39" s="236"/>
      <c r="G39" s="237"/>
      <c r="H39" s="238">
        <f>SUM(H23:H38)</f>
        <v>28.64</v>
      </c>
      <c r="I39" s="62"/>
      <c r="J39" s="239"/>
      <c r="K39" s="240"/>
      <c r="L39" s="238">
        <f>SUM(L23:L38)</f>
        <v>29.36</v>
      </c>
      <c r="M39" s="62"/>
      <c r="N39" s="37">
        <f t="shared" si="23"/>
        <v>0.71999999999999886</v>
      </c>
      <c r="O39" s="38">
        <f t="shared" si="24"/>
        <v>2.5139664804469233E-2</v>
      </c>
      <c r="Q39" s="239"/>
      <c r="R39" s="240"/>
      <c r="S39" s="238">
        <f>SUM(S23:S38)</f>
        <v>30.62</v>
      </c>
      <c r="T39" s="62"/>
      <c r="U39" s="37">
        <f t="shared" si="1"/>
        <v>1.2600000000000016</v>
      </c>
      <c r="V39" s="38">
        <f t="shared" si="2"/>
        <v>4.2915531335149915E-2</v>
      </c>
      <c r="X39" s="239"/>
      <c r="Y39" s="240"/>
      <c r="Z39" s="238">
        <f>SUM(Z23:Z38)</f>
        <v>31.88</v>
      </c>
      <c r="AA39" s="62"/>
      <c r="AB39" s="37">
        <f t="shared" si="3"/>
        <v>1.259999999999998</v>
      </c>
      <c r="AC39" s="38">
        <f t="shared" si="4"/>
        <v>4.1149575440888243E-2</v>
      </c>
      <c r="AE39" s="239"/>
      <c r="AF39" s="240"/>
      <c r="AG39" s="238">
        <f>SUM(AG23:AG38)</f>
        <v>32.340000000000003</v>
      </c>
      <c r="AH39" s="62"/>
      <c r="AI39" s="37">
        <f t="shared" si="5"/>
        <v>0.46000000000000441</v>
      </c>
      <c r="AJ39" s="38">
        <f t="shared" si="6"/>
        <v>1.4429109159347692E-2</v>
      </c>
      <c r="AL39" s="239"/>
      <c r="AM39" s="240"/>
      <c r="AN39" s="238">
        <f>SUM(AN23:AN38)</f>
        <v>32.409999999999997</v>
      </c>
      <c r="AO39" s="62"/>
      <c r="AP39" s="37">
        <f t="shared" si="7"/>
        <v>6.9999999999993179E-2</v>
      </c>
      <c r="AQ39" s="38">
        <f t="shared" si="8"/>
        <v>2.1645021645019533E-3</v>
      </c>
    </row>
    <row r="40" spans="2:200" ht="38.25" x14ac:dyDescent="0.2">
      <c r="B40" s="40" t="s">
        <v>99</v>
      </c>
      <c r="C40" s="21"/>
      <c r="D40" s="22" t="s">
        <v>20</v>
      </c>
      <c r="E40" s="23"/>
      <c r="F40" s="24">
        <f>+'Proposed Rates'!D38</f>
        <v>-2.9999999999999997E-4</v>
      </c>
      <c r="G40" s="25">
        <f>$F$18</f>
        <v>232</v>
      </c>
      <c r="H40" s="26">
        <f>G40*F40</f>
        <v>-6.9599999999999995E-2</v>
      </c>
      <c r="I40" s="27"/>
      <c r="J40" s="28">
        <f>+'Proposed Rates'!E38</f>
        <v>-5.9999999999999995E-4</v>
      </c>
      <c r="K40" s="25">
        <f>$F$18</f>
        <v>232</v>
      </c>
      <c r="L40" s="26">
        <f>K40*J40</f>
        <v>-0.13919999999999999</v>
      </c>
      <c r="M40" s="27"/>
      <c r="N40" s="30">
        <f>L40-H40</f>
        <v>-6.9599999999999995E-2</v>
      </c>
      <c r="O40" s="31">
        <f>IF((H40)=0,"",(N40/H40))</f>
        <v>1</v>
      </c>
      <c r="Q40" s="28">
        <f>+'Proposed Rates'!F38</f>
        <v>-5.9999999999999995E-4</v>
      </c>
      <c r="R40" s="25">
        <f>$F$18</f>
        <v>232</v>
      </c>
      <c r="S40" s="26">
        <f>R40*Q40</f>
        <v>-0.13919999999999999</v>
      </c>
      <c r="T40" s="27"/>
      <c r="U40" s="30">
        <f t="shared" si="1"/>
        <v>0</v>
      </c>
      <c r="V40" s="31">
        <f t="shared" si="2"/>
        <v>0</v>
      </c>
      <c r="X40" s="28">
        <f>+'Proposed Rates'!G38</f>
        <v>0</v>
      </c>
      <c r="Y40" s="25">
        <f>$F$18</f>
        <v>232</v>
      </c>
      <c r="Z40" s="26">
        <f>Y40*X40</f>
        <v>0</v>
      </c>
      <c r="AA40" s="27"/>
      <c r="AB40" s="30">
        <f t="shared" si="3"/>
        <v>0.13919999999999999</v>
      </c>
      <c r="AC40" s="31">
        <f t="shared" si="4"/>
        <v>-1</v>
      </c>
      <c r="AE40" s="28">
        <f>+'Proposed Rates'!H38</f>
        <v>0</v>
      </c>
      <c r="AF40" s="25">
        <f>$F$18</f>
        <v>232</v>
      </c>
      <c r="AG40" s="26">
        <f>AF40*AE40</f>
        <v>0</v>
      </c>
      <c r="AH40" s="27"/>
      <c r="AI40" s="30">
        <f t="shared" si="5"/>
        <v>0</v>
      </c>
      <c r="AJ40" s="31" t="str">
        <f t="shared" si="6"/>
        <v/>
      </c>
      <c r="AL40" s="28">
        <f>+'Proposed Rates'!I38</f>
        <v>0</v>
      </c>
      <c r="AM40" s="25">
        <f>$F$18</f>
        <v>232</v>
      </c>
      <c r="AN40" s="26">
        <f>AM40*AL40</f>
        <v>0</v>
      </c>
      <c r="AO40" s="27"/>
      <c r="AP40" s="30">
        <f t="shared" si="7"/>
        <v>0</v>
      </c>
      <c r="AQ40" s="31" t="str">
        <f t="shared" si="8"/>
        <v/>
      </c>
    </row>
    <row r="41" spans="2:200"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200" ht="38.25" x14ac:dyDescent="0.2">
      <c r="B42" s="172" t="s">
        <v>106</v>
      </c>
      <c r="C42" s="21"/>
      <c r="D42" s="22" t="s">
        <v>20</v>
      </c>
      <c r="E42" s="23"/>
      <c r="F42" s="24">
        <f>+'Proposed Rates'!D139</f>
        <v>0</v>
      </c>
      <c r="G42" s="25">
        <f t="shared" ref="G42:G43" si="36">$F$18</f>
        <v>232</v>
      </c>
      <c r="H42" s="26">
        <f t="shared" ref="H42:H43" si="37">G42*F42</f>
        <v>0</v>
      </c>
      <c r="I42" s="41"/>
      <c r="J42" s="28">
        <f>+'Proposed Rates'!E139</f>
        <v>0</v>
      </c>
      <c r="K42" s="25">
        <f t="shared" ref="K42:K43" si="38">$F$18</f>
        <v>232</v>
      </c>
      <c r="L42" s="26">
        <f t="shared" ref="L42:L43" si="39">K42*J42</f>
        <v>0</v>
      </c>
      <c r="M42" s="42"/>
      <c r="N42" s="30">
        <f t="shared" ref="N42:N43" si="40">L42-H42</f>
        <v>0</v>
      </c>
      <c r="O42" s="31" t="str">
        <f t="shared" ref="O42:O46" si="41">IF((H42)=0,"",(N42/H42))</f>
        <v/>
      </c>
      <c r="Q42" s="28">
        <f>+'Proposed Rates'!F139</f>
        <v>0</v>
      </c>
      <c r="R42" s="25">
        <f t="shared" ref="R42:R43" si="42">$F$18</f>
        <v>232</v>
      </c>
      <c r="S42" s="26">
        <f t="shared" ref="S42:S43" si="43">R42*Q42</f>
        <v>0</v>
      </c>
      <c r="T42" s="42"/>
      <c r="U42" s="30">
        <f t="shared" si="1"/>
        <v>0</v>
      </c>
      <c r="V42" s="31" t="str">
        <f t="shared" si="2"/>
        <v/>
      </c>
      <c r="X42" s="28">
        <f>+'Proposed Rates'!G139</f>
        <v>0</v>
      </c>
      <c r="Y42" s="25">
        <f t="shared" ref="Y42:Y43" si="44">$F$18</f>
        <v>232</v>
      </c>
      <c r="Z42" s="26">
        <f t="shared" ref="Z42:Z43" si="45">Y42*X42</f>
        <v>0</v>
      </c>
      <c r="AA42" s="42"/>
      <c r="AB42" s="30">
        <f t="shared" si="3"/>
        <v>0</v>
      </c>
      <c r="AC42" s="31" t="str">
        <f t="shared" si="4"/>
        <v/>
      </c>
      <c r="AE42" s="28">
        <f>+'Proposed Rates'!H139</f>
        <v>0</v>
      </c>
      <c r="AF42" s="25">
        <f t="shared" ref="AF42:AF43" si="46">$F$18</f>
        <v>232</v>
      </c>
      <c r="AG42" s="26">
        <f t="shared" ref="AG42:AG43" si="47">AF42*AE42</f>
        <v>0</v>
      </c>
      <c r="AH42" s="42"/>
      <c r="AI42" s="30">
        <f t="shared" si="5"/>
        <v>0</v>
      </c>
      <c r="AJ42" s="31" t="str">
        <f t="shared" si="6"/>
        <v/>
      </c>
      <c r="AL42" s="28">
        <f>+'Proposed Rates'!I139</f>
        <v>0</v>
      </c>
      <c r="AM42" s="25">
        <f t="shared" ref="AM42:AM43" si="48">$F$18</f>
        <v>232</v>
      </c>
      <c r="AN42" s="26">
        <f t="shared" ref="AN42:AN43" si="49">AM42*AL42</f>
        <v>0</v>
      </c>
      <c r="AO42" s="42"/>
      <c r="AP42" s="30">
        <f t="shared" si="7"/>
        <v>0</v>
      </c>
      <c r="AQ42" s="31" t="str">
        <f t="shared" si="8"/>
        <v/>
      </c>
    </row>
    <row r="43" spans="2:200" x14ac:dyDescent="0.2">
      <c r="B43" s="40"/>
      <c r="C43" s="21"/>
      <c r="D43" s="22"/>
      <c r="E43" s="23"/>
      <c r="F43" s="24"/>
      <c r="G43" s="25">
        <f t="shared" si="36"/>
        <v>232</v>
      </c>
      <c r="H43" s="26">
        <f t="shared" si="37"/>
        <v>0</v>
      </c>
      <c r="I43" s="41"/>
      <c r="J43" s="28"/>
      <c r="K43" s="25">
        <f t="shared" si="38"/>
        <v>232</v>
      </c>
      <c r="L43" s="26">
        <f t="shared" si="39"/>
        <v>0</v>
      </c>
      <c r="M43" s="42"/>
      <c r="N43" s="30">
        <f t="shared" si="40"/>
        <v>0</v>
      </c>
      <c r="O43" s="31" t="str">
        <f t="shared" si="41"/>
        <v/>
      </c>
      <c r="Q43" s="28"/>
      <c r="R43" s="25">
        <f t="shared" si="42"/>
        <v>232</v>
      </c>
      <c r="S43" s="26">
        <f t="shared" si="43"/>
        <v>0</v>
      </c>
      <c r="T43" s="42"/>
      <c r="U43" s="30">
        <f t="shared" si="1"/>
        <v>0</v>
      </c>
      <c r="V43" s="31" t="str">
        <f t="shared" si="2"/>
        <v/>
      </c>
      <c r="X43" s="28"/>
      <c r="Y43" s="25">
        <f t="shared" si="44"/>
        <v>232</v>
      </c>
      <c r="Z43" s="26">
        <f t="shared" si="45"/>
        <v>0</v>
      </c>
      <c r="AA43" s="42"/>
      <c r="AB43" s="30">
        <f t="shared" si="3"/>
        <v>0</v>
      </c>
      <c r="AC43" s="31" t="str">
        <f t="shared" si="4"/>
        <v/>
      </c>
      <c r="AE43" s="28"/>
      <c r="AF43" s="25">
        <f t="shared" si="46"/>
        <v>232</v>
      </c>
      <c r="AG43" s="26">
        <f t="shared" si="47"/>
        <v>0</v>
      </c>
      <c r="AH43" s="42"/>
      <c r="AI43" s="30">
        <f t="shared" si="5"/>
        <v>0</v>
      </c>
      <c r="AJ43" s="31" t="str">
        <f t="shared" si="6"/>
        <v/>
      </c>
      <c r="AL43" s="28"/>
      <c r="AM43" s="25">
        <f t="shared" si="48"/>
        <v>232</v>
      </c>
      <c r="AN43" s="26">
        <f t="shared" si="49"/>
        <v>0</v>
      </c>
      <c r="AO43" s="42"/>
      <c r="AP43" s="30">
        <f t="shared" si="7"/>
        <v>0</v>
      </c>
      <c r="AQ43" s="31" t="str">
        <f t="shared" si="8"/>
        <v/>
      </c>
    </row>
    <row r="44" spans="2:200" x14ac:dyDescent="0.2">
      <c r="B44" s="43" t="s">
        <v>24</v>
      </c>
      <c r="C44" s="21"/>
      <c r="D44" s="22" t="s">
        <v>20</v>
      </c>
      <c r="E44" s="23"/>
      <c r="F44" s="44">
        <f>'Proposed Rates'!D233</f>
        <v>6.0000000000000002E-5</v>
      </c>
      <c r="G44" s="45">
        <f>$F$18*(1+F73)</f>
        <v>239.77200000000002</v>
      </c>
      <c r="H44" s="26">
        <f>G44*F44</f>
        <v>1.4386320000000001E-2</v>
      </c>
      <c r="I44" s="27"/>
      <c r="J44" s="46">
        <f>'Proposed Rates'!E233</f>
        <v>5.0000000000000002E-5</v>
      </c>
      <c r="K44" s="45">
        <f>$F$18*(1+J73)</f>
        <v>239.8416</v>
      </c>
      <c r="L44" s="26">
        <f>K44*J44</f>
        <v>1.199208E-2</v>
      </c>
      <c r="M44" s="27"/>
      <c r="N44" s="30">
        <f>L44-H44</f>
        <v>-2.3942400000000006E-3</v>
      </c>
      <c r="O44" s="31">
        <f>IF((H44)=0,"",(N44/H44))</f>
        <v>-0.16642477019835514</v>
      </c>
      <c r="Q44" s="46">
        <f>'Proposed Rates'!F233</f>
        <v>5.0000000000000002E-5</v>
      </c>
      <c r="R44" s="45">
        <f>$F$18*(1+Q73)</f>
        <v>239.8416</v>
      </c>
      <c r="S44" s="26">
        <f>R44*Q44</f>
        <v>1.199208E-2</v>
      </c>
      <c r="T44" s="27"/>
      <c r="U44" s="30">
        <f t="shared" si="1"/>
        <v>0</v>
      </c>
      <c r="V44" s="31">
        <f t="shared" si="2"/>
        <v>0</v>
      </c>
      <c r="X44" s="46">
        <f>'Proposed Rates'!G233</f>
        <v>5.0000000000000002E-5</v>
      </c>
      <c r="Y44" s="45">
        <f>$F$18*(1+X73)</f>
        <v>239.8416</v>
      </c>
      <c r="Z44" s="26">
        <f>Y44*X44</f>
        <v>1.199208E-2</v>
      </c>
      <c r="AA44" s="27"/>
      <c r="AB44" s="30">
        <f t="shared" si="3"/>
        <v>0</v>
      </c>
      <c r="AC44" s="31">
        <f t="shared" si="4"/>
        <v>0</v>
      </c>
      <c r="AE44" s="46">
        <f>'Proposed Rates'!H233</f>
        <v>5.0000000000000002E-5</v>
      </c>
      <c r="AF44" s="45">
        <f>$F$18*(1+AE73)</f>
        <v>239.8416</v>
      </c>
      <c r="AG44" s="26">
        <f>AF44*AE44</f>
        <v>1.199208E-2</v>
      </c>
      <c r="AH44" s="27"/>
      <c r="AI44" s="30">
        <f t="shared" si="5"/>
        <v>0</v>
      </c>
      <c r="AJ44" s="31">
        <f t="shared" si="6"/>
        <v>0</v>
      </c>
      <c r="AL44" s="46">
        <f>'Proposed Rates'!I233</f>
        <v>5.0000000000000002E-5</v>
      </c>
      <c r="AM44" s="45">
        <f>$F$18*(1+AL73)</f>
        <v>239.8416</v>
      </c>
      <c r="AN44" s="26">
        <f>AM44*AL44</f>
        <v>1.199208E-2</v>
      </c>
      <c r="AO44" s="27"/>
      <c r="AP44" s="30">
        <f t="shared" si="7"/>
        <v>0</v>
      </c>
      <c r="AQ44" s="31">
        <f t="shared" si="8"/>
        <v>0</v>
      </c>
    </row>
    <row r="45" spans="2:200" x14ac:dyDescent="0.2">
      <c r="B45" s="43" t="s">
        <v>25</v>
      </c>
      <c r="C45" s="21"/>
      <c r="D45" s="22"/>
      <c r="E45" s="23"/>
      <c r="F45" s="47">
        <f>0.65*$F$54+0.17*$F$55+0.18*$F$56</f>
        <v>0.12756999999999999</v>
      </c>
      <c r="G45" s="48">
        <f>$F$18*(1+$F$73)-$F$18</f>
        <v>7.7720000000000198</v>
      </c>
      <c r="H45" s="26">
        <f t="shared" ref="H45" si="50">G45*F45</f>
        <v>0.99147404000000239</v>
      </c>
      <c r="I45" s="27"/>
      <c r="J45" s="49">
        <f>0.65*$J$54+0.17*$J$55+0.18*$J$56</f>
        <v>0.12756999999999999</v>
      </c>
      <c r="K45" s="48">
        <f>$F$18*(1+$J$73)-$F$18</f>
        <v>7.8415999999999997</v>
      </c>
      <c r="L45" s="26">
        <f t="shared" ref="L45" si="51">K45*J45</f>
        <v>1.0003529119999999</v>
      </c>
      <c r="M45" s="27"/>
      <c r="N45" s="30">
        <f t="shared" ref="N45" si="52">L45-H45</f>
        <v>8.8788719999974841E-3</v>
      </c>
      <c r="O45" s="31">
        <f t="shared" ref="O45" si="53">IF((H45)=0,"",(N45/H45))</f>
        <v>8.955223880594455E-3</v>
      </c>
      <c r="Q45" s="49">
        <f>0.65*$Q$54+0.17*$Q$55+0.18*$Q$56</f>
        <v>0.12756999999999999</v>
      </c>
      <c r="R45" s="48">
        <f>$F$18*(1+Q73)-$F$18</f>
        <v>7.8415999999999997</v>
      </c>
      <c r="S45" s="26">
        <f t="shared" ref="S45" si="54">R45*Q45</f>
        <v>1.0003529119999999</v>
      </c>
      <c r="T45" s="27"/>
      <c r="U45" s="30">
        <f t="shared" si="1"/>
        <v>0</v>
      </c>
      <c r="V45" s="31">
        <f t="shared" si="2"/>
        <v>0</v>
      </c>
      <c r="X45" s="49">
        <f>0.65*$X$54+0.17*$X$55+0.18*$X$56</f>
        <v>0.12756999999999999</v>
      </c>
      <c r="Y45" s="48">
        <f>$F$18*(1+X73)-$F$18</f>
        <v>7.8415999999999997</v>
      </c>
      <c r="Z45" s="26">
        <f t="shared" ref="Z45" si="55">Y45*X45</f>
        <v>1.0003529119999999</v>
      </c>
      <c r="AA45" s="27"/>
      <c r="AB45" s="30">
        <f t="shared" si="3"/>
        <v>0</v>
      </c>
      <c r="AC45" s="31">
        <f t="shared" si="4"/>
        <v>0</v>
      </c>
      <c r="AE45" s="49">
        <f>0.65*$AE$54+0.17*$AE$55+0.18*$AE$56</f>
        <v>0.12756999999999999</v>
      </c>
      <c r="AF45" s="48">
        <f>$F$18*(1+AE73)-$F$18</f>
        <v>7.8415999999999997</v>
      </c>
      <c r="AG45" s="26">
        <f t="shared" ref="AG45" si="56">AF45*AE45</f>
        <v>1.0003529119999999</v>
      </c>
      <c r="AH45" s="27"/>
      <c r="AI45" s="30">
        <f t="shared" si="5"/>
        <v>0</v>
      </c>
      <c r="AJ45" s="31">
        <f t="shared" si="6"/>
        <v>0</v>
      </c>
      <c r="AL45" s="49">
        <f>0.65*$AL$54+0.17*$AL$55+0.18*$AL$56</f>
        <v>0.12756999999999999</v>
      </c>
      <c r="AM45" s="48">
        <f>$F$18*(1+AL73)-$F$18</f>
        <v>7.8415999999999997</v>
      </c>
      <c r="AN45" s="26">
        <f t="shared" ref="AN45" si="57">AM45*AL45</f>
        <v>1.0003529119999999</v>
      </c>
      <c r="AO45" s="27"/>
      <c r="AP45" s="30">
        <f t="shared" si="7"/>
        <v>0</v>
      </c>
      <c r="AQ45" s="31">
        <f t="shared" si="8"/>
        <v>0</v>
      </c>
    </row>
    <row r="46" spans="2:200"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200" ht="25.5" x14ac:dyDescent="0.2">
      <c r="B47" s="50" t="s">
        <v>27</v>
      </c>
      <c r="C47" s="51"/>
      <c r="D47" s="51"/>
      <c r="E47" s="51"/>
      <c r="F47" s="52"/>
      <c r="G47" s="53"/>
      <c r="H47" s="54">
        <f>SUM(H40:H46)+H39</f>
        <v>30.146260360000003</v>
      </c>
      <c r="I47" s="36"/>
      <c r="J47" s="53"/>
      <c r="K47" s="55"/>
      <c r="L47" s="54">
        <f>SUM(L40:L46)+L39</f>
        <v>30.803144992</v>
      </c>
      <c r="M47" s="36"/>
      <c r="N47" s="37">
        <f t="shared" ref="N47:N64" si="58">L47-H47</f>
        <v>0.65688463199999703</v>
      </c>
      <c r="O47" s="38">
        <f t="shared" ref="O47:O64" si="59">IF((H47)=0,"",(N47/H47))</f>
        <v>2.1789921010288687E-2</v>
      </c>
      <c r="Q47" s="53"/>
      <c r="R47" s="55"/>
      <c r="S47" s="54">
        <f>SUM(S40:S46)+S39</f>
        <v>32.063144991999998</v>
      </c>
      <c r="T47" s="36"/>
      <c r="U47" s="37">
        <f t="shared" si="1"/>
        <v>1.259999999999998</v>
      </c>
      <c r="V47" s="38">
        <f t="shared" si="2"/>
        <v>4.0904914102999464E-2</v>
      </c>
      <c r="X47" s="53"/>
      <c r="Y47" s="55"/>
      <c r="Z47" s="54">
        <f>SUM(Z40:Z46)+Z39</f>
        <v>33.462344991999998</v>
      </c>
      <c r="AA47" s="36"/>
      <c r="AB47" s="37">
        <f t="shared" si="3"/>
        <v>1.3992000000000004</v>
      </c>
      <c r="AC47" s="38">
        <f t="shared" si="4"/>
        <v>4.3638888211032061E-2</v>
      </c>
      <c r="AE47" s="53"/>
      <c r="AF47" s="55"/>
      <c r="AG47" s="54">
        <f>SUM(AG40:AG46)+AG39</f>
        <v>33.922344992000006</v>
      </c>
      <c r="AH47" s="36"/>
      <c r="AI47" s="37">
        <f t="shared" si="5"/>
        <v>0.46000000000000796</v>
      </c>
      <c r="AJ47" s="38">
        <f t="shared" si="6"/>
        <v>1.3746795094903909E-2</v>
      </c>
      <c r="AL47" s="53"/>
      <c r="AM47" s="55"/>
      <c r="AN47" s="54">
        <f>SUM(AN40:AN46)+AN39</f>
        <v>33.992344992</v>
      </c>
      <c r="AO47" s="36"/>
      <c r="AP47" s="37">
        <f t="shared" si="7"/>
        <v>6.9999999999993179E-2</v>
      </c>
      <c r="AQ47" s="38">
        <f t="shared" si="8"/>
        <v>2.0635365867690296E-3</v>
      </c>
    </row>
    <row r="48" spans="2:200" x14ac:dyDescent="0.2">
      <c r="B48" s="27" t="s">
        <v>28</v>
      </c>
      <c r="C48" s="27"/>
      <c r="D48" s="56" t="s">
        <v>20</v>
      </c>
      <c r="E48" s="57"/>
      <c r="F48" s="28">
        <f>'Proposed Rates'!D153</f>
        <v>7.6E-3</v>
      </c>
      <c r="G48" s="58">
        <f>F18*(1+F73)</f>
        <v>239.77200000000002</v>
      </c>
      <c r="H48" s="26">
        <f>G48*F48</f>
        <v>1.8222672000000002</v>
      </c>
      <c r="I48" s="27"/>
      <c r="J48" s="28">
        <f>'Proposed Rates'!E153</f>
        <v>8.0999999999999996E-3</v>
      </c>
      <c r="K48" s="59">
        <f>F18*(1+J73)</f>
        <v>239.8416</v>
      </c>
      <c r="L48" s="26">
        <f>K48*J48</f>
        <v>1.9427169599999998</v>
      </c>
      <c r="M48" s="27"/>
      <c r="N48" s="30">
        <f t="shared" si="58"/>
        <v>0.12044975999999963</v>
      </c>
      <c r="O48" s="31">
        <f t="shared" si="59"/>
        <v>6.6098846535787736E-2</v>
      </c>
      <c r="Q48" s="28">
        <f>'Proposed Rates'!F153</f>
        <v>8.0999999999999996E-3</v>
      </c>
      <c r="R48" s="59">
        <f>$F$18*(1+Q73)</f>
        <v>239.8416</v>
      </c>
      <c r="S48" s="26">
        <f>R48*Q48</f>
        <v>1.9427169599999998</v>
      </c>
      <c r="T48" s="27"/>
      <c r="U48" s="30">
        <f t="shared" si="1"/>
        <v>0</v>
      </c>
      <c r="V48" s="31">
        <f t="shared" si="2"/>
        <v>0</v>
      </c>
      <c r="X48" s="28">
        <f>'Proposed Rates'!G153</f>
        <v>8.0999999999999996E-3</v>
      </c>
      <c r="Y48" s="59">
        <f>$F$18*(1+X73)</f>
        <v>239.8416</v>
      </c>
      <c r="Z48" s="26">
        <f>Y48*X48</f>
        <v>1.9427169599999998</v>
      </c>
      <c r="AA48" s="27"/>
      <c r="AB48" s="30">
        <f t="shared" si="3"/>
        <v>0</v>
      </c>
      <c r="AC48" s="31">
        <f t="shared" si="4"/>
        <v>0</v>
      </c>
      <c r="AE48" s="28">
        <f>'Proposed Rates'!H153</f>
        <v>8.0999999999999996E-3</v>
      </c>
      <c r="AF48" s="59">
        <f>$F$18*(1+AE73)</f>
        <v>239.8416</v>
      </c>
      <c r="AG48" s="26">
        <f>AF48*AE48</f>
        <v>1.9427169599999998</v>
      </c>
      <c r="AH48" s="27"/>
      <c r="AI48" s="30">
        <f t="shared" si="5"/>
        <v>0</v>
      </c>
      <c r="AJ48" s="31">
        <f t="shared" si="6"/>
        <v>0</v>
      </c>
      <c r="AL48" s="28">
        <f>'Proposed Rates'!I153</f>
        <v>8.0999999999999996E-3</v>
      </c>
      <c r="AM48" s="59">
        <f>$F$18*(1+AL73)</f>
        <v>239.8416</v>
      </c>
      <c r="AN48" s="26">
        <f>AM48*AL48</f>
        <v>1.9427169599999998</v>
      </c>
      <c r="AO48" s="27"/>
      <c r="AP48" s="30">
        <f t="shared" si="7"/>
        <v>0</v>
      </c>
      <c r="AQ48" s="31">
        <f t="shared" si="8"/>
        <v>0</v>
      </c>
    </row>
    <row r="49" spans="2:43" ht="25.5" x14ac:dyDescent="0.2">
      <c r="B49" s="60" t="s">
        <v>29</v>
      </c>
      <c r="C49" s="27"/>
      <c r="D49" s="56" t="s">
        <v>20</v>
      </c>
      <c r="E49" s="57"/>
      <c r="F49" s="28">
        <f>'Proposed Rates'!D167</f>
        <v>5.1999999999999998E-3</v>
      </c>
      <c r="G49" s="58">
        <f>G48</f>
        <v>239.77200000000002</v>
      </c>
      <c r="H49" s="26">
        <f>G49*F49</f>
        <v>1.2468144000000001</v>
      </c>
      <c r="I49" s="27"/>
      <c r="J49" s="28">
        <f>'Proposed Rates'!E167</f>
        <v>5.0000000000000001E-3</v>
      </c>
      <c r="K49" s="59">
        <f>K48</f>
        <v>239.8416</v>
      </c>
      <c r="L49" s="26">
        <f>K49*J49</f>
        <v>1.1992080000000001</v>
      </c>
      <c r="M49" s="27"/>
      <c r="N49" s="30">
        <f t="shared" si="58"/>
        <v>-4.7606400000000049E-2</v>
      </c>
      <c r="O49" s="31">
        <f t="shared" si="59"/>
        <v>-3.818242715194823E-2</v>
      </c>
      <c r="Q49" s="28">
        <f>'Proposed Rates'!F167</f>
        <v>5.0000000000000001E-3</v>
      </c>
      <c r="R49" s="59">
        <f>R48</f>
        <v>239.8416</v>
      </c>
      <c r="S49" s="26">
        <f>R49*Q49</f>
        <v>1.1992080000000001</v>
      </c>
      <c r="T49" s="27"/>
      <c r="U49" s="30">
        <f t="shared" si="1"/>
        <v>0</v>
      </c>
      <c r="V49" s="31">
        <f t="shared" si="2"/>
        <v>0</v>
      </c>
      <c r="X49" s="28">
        <f>'Proposed Rates'!G167</f>
        <v>5.0000000000000001E-3</v>
      </c>
      <c r="Y49" s="59">
        <f>Y48</f>
        <v>239.8416</v>
      </c>
      <c r="Z49" s="26">
        <f>Y49*X49</f>
        <v>1.1992080000000001</v>
      </c>
      <c r="AA49" s="27"/>
      <c r="AB49" s="30">
        <f t="shared" si="3"/>
        <v>0</v>
      </c>
      <c r="AC49" s="31">
        <f t="shared" si="4"/>
        <v>0</v>
      </c>
      <c r="AE49" s="28">
        <f>'Proposed Rates'!H167</f>
        <v>5.0000000000000001E-3</v>
      </c>
      <c r="AF49" s="59">
        <f>AF48</f>
        <v>239.8416</v>
      </c>
      <c r="AG49" s="26">
        <f>AF49*AE49</f>
        <v>1.1992080000000001</v>
      </c>
      <c r="AH49" s="27"/>
      <c r="AI49" s="30">
        <f t="shared" si="5"/>
        <v>0</v>
      </c>
      <c r="AJ49" s="31">
        <f t="shared" si="6"/>
        <v>0</v>
      </c>
      <c r="AL49" s="28">
        <f>'Proposed Rates'!I167</f>
        <v>5.0000000000000001E-3</v>
      </c>
      <c r="AM49" s="59">
        <f>AM48</f>
        <v>239.8416</v>
      </c>
      <c r="AN49" s="26">
        <f>AM49*AL49</f>
        <v>1.1992080000000001</v>
      </c>
      <c r="AO49" s="27"/>
      <c r="AP49" s="30">
        <f t="shared" si="7"/>
        <v>0</v>
      </c>
      <c r="AQ49" s="31">
        <f t="shared" si="8"/>
        <v>0</v>
      </c>
    </row>
    <row r="50" spans="2:43" ht="25.5" x14ac:dyDescent="0.2">
      <c r="B50" s="50" t="s">
        <v>30</v>
      </c>
      <c r="C50" s="35"/>
      <c r="D50" s="35"/>
      <c r="E50" s="35"/>
      <c r="F50" s="61"/>
      <c r="G50" s="53"/>
      <c r="H50" s="54">
        <f>SUM(H47:H49)</f>
        <v>33.215341960000003</v>
      </c>
      <c r="I50" s="62"/>
      <c r="J50" s="63"/>
      <c r="K50" s="64"/>
      <c r="L50" s="54">
        <f>SUM(L47:L49)</f>
        <v>33.945069951999997</v>
      </c>
      <c r="M50" s="62"/>
      <c r="N50" s="37">
        <f t="shared" si="58"/>
        <v>0.72972799199999372</v>
      </c>
      <c r="O50" s="38">
        <f t="shared" si="59"/>
        <v>2.1969606481209131E-2</v>
      </c>
      <c r="Q50" s="63"/>
      <c r="R50" s="64"/>
      <c r="S50" s="54">
        <f>SUM(S47:S49)</f>
        <v>35.205069951999995</v>
      </c>
      <c r="T50" s="62"/>
      <c r="U50" s="37">
        <f t="shared" si="1"/>
        <v>1.259999999999998</v>
      </c>
      <c r="V50" s="38">
        <f t="shared" si="2"/>
        <v>3.7118792265907835E-2</v>
      </c>
      <c r="X50" s="63"/>
      <c r="Y50" s="64"/>
      <c r="Z50" s="54">
        <f>SUM(Z47:Z49)</f>
        <v>36.604269951999996</v>
      </c>
      <c r="AA50" s="62"/>
      <c r="AB50" s="37">
        <f t="shared" si="3"/>
        <v>1.3992000000000004</v>
      </c>
      <c r="AC50" s="38">
        <f t="shared" si="4"/>
        <v>3.9744275523602872E-2</v>
      </c>
      <c r="AE50" s="63"/>
      <c r="AF50" s="64"/>
      <c r="AG50" s="54">
        <f>SUM(AG47:AG49)</f>
        <v>37.064269952000004</v>
      </c>
      <c r="AH50" s="62"/>
      <c r="AI50" s="37">
        <f t="shared" si="5"/>
        <v>0.46000000000000796</v>
      </c>
      <c r="AJ50" s="38">
        <f t="shared" si="6"/>
        <v>1.2566839896089073E-2</v>
      </c>
      <c r="AL50" s="63"/>
      <c r="AM50" s="64"/>
      <c r="AN50" s="54">
        <f>SUM(AN47:AN49)</f>
        <v>37.134269951999997</v>
      </c>
      <c r="AO50" s="62"/>
      <c r="AP50" s="37">
        <f t="shared" si="7"/>
        <v>6.9999999999993179E-2</v>
      </c>
      <c r="AQ50" s="38">
        <f t="shared" si="8"/>
        <v>1.8886113254259834E-3</v>
      </c>
    </row>
    <row r="51" spans="2:43" ht="25.5" x14ac:dyDescent="0.2">
      <c r="B51" s="65" t="s">
        <v>31</v>
      </c>
      <c r="C51" s="21"/>
      <c r="D51" s="22" t="s">
        <v>20</v>
      </c>
      <c r="E51" s="23"/>
      <c r="F51" s="66">
        <f>'Proposed Rates'!D181</f>
        <v>3.3999999999999998E-3</v>
      </c>
      <c r="G51" s="58">
        <f>G49</f>
        <v>239.77200000000002</v>
      </c>
      <c r="H51" s="67">
        <f t="shared" ref="H51:H53" si="60">G51*F51</f>
        <v>0.81522479999999997</v>
      </c>
      <c r="I51" s="27"/>
      <c r="J51" s="66">
        <f>'Proposed Rates'!E181</f>
        <v>3.3999999999999998E-3</v>
      </c>
      <c r="K51" s="59">
        <f>K49</f>
        <v>239.8416</v>
      </c>
      <c r="L51" s="67">
        <f t="shared" ref="L51:L53" si="61">K51*J51</f>
        <v>0.81546143999999998</v>
      </c>
      <c r="M51" s="27"/>
      <c r="N51" s="30">
        <f t="shared" si="58"/>
        <v>2.3664000000001018E-4</v>
      </c>
      <c r="O51" s="68">
        <f t="shared" si="59"/>
        <v>2.9027576197388768E-4</v>
      </c>
      <c r="Q51" s="66">
        <f>'Proposed Rates'!F181</f>
        <v>3.3999999999999998E-3</v>
      </c>
      <c r="R51" s="59">
        <f>R49</f>
        <v>239.8416</v>
      </c>
      <c r="S51" s="67">
        <f t="shared" ref="S51:S53" si="62">R51*Q51</f>
        <v>0.81546143999999998</v>
      </c>
      <c r="T51" s="27"/>
      <c r="U51" s="30">
        <f t="shared" si="1"/>
        <v>0</v>
      </c>
      <c r="V51" s="68">
        <f t="shared" si="2"/>
        <v>0</v>
      </c>
      <c r="X51" s="66">
        <f>'Proposed Rates'!G181</f>
        <v>3.3999999999999998E-3</v>
      </c>
      <c r="Y51" s="59">
        <f>Y49</f>
        <v>239.8416</v>
      </c>
      <c r="Z51" s="67">
        <f t="shared" ref="Z51:Z53" si="63">Y51*X51</f>
        <v>0.81546143999999998</v>
      </c>
      <c r="AA51" s="27"/>
      <c r="AB51" s="30">
        <f t="shared" si="3"/>
        <v>0</v>
      </c>
      <c r="AC51" s="68">
        <f t="shared" si="4"/>
        <v>0</v>
      </c>
      <c r="AE51" s="66">
        <f>'Proposed Rates'!H181</f>
        <v>3.3999999999999998E-3</v>
      </c>
      <c r="AF51" s="59">
        <f>AF49</f>
        <v>239.8416</v>
      </c>
      <c r="AG51" s="67">
        <f t="shared" ref="AG51:AG53" si="64">AF51*AE51</f>
        <v>0.81546143999999998</v>
      </c>
      <c r="AH51" s="27"/>
      <c r="AI51" s="30">
        <f t="shared" si="5"/>
        <v>0</v>
      </c>
      <c r="AJ51" s="68">
        <f t="shared" si="6"/>
        <v>0</v>
      </c>
      <c r="AL51" s="66">
        <f>'Proposed Rates'!I181</f>
        <v>3.3999999999999998E-3</v>
      </c>
      <c r="AM51" s="59">
        <f>AM49</f>
        <v>239.8416</v>
      </c>
      <c r="AN51" s="67">
        <f t="shared" ref="AN51:AN53" si="65">AM51*AL51</f>
        <v>0.81546143999999998</v>
      </c>
      <c r="AO51" s="27"/>
      <c r="AP51" s="30">
        <f t="shared" si="7"/>
        <v>0</v>
      </c>
      <c r="AQ51" s="68">
        <f t="shared" si="8"/>
        <v>0</v>
      </c>
    </row>
    <row r="52" spans="2:43" ht="25.5" x14ac:dyDescent="0.2">
      <c r="B52" s="65" t="s">
        <v>32</v>
      </c>
      <c r="C52" s="21"/>
      <c r="D52" s="22" t="s">
        <v>20</v>
      </c>
      <c r="E52" s="23"/>
      <c r="F52" s="66">
        <f>'Proposed Rates'!D195</f>
        <v>5.0000000000000001E-4</v>
      </c>
      <c r="G52" s="58">
        <f>G49</f>
        <v>239.77200000000002</v>
      </c>
      <c r="H52" s="67">
        <f t="shared" si="60"/>
        <v>0.11988600000000001</v>
      </c>
      <c r="I52" s="27"/>
      <c r="J52" s="66">
        <f>'Proposed Rates'!E195</f>
        <v>5.0000000000000001E-4</v>
      </c>
      <c r="K52" s="59">
        <f>K49</f>
        <v>239.8416</v>
      </c>
      <c r="L52" s="67">
        <f t="shared" si="61"/>
        <v>0.11992080000000001</v>
      </c>
      <c r="M52" s="27"/>
      <c r="N52" s="30">
        <f t="shared" si="58"/>
        <v>3.4800000000001496E-5</v>
      </c>
      <c r="O52" s="68">
        <f t="shared" si="59"/>
        <v>2.9027576197388763E-4</v>
      </c>
      <c r="Q52" s="66">
        <f>'Proposed Rates'!F195</f>
        <v>5.0000000000000001E-4</v>
      </c>
      <c r="R52" s="59">
        <f>R49</f>
        <v>239.8416</v>
      </c>
      <c r="S52" s="67">
        <f t="shared" si="62"/>
        <v>0.11992080000000001</v>
      </c>
      <c r="T52" s="27"/>
      <c r="U52" s="30">
        <f t="shared" si="1"/>
        <v>0</v>
      </c>
      <c r="V52" s="68">
        <f t="shared" si="2"/>
        <v>0</v>
      </c>
      <c r="X52" s="66">
        <f>'Proposed Rates'!G195</f>
        <v>5.0000000000000001E-4</v>
      </c>
      <c r="Y52" s="59">
        <f>Y49</f>
        <v>239.8416</v>
      </c>
      <c r="Z52" s="67">
        <f t="shared" si="63"/>
        <v>0.11992080000000001</v>
      </c>
      <c r="AA52" s="27"/>
      <c r="AB52" s="30">
        <f t="shared" si="3"/>
        <v>0</v>
      </c>
      <c r="AC52" s="68">
        <f t="shared" si="4"/>
        <v>0</v>
      </c>
      <c r="AE52" s="66">
        <f>'Proposed Rates'!H195</f>
        <v>5.0000000000000001E-4</v>
      </c>
      <c r="AF52" s="59">
        <f>AF49</f>
        <v>239.8416</v>
      </c>
      <c r="AG52" s="67">
        <f t="shared" si="64"/>
        <v>0.11992080000000001</v>
      </c>
      <c r="AH52" s="27"/>
      <c r="AI52" s="30">
        <f t="shared" si="5"/>
        <v>0</v>
      </c>
      <c r="AJ52" s="68">
        <f t="shared" si="6"/>
        <v>0</v>
      </c>
      <c r="AL52" s="66">
        <f>'Proposed Rates'!I195</f>
        <v>5.0000000000000001E-4</v>
      </c>
      <c r="AM52" s="59">
        <f>AM49</f>
        <v>239.8416</v>
      </c>
      <c r="AN52" s="67">
        <f t="shared" si="65"/>
        <v>0.11992080000000001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
      <c r="B54" s="43" t="s">
        <v>34</v>
      </c>
      <c r="C54" s="21"/>
      <c r="D54" s="22"/>
      <c r="E54" s="23"/>
      <c r="F54" s="66">
        <f>'Proposed Rates'!E222</f>
        <v>0.10100000000000001</v>
      </c>
      <c r="G54" s="71">
        <f>0.65*$F$18</f>
        <v>150.80000000000001</v>
      </c>
      <c r="H54" s="67">
        <f t="shared" ref="H54:H56" si="66">G54*F54</f>
        <v>15.230800000000002</v>
      </c>
      <c r="I54" s="27"/>
      <c r="J54" s="66">
        <f>'Proposed Rates'!E222</f>
        <v>0.10100000000000001</v>
      </c>
      <c r="K54" s="71">
        <f>$G$54</f>
        <v>150.80000000000001</v>
      </c>
      <c r="L54" s="67">
        <f t="shared" ref="L54:L56" si="67">K54*J54</f>
        <v>15.230800000000002</v>
      </c>
      <c r="M54" s="27"/>
      <c r="N54" s="30">
        <f t="shared" si="58"/>
        <v>0</v>
      </c>
      <c r="O54" s="68">
        <f t="shared" si="59"/>
        <v>0</v>
      </c>
      <c r="Q54" s="66">
        <f>'Proposed Rates'!F222</f>
        <v>0.10100000000000001</v>
      </c>
      <c r="R54" s="71">
        <f>$G$54</f>
        <v>150.80000000000001</v>
      </c>
      <c r="S54" s="67">
        <f t="shared" ref="S54:S56" si="68">R54*Q54</f>
        <v>15.230800000000002</v>
      </c>
      <c r="T54" s="27"/>
      <c r="U54" s="30">
        <f t="shared" si="1"/>
        <v>0</v>
      </c>
      <c r="V54" s="68">
        <f t="shared" si="2"/>
        <v>0</v>
      </c>
      <c r="X54" s="66">
        <f>'Proposed Rates'!G222</f>
        <v>0.10100000000000001</v>
      </c>
      <c r="Y54" s="71">
        <f>$G$54</f>
        <v>150.80000000000001</v>
      </c>
      <c r="Z54" s="67">
        <f t="shared" ref="Z54:Z56" si="69">Y54*X54</f>
        <v>15.230800000000002</v>
      </c>
      <c r="AA54" s="27"/>
      <c r="AB54" s="30">
        <f t="shared" si="3"/>
        <v>0</v>
      </c>
      <c r="AC54" s="68">
        <f t="shared" si="4"/>
        <v>0</v>
      </c>
      <c r="AE54" s="66">
        <f>'Proposed Rates'!H222</f>
        <v>0.10100000000000001</v>
      </c>
      <c r="AF54" s="71">
        <f>$G$54</f>
        <v>150.80000000000001</v>
      </c>
      <c r="AG54" s="67">
        <f t="shared" ref="AG54:AG56" si="70">AF54*AE54</f>
        <v>15.230800000000002</v>
      </c>
      <c r="AH54" s="27"/>
      <c r="AI54" s="30">
        <f t="shared" si="5"/>
        <v>0</v>
      </c>
      <c r="AJ54" s="68">
        <f t="shared" si="6"/>
        <v>0</v>
      </c>
      <c r="AL54" s="66">
        <f>'Proposed Rates'!I222</f>
        <v>0.10100000000000001</v>
      </c>
      <c r="AM54" s="71">
        <f>$G$54</f>
        <v>150.80000000000001</v>
      </c>
      <c r="AN54" s="67">
        <f t="shared" ref="AN54:AN56" si="71">AM54*AL54</f>
        <v>15.230800000000002</v>
      </c>
      <c r="AO54" s="27"/>
      <c r="AP54" s="30">
        <f t="shared" si="7"/>
        <v>0</v>
      </c>
      <c r="AQ54" s="68">
        <f t="shared" si="8"/>
        <v>0</v>
      </c>
    </row>
    <row r="55" spans="2:43" x14ac:dyDescent="0.2">
      <c r="B55" s="43" t="s">
        <v>35</v>
      </c>
      <c r="C55" s="21"/>
      <c r="D55" s="22"/>
      <c r="E55" s="23"/>
      <c r="F55" s="66">
        <f>'Proposed Rates'!E223</f>
        <v>0.14399999999999999</v>
      </c>
      <c r="G55" s="71">
        <f>0.17*$F$18</f>
        <v>39.440000000000005</v>
      </c>
      <c r="H55" s="67">
        <f t="shared" si="66"/>
        <v>5.67936</v>
      </c>
      <c r="I55" s="27"/>
      <c r="J55" s="66">
        <f>'Proposed Rates'!E223</f>
        <v>0.14399999999999999</v>
      </c>
      <c r="K55" s="71">
        <f>$G$55</f>
        <v>39.440000000000005</v>
      </c>
      <c r="L55" s="67">
        <f t="shared" si="67"/>
        <v>5.67936</v>
      </c>
      <c r="M55" s="27"/>
      <c r="N55" s="30">
        <f t="shared" si="58"/>
        <v>0</v>
      </c>
      <c r="O55" s="68">
        <f t="shared" si="59"/>
        <v>0</v>
      </c>
      <c r="Q55" s="66">
        <f>'Proposed Rates'!F223</f>
        <v>0.14399999999999999</v>
      </c>
      <c r="R55" s="71">
        <f>$G$55</f>
        <v>39.440000000000005</v>
      </c>
      <c r="S55" s="67">
        <f t="shared" si="68"/>
        <v>5.67936</v>
      </c>
      <c r="T55" s="27"/>
      <c r="U55" s="30">
        <f t="shared" si="1"/>
        <v>0</v>
      </c>
      <c r="V55" s="68">
        <f t="shared" si="2"/>
        <v>0</v>
      </c>
      <c r="X55" s="66">
        <f>'Proposed Rates'!G223</f>
        <v>0.14399999999999999</v>
      </c>
      <c r="Y55" s="71">
        <f>$G$55</f>
        <v>39.440000000000005</v>
      </c>
      <c r="Z55" s="67">
        <f t="shared" si="69"/>
        <v>5.67936</v>
      </c>
      <c r="AA55" s="27"/>
      <c r="AB55" s="30">
        <f t="shared" si="3"/>
        <v>0</v>
      </c>
      <c r="AC55" s="68">
        <f t="shared" si="4"/>
        <v>0</v>
      </c>
      <c r="AE55" s="66">
        <f>'Proposed Rates'!H223</f>
        <v>0.14399999999999999</v>
      </c>
      <c r="AF55" s="71">
        <f>$G$55</f>
        <v>39.440000000000005</v>
      </c>
      <c r="AG55" s="67">
        <f t="shared" si="70"/>
        <v>5.67936</v>
      </c>
      <c r="AH55" s="27"/>
      <c r="AI55" s="30">
        <f t="shared" si="5"/>
        <v>0</v>
      </c>
      <c r="AJ55" s="68">
        <f t="shared" si="6"/>
        <v>0</v>
      </c>
      <c r="AL55" s="66">
        <f>'Proposed Rates'!I223</f>
        <v>0.14399999999999999</v>
      </c>
      <c r="AM55" s="71">
        <f>$G$55</f>
        <v>39.440000000000005</v>
      </c>
      <c r="AN55" s="67">
        <f t="shared" si="71"/>
        <v>5.67936</v>
      </c>
      <c r="AO55" s="27"/>
      <c r="AP55" s="30">
        <f t="shared" si="7"/>
        <v>0</v>
      </c>
      <c r="AQ55" s="68">
        <f t="shared" si="8"/>
        <v>0</v>
      </c>
    </row>
    <row r="56" spans="2:43" x14ac:dyDescent="0.2">
      <c r="B56" s="11" t="s">
        <v>36</v>
      </c>
      <c r="C56" s="21"/>
      <c r="D56" s="22"/>
      <c r="E56" s="23"/>
      <c r="F56" s="66">
        <f>'Proposed Rates'!E224</f>
        <v>0.20799999999999999</v>
      </c>
      <c r="G56" s="71">
        <f>0.18*$F$18</f>
        <v>41.76</v>
      </c>
      <c r="H56" s="67">
        <f t="shared" si="66"/>
        <v>8.6860799999999987</v>
      </c>
      <c r="I56" s="27"/>
      <c r="J56" s="66">
        <f>'Proposed Rates'!E224</f>
        <v>0.20799999999999999</v>
      </c>
      <c r="K56" s="71">
        <f>$G$56</f>
        <v>41.76</v>
      </c>
      <c r="L56" s="67">
        <f t="shared" si="67"/>
        <v>8.6860799999999987</v>
      </c>
      <c r="M56" s="27"/>
      <c r="N56" s="30">
        <f t="shared" si="58"/>
        <v>0</v>
      </c>
      <c r="O56" s="68">
        <f t="shared" si="59"/>
        <v>0</v>
      </c>
      <c r="Q56" s="66">
        <f>'Proposed Rates'!F224</f>
        <v>0.20799999999999999</v>
      </c>
      <c r="R56" s="71">
        <f>$G$56</f>
        <v>41.76</v>
      </c>
      <c r="S56" s="67">
        <f t="shared" si="68"/>
        <v>8.6860799999999987</v>
      </c>
      <c r="T56" s="27"/>
      <c r="U56" s="30">
        <f t="shared" si="1"/>
        <v>0</v>
      </c>
      <c r="V56" s="68">
        <f t="shared" si="2"/>
        <v>0</v>
      </c>
      <c r="X56" s="66">
        <f>'Proposed Rates'!G224</f>
        <v>0.20799999999999999</v>
      </c>
      <c r="Y56" s="71">
        <f>$G$56</f>
        <v>41.76</v>
      </c>
      <c r="Z56" s="67">
        <f t="shared" si="69"/>
        <v>8.6860799999999987</v>
      </c>
      <c r="AA56" s="27"/>
      <c r="AB56" s="30">
        <f t="shared" si="3"/>
        <v>0</v>
      </c>
      <c r="AC56" s="68">
        <f t="shared" si="4"/>
        <v>0</v>
      </c>
      <c r="AE56" s="66">
        <f>'Proposed Rates'!H224</f>
        <v>0.20799999999999999</v>
      </c>
      <c r="AF56" s="71">
        <f>$G$56</f>
        <v>41.76</v>
      </c>
      <c r="AG56" s="67">
        <f t="shared" si="70"/>
        <v>8.6860799999999987</v>
      </c>
      <c r="AH56" s="27"/>
      <c r="AI56" s="30">
        <f t="shared" si="5"/>
        <v>0</v>
      </c>
      <c r="AJ56" s="68">
        <f t="shared" si="6"/>
        <v>0</v>
      </c>
      <c r="AL56" s="66">
        <f>'Proposed Rates'!I224</f>
        <v>0.20799999999999999</v>
      </c>
      <c r="AM56" s="71">
        <f>$G$56</f>
        <v>41.76</v>
      </c>
      <c r="AN56" s="67">
        <f t="shared" si="71"/>
        <v>8.6860799999999987</v>
      </c>
      <c r="AO56" s="27"/>
      <c r="AP56" s="30">
        <f t="shared" si="7"/>
        <v>0</v>
      </c>
      <c r="AQ56" s="68">
        <f t="shared" si="8"/>
        <v>0</v>
      </c>
    </row>
    <row r="57" spans="2:43" s="79" customFormat="1" x14ac:dyDescent="0.2">
      <c r="B57" s="72" t="s">
        <v>37</v>
      </c>
      <c r="C57" s="73"/>
      <c r="D57" s="74"/>
      <c r="E57" s="75"/>
      <c r="F57" s="66">
        <f>'Proposed Rates'!E226</f>
        <v>0.11899999999999999</v>
      </c>
      <c r="G57" s="76">
        <f>IF(AND($T$1=1, F18&gt;=600), 600, IF(AND($T$1=1, AND(F18&lt;600, F18&gt;=0)), F18, IF(AND($T$1=2, F18&gt;=1000), 1000, IF(AND($T$1=2, AND(F18&lt;1000, F18&gt;=0)), F18))))</f>
        <v>232</v>
      </c>
      <c r="H57" s="67">
        <f>G57*F57</f>
        <v>27.607999999999997</v>
      </c>
      <c r="I57" s="77"/>
      <c r="J57" s="66">
        <f>'Proposed Rates'!E226</f>
        <v>0.11899999999999999</v>
      </c>
      <c r="K57" s="76">
        <f>$G$57</f>
        <v>232</v>
      </c>
      <c r="L57" s="67">
        <f>K57*J57</f>
        <v>27.607999999999997</v>
      </c>
      <c r="M57" s="77"/>
      <c r="N57" s="78">
        <f t="shared" si="58"/>
        <v>0</v>
      </c>
      <c r="O57" s="68">
        <f t="shared" si="59"/>
        <v>0</v>
      </c>
      <c r="Q57" s="66">
        <f>'Proposed Rates'!F226</f>
        <v>0.11899999999999999</v>
      </c>
      <c r="R57" s="76">
        <f>$G$57</f>
        <v>232</v>
      </c>
      <c r="S57" s="67">
        <f>R57*Q57</f>
        <v>27.607999999999997</v>
      </c>
      <c r="T57" s="77"/>
      <c r="U57" s="78">
        <f t="shared" si="1"/>
        <v>0</v>
      </c>
      <c r="V57" s="68">
        <f t="shared" si="2"/>
        <v>0</v>
      </c>
      <c r="X57" s="66">
        <f>'Proposed Rates'!G226</f>
        <v>0.11899999999999999</v>
      </c>
      <c r="Y57" s="76">
        <f>$G$57</f>
        <v>232</v>
      </c>
      <c r="Z57" s="67">
        <f>Y57*X57</f>
        <v>27.607999999999997</v>
      </c>
      <c r="AA57" s="77"/>
      <c r="AB57" s="78">
        <f t="shared" si="3"/>
        <v>0</v>
      </c>
      <c r="AC57" s="68">
        <f t="shared" si="4"/>
        <v>0</v>
      </c>
      <c r="AE57" s="66">
        <f>'Proposed Rates'!H226</f>
        <v>0.11899999999999999</v>
      </c>
      <c r="AF57" s="76">
        <f>$G$57</f>
        <v>232</v>
      </c>
      <c r="AG57" s="67">
        <f>AF57*AE57</f>
        <v>27.607999999999997</v>
      </c>
      <c r="AH57" s="77"/>
      <c r="AI57" s="78">
        <f t="shared" si="5"/>
        <v>0</v>
      </c>
      <c r="AJ57" s="68">
        <f t="shared" si="6"/>
        <v>0</v>
      </c>
      <c r="AL57" s="66">
        <f>'Proposed Rates'!I224</f>
        <v>0.20799999999999999</v>
      </c>
      <c r="AM57" s="76">
        <f>$G$57</f>
        <v>232</v>
      </c>
      <c r="AN57" s="67">
        <f>AM57*AL57</f>
        <v>48.256</v>
      </c>
      <c r="AO57" s="77"/>
      <c r="AP57" s="78">
        <f t="shared" si="7"/>
        <v>20.648000000000003</v>
      </c>
      <c r="AQ57" s="68">
        <f t="shared" si="8"/>
        <v>0.74789915966386578</v>
      </c>
    </row>
    <row r="58" spans="2:43" s="79" customFormat="1" ht="13.5" thickBot="1" x14ac:dyDescent="0.25">
      <c r="B58" s="72" t="s">
        <v>38</v>
      </c>
      <c r="C58" s="73"/>
      <c r="D58" s="74"/>
      <c r="E58" s="75"/>
      <c r="F58" s="66">
        <f>'Proposed Rates'!E227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63.996692760000002</v>
      </c>
      <c r="I60" s="94"/>
      <c r="J60" s="95"/>
      <c r="K60" s="95"/>
      <c r="L60" s="93">
        <f>SUM(L51:L56,L50)</f>
        <v>64.726692192000002</v>
      </c>
      <c r="M60" s="96"/>
      <c r="N60" s="97">
        <f t="shared" ref="N60" si="72">L60-H60</f>
        <v>0.72999943199999962</v>
      </c>
      <c r="O60" s="98">
        <f t="shared" ref="O60" si="73">IF((H60)=0,"",(N60/H60))</f>
        <v>1.1406830580099489E-2</v>
      </c>
      <c r="Q60" s="95"/>
      <c r="R60" s="95"/>
      <c r="S60" s="97">
        <f>SUM(S51:S56,S50)</f>
        <v>65.986692191999992</v>
      </c>
      <c r="T60" s="96"/>
      <c r="U60" s="97">
        <f t="shared" si="1"/>
        <v>1.2599999999999909</v>
      </c>
      <c r="V60" s="98">
        <f>IF((L60)=0,"",(U60/L60))</f>
        <v>1.9466466728477787E-2</v>
      </c>
      <c r="X60" s="95"/>
      <c r="Y60" s="95"/>
      <c r="Z60" s="97">
        <f>SUM(Z51:Z56,Z50)</f>
        <v>67.385892192</v>
      </c>
      <c r="AA60" s="96"/>
      <c r="AB60" s="97">
        <f t="shared" si="3"/>
        <v>1.3992000000000075</v>
      </c>
      <c r="AC60" s="98">
        <f>IF((S60)=0,"",(AB60/S60))</f>
        <v>2.1204275491318564E-2</v>
      </c>
      <c r="AE60" s="95"/>
      <c r="AF60" s="95"/>
      <c r="AG60" s="97">
        <f>SUM(AG51:AG56,AG50)</f>
        <v>67.845892192000008</v>
      </c>
      <c r="AH60" s="96"/>
      <c r="AI60" s="97">
        <f t="shared" ref="AI60:AI64" si="74">AG60-Z60</f>
        <v>0.46000000000000796</v>
      </c>
      <c r="AJ60" s="98">
        <f>IF((Z60)=0,"",(AI60/Z60))</f>
        <v>6.8263546721225839E-3</v>
      </c>
      <c r="AL60" s="95"/>
      <c r="AM60" s="95"/>
      <c r="AN60" s="97">
        <f>SUM(AN51:AN56,AN50)</f>
        <v>67.915892192000001</v>
      </c>
      <c r="AO60" s="96"/>
      <c r="AP60" s="97">
        <f t="shared" ref="AP60:AP64" si="75">AN60-AG60</f>
        <v>6.9999999999993179E-2</v>
      </c>
      <c r="AQ60" s="98">
        <f>IF((AG60)=0,"",(AP60/AG60))</f>
        <v>1.0317500107729024E-3</v>
      </c>
    </row>
    <row r="61" spans="2:43" x14ac:dyDescent="0.2">
      <c r="B61" s="99" t="s">
        <v>40</v>
      </c>
      <c r="C61" s="21"/>
      <c r="D61" s="21"/>
      <c r="E61" s="21"/>
      <c r="F61" s="100">
        <v>0.13</v>
      </c>
      <c r="G61" s="101"/>
      <c r="H61" s="102">
        <f>H60*F61</f>
        <v>8.3195700588000001</v>
      </c>
      <c r="I61" s="103"/>
      <c r="J61" s="104">
        <v>0.13</v>
      </c>
      <c r="K61" s="103"/>
      <c r="L61" s="105">
        <f>L60*J61</f>
        <v>8.4144699849600002</v>
      </c>
      <c r="M61" s="106"/>
      <c r="N61" s="107">
        <f t="shared" si="58"/>
        <v>9.4899926160000092E-2</v>
      </c>
      <c r="O61" s="108">
        <f t="shared" si="59"/>
        <v>1.1406830580099506E-2</v>
      </c>
      <c r="Q61" s="104">
        <v>0.13</v>
      </c>
      <c r="R61" s="103"/>
      <c r="S61" s="105">
        <f>S60*Q61</f>
        <v>8.5782699849599986</v>
      </c>
      <c r="T61" s="106"/>
      <c r="U61" s="107">
        <f t="shared" si="1"/>
        <v>0.16379999999999839</v>
      </c>
      <c r="V61" s="108">
        <f t="shared" ref="V61:V70" si="76">IF((L61)=0,"",(U61/L61))</f>
        <v>1.9466466728477735E-2</v>
      </c>
      <c r="X61" s="104">
        <v>0.13</v>
      </c>
      <c r="Y61" s="103"/>
      <c r="Z61" s="105">
        <f>Z60*X61</f>
        <v>8.7601659849600004</v>
      </c>
      <c r="AA61" s="106"/>
      <c r="AB61" s="107">
        <f t="shared" si="3"/>
        <v>0.18189600000000183</v>
      </c>
      <c r="AC61" s="108">
        <f t="shared" ref="AC61:AC70" si="77">IF((S61)=0,"",(AB61/S61))</f>
        <v>2.1204275491318664E-2</v>
      </c>
      <c r="AE61" s="104">
        <v>0.13</v>
      </c>
      <c r="AF61" s="103"/>
      <c r="AG61" s="105">
        <f>AG60*AE61</f>
        <v>8.8199659849600014</v>
      </c>
      <c r="AH61" s="106"/>
      <c r="AI61" s="107">
        <f t="shared" si="74"/>
        <v>5.9800000000000963E-2</v>
      </c>
      <c r="AJ61" s="108">
        <f t="shared" ref="AJ61:AJ70" si="78">IF((Z61)=0,"",(AI61/Z61))</f>
        <v>6.8263546721225752E-3</v>
      </c>
      <c r="AL61" s="104">
        <v>0.13</v>
      </c>
      <c r="AM61" s="103"/>
      <c r="AN61" s="105">
        <f>AN60*AL61</f>
        <v>8.8290659849599997</v>
      </c>
      <c r="AO61" s="106"/>
      <c r="AP61" s="107">
        <f t="shared" si="75"/>
        <v>9.0999999999983316E-3</v>
      </c>
      <c r="AQ61" s="108">
        <f t="shared" ref="AQ61:AQ70" si="79">IF((AG61)=0,"",(AP61/AG61))</f>
        <v>1.0317500107728137E-3</v>
      </c>
    </row>
    <row r="62" spans="2:43" x14ac:dyDescent="0.2">
      <c r="B62" s="109" t="s">
        <v>41</v>
      </c>
      <c r="C62" s="21"/>
      <c r="D62" s="21"/>
      <c r="E62" s="21"/>
      <c r="F62" s="110"/>
      <c r="G62" s="101"/>
      <c r="H62" s="102">
        <f>H60+H61</f>
        <v>72.316262818799999</v>
      </c>
      <c r="I62" s="103"/>
      <c r="J62" s="103"/>
      <c r="K62" s="103"/>
      <c r="L62" s="105">
        <f>L60+L61</f>
        <v>73.141162176959995</v>
      </c>
      <c r="M62" s="106"/>
      <c r="N62" s="107">
        <f t="shared" si="58"/>
        <v>0.82489935815999615</v>
      </c>
      <c r="O62" s="108">
        <f t="shared" si="59"/>
        <v>1.1406830580099442E-2</v>
      </c>
      <c r="Q62" s="103"/>
      <c r="R62" s="103"/>
      <c r="S62" s="105">
        <f>S60+S61</f>
        <v>74.564962176959995</v>
      </c>
      <c r="T62" s="106"/>
      <c r="U62" s="107">
        <f t="shared" si="1"/>
        <v>1.4238</v>
      </c>
      <c r="V62" s="108">
        <f t="shared" si="76"/>
        <v>1.9466466728477929E-2</v>
      </c>
      <c r="X62" s="103"/>
      <c r="Y62" s="103"/>
      <c r="Z62" s="105">
        <f>Z60+Z61</f>
        <v>76.146058176959997</v>
      </c>
      <c r="AA62" s="106"/>
      <c r="AB62" s="107">
        <f t="shared" si="3"/>
        <v>1.5810960000000023</v>
      </c>
      <c r="AC62" s="108">
        <f t="shared" si="77"/>
        <v>2.1204275491318481E-2</v>
      </c>
      <c r="AE62" s="103"/>
      <c r="AF62" s="103"/>
      <c r="AG62" s="105">
        <f>AG60+AG61</f>
        <v>76.665858176960015</v>
      </c>
      <c r="AH62" s="106"/>
      <c r="AI62" s="107">
        <f t="shared" si="74"/>
        <v>0.5198000000000178</v>
      </c>
      <c r="AJ62" s="108">
        <f t="shared" si="78"/>
        <v>6.8263546721227001E-3</v>
      </c>
      <c r="AL62" s="103"/>
      <c r="AM62" s="103"/>
      <c r="AN62" s="105">
        <f>AN60+AN61</f>
        <v>76.744958176959997</v>
      </c>
      <c r="AO62" s="106"/>
      <c r="AP62" s="107">
        <f t="shared" si="75"/>
        <v>7.9099999999982629E-2</v>
      </c>
      <c r="AQ62" s="108">
        <f t="shared" si="79"/>
        <v>1.0317500107727762E-3</v>
      </c>
    </row>
    <row r="63" spans="2:43" ht="15.75" customHeight="1" x14ac:dyDescent="0.2">
      <c r="B63" s="412" t="s">
        <v>120</v>
      </c>
      <c r="C63" s="412"/>
      <c r="D63" s="412"/>
      <c r="E63" s="21"/>
      <c r="F63" s="270">
        <f>'Res (100)'!F64</f>
        <v>0.318</v>
      </c>
      <c r="G63" s="101"/>
      <c r="H63" s="111">
        <f>F63*H60</f>
        <v>20.350948297680002</v>
      </c>
      <c r="I63" s="103"/>
      <c r="J63" s="271">
        <f>'Res (100)'!J64</f>
        <v>0.318</v>
      </c>
      <c r="K63" s="103"/>
      <c r="L63" s="112">
        <f>J63*L60</f>
        <v>20.583088117056</v>
      </c>
      <c r="M63" s="106"/>
      <c r="N63" s="112">
        <f t="shared" si="58"/>
        <v>0.23213981937599826</v>
      </c>
      <c r="O63" s="113">
        <f t="shared" si="59"/>
        <v>1.1406830580099409E-2</v>
      </c>
      <c r="Q63" s="271">
        <f>'Res (100)'!Q64</f>
        <v>0.318</v>
      </c>
      <c r="R63" s="103"/>
      <c r="S63" s="112">
        <f>Q63*S60</f>
        <v>20.983768117055998</v>
      </c>
      <c r="T63" s="106"/>
      <c r="U63" s="112">
        <f t="shared" si="1"/>
        <v>0.4006799999999977</v>
      </c>
      <c r="V63" s="113">
        <f t="shared" si="76"/>
        <v>1.9466466728477815E-2</v>
      </c>
      <c r="X63" s="271">
        <f>Q63</f>
        <v>0.318</v>
      </c>
      <c r="Y63" s="103"/>
      <c r="Z63" s="112">
        <f>X63*Z60</f>
        <v>21.428713717055999</v>
      </c>
      <c r="AA63" s="106"/>
      <c r="AB63" s="112">
        <f t="shared" si="3"/>
        <v>0.4449456000000005</v>
      </c>
      <c r="AC63" s="113">
        <f t="shared" si="77"/>
        <v>2.1204275491318474E-2</v>
      </c>
      <c r="AE63" s="271">
        <f>X63</f>
        <v>0.318</v>
      </c>
      <c r="AF63" s="103"/>
      <c r="AG63" s="112">
        <f>AE63*AG60</f>
        <v>21.574993717056003</v>
      </c>
      <c r="AH63" s="106"/>
      <c r="AI63" s="112">
        <f t="shared" si="74"/>
        <v>0.14628000000000441</v>
      </c>
      <c r="AJ63" s="113">
        <f t="shared" si="78"/>
        <v>6.8263546721226724E-3</v>
      </c>
      <c r="AL63" s="271">
        <f>X63</f>
        <v>0.318</v>
      </c>
      <c r="AM63" s="103"/>
      <c r="AN63" s="112">
        <f>AL63*AN60</f>
        <v>21.597253717056002</v>
      </c>
      <c r="AO63" s="106"/>
      <c r="AP63" s="112">
        <f t="shared" si="75"/>
        <v>2.225999999999928E-2</v>
      </c>
      <c r="AQ63" s="113">
        <f t="shared" si="79"/>
        <v>1.0317500107729694E-3</v>
      </c>
    </row>
    <row r="64" spans="2:43" ht="13.5" thickBot="1" x14ac:dyDescent="0.25">
      <c r="B64" s="413" t="s">
        <v>121</v>
      </c>
      <c r="C64" s="413"/>
      <c r="D64" s="413"/>
      <c r="E64" s="114"/>
      <c r="F64" s="115"/>
      <c r="G64" s="116"/>
      <c r="H64" s="117">
        <f>H62-H63</f>
        <v>51.965314521119993</v>
      </c>
      <c r="I64" s="118"/>
      <c r="J64" s="118"/>
      <c r="K64" s="118"/>
      <c r="L64" s="119">
        <f>L62-L63</f>
        <v>52.558074059903994</v>
      </c>
      <c r="M64" s="120"/>
      <c r="N64" s="121">
        <f t="shared" si="58"/>
        <v>0.59275953878400145</v>
      </c>
      <c r="O64" s="122">
        <f t="shared" si="59"/>
        <v>1.1406830580099525E-2</v>
      </c>
      <c r="Q64" s="118"/>
      <c r="R64" s="118"/>
      <c r="S64" s="119">
        <f>S62-S63</f>
        <v>53.581194059903993</v>
      </c>
      <c r="T64" s="120"/>
      <c r="U64" s="121">
        <f t="shared" si="1"/>
        <v>1.0231199999999987</v>
      </c>
      <c r="V64" s="122">
        <f t="shared" si="76"/>
        <v>1.9466466728477905E-2</v>
      </c>
      <c r="X64" s="118"/>
      <c r="Y64" s="118"/>
      <c r="Z64" s="119">
        <f>Z62-Z63</f>
        <v>54.717344459903998</v>
      </c>
      <c r="AA64" s="120"/>
      <c r="AB64" s="121">
        <f t="shared" si="3"/>
        <v>1.1361504000000053</v>
      </c>
      <c r="AC64" s="122">
        <f t="shared" si="77"/>
        <v>2.120427549131855E-2</v>
      </c>
      <c r="AE64" s="118"/>
      <c r="AF64" s="118"/>
      <c r="AG64" s="119">
        <f>AG62-AG63</f>
        <v>55.090864459904012</v>
      </c>
      <c r="AH64" s="120"/>
      <c r="AI64" s="121">
        <f t="shared" si="74"/>
        <v>0.3735200000000134</v>
      </c>
      <c r="AJ64" s="122">
        <f t="shared" si="78"/>
        <v>6.8263546721227114E-3</v>
      </c>
      <c r="AL64" s="118"/>
      <c r="AM64" s="118"/>
      <c r="AN64" s="119">
        <f>AN62-AN63</f>
        <v>55.147704459903991</v>
      </c>
      <c r="AO64" s="120"/>
      <c r="AP64" s="121">
        <f t="shared" si="75"/>
        <v>5.6839999999979796E-2</v>
      </c>
      <c r="AQ64" s="122">
        <f t="shared" si="79"/>
        <v>1.0317500107726359E-3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62.008452760000004</v>
      </c>
      <c r="I66" s="134"/>
      <c r="J66" s="135"/>
      <c r="K66" s="135"/>
      <c r="L66" s="133">
        <f>SUM(L57:L58,L50,L51:L53)</f>
        <v>62.738452191999997</v>
      </c>
      <c r="M66" s="136"/>
      <c r="N66" s="137">
        <f t="shared" ref="N66:N70" si="80">L66-H66</f>
        <v>0.72999943199999251</v>
      </c>
      <c r="O66" s="98">
        <f t="shared" ref="O66:O70" si="81">IF((H66)=0,"",(N66/H66))</f>
        <v>1.1772579374386449E-2</v>
      </c>
      <c r="Q66" s="135"/>
      <c r="R66" s="135"/>
      <c r="S66" s="137">
        <f>SUM(S57:S58,S50,S51:S53)</f>
        <v>63.998452191999995</v>
      </c>
      <c r="T66" s="136"/>
      <c r="U66" s="137">
        <f t="shared" si="1"/>
        <v>1.259999999999998</v>
      </c>
      <c r="V66" s="98">
        <f t="shared" si="76"/>
        <v>2.0083377194961546E-2</v>
      </c>
      <c r="X66" s="135"/>
      <c r="Y66" s="135"/>
      <c r="Z66" s="137">
        <f>SUM(Z57:Z58,Z50,Z51:Z53)</f>
        <v>65.397652191999995</v>
      </c>
      <c r="AA66" s="136"/>
      <c r="AB66" s="137">
        <f t="shared" si="3"/>
        <v>1.3992000000000004</v>
      </c>
      <c r="AC66" s="98">
        <f t="shared" si="77"/>
        <v>2.1863028746418725E-2</v>
      </c>
      <c r="AE66" s="135"/>
      <c r="AF66" s="135"/>
      <c r="AG66" s="137">
        <f>SUM(AG57:AG58,AG50,AG51:AG53)</f>
        <v>65.857652192000003</v>
      </c>
      <c r="AH66" s="136"/>
      <c r="AI66" s="137">
        <f t="shared" ref="AI66:AI70" si="82">AG66-Z66</f>
        <v>0.46000000000000796</v>
      </c>
      <c r="AJ66" s="98">
        <f t="shared" si="78"/>
        <v>7.0338916548487217E-3</v>
      </c>
      <c r="AL66" s="135"/>
      <c r="AM66" s="135"/>
      <c r="AN66" s="137">
        <f>SUM(AN57:AN58,AN50,AN51:AN53)</f>
        <v>86.575652191999993</v>
      </c>
      <c r="AO66" s="136"/>
      <c r="AP66" s="137">
        <f t="shared" ref="AP66:AP70" si="83">AN66-AG66</f>
        <v>20.717999999999989</v>
      </c>
      <c r="AQ66" s="98">
        <f t="shared" si="79"/>
        <v>0.3145875886920349</v>
      </c>
    </row>
    <row r="67" spans="1:43" s="79" customFormat="1" x14ac:dyDescent="0.2">
      <c r="B67" s="138" t="s">
        <v>40</v>
      </c>
      <c r="C67" s="73"/>
      <c r="D67" s="73"/>
      <c r="E67" s="73"/>
      <c r="F67" s="139">
        <v>0.13</v>
      </c>
      <c r="G67" s="132"/>
      <c r="H67" s="140">
        <f>H66*F67</f>
        <v>8.0610988588000012</v>
      </c>
      <c r="I67" s="141"/>
      <c r="J67" s="142">
        <v>0.13</v>
      </c>
      <c r="K67" s="143"/>
      <c r="L67" s="144">
        <f>L66*J67</f>
        <v>8.1559987849599995</v>
      </c>
      <c r="M67" s="145"/>
      <c r="N67" s="146">
        <f t="shared" si="80"/>
        <v>9.4899926159998316E-2</v>
      </c>
      <c r="O67" s="108">
        <f t="shared" si="81"/>
        <v>1.177257937438636E-2</v>
      </c>
      <c r="Q67" s="142">
        <v>0.13</v>
      </c>
      <c r="R67" s="143"/>
      <c r="S67" s="144">
        <f>S66*Q67</f>
        <v>8.3197987849599997</v>
      </c>
      <c r="T67" s="145"/>
      <c r="U67" s="146">
        <f t="shared" si="1"/>
        <v>0.16380000000000017</v>
      </c>
      <c r="V67" s="108">
        <f t="shared" si="76"/>
        <v>2.0083377194961598E-2</v>
      </c>
      <c r="X67" s="142">
        <v>0.13</v>
      </c>
      <c r="Y67" s="143"/>
      <c r="Z67" s="144">
        <f>Z66*X67</f>
        <v>8.5016947849599998</v>
      </c>
      <c r="AA67" s="145"/>
      <c r="AB67" s="146">
        <f t="shared" si="3"/>
        <v>0.18189600000000006</v>
      </c>
      <c r="AC67" s="108">
        <f t="shared" si="77"/>
        <v>2.1863028746418725E-2</v>
      </c>
      <c r="AE67" s="142">
        <v>0.13</v>
      </c>
      <c r="AF67" s="143"/>
      <c r="AG67" s="144">
        <f>AG66*AE67</f>
        <v>8.5614947849600007</v>
      </c>
      <c r="AH67" s="145"/>
      <c r="AI67" s="146">
        <f t="shared" si="82"/>
        <v>5.9800000000000963E-2</v>
      </c>
      <c r="AJ67" s="108">
        <f t="shared" si="78"/>
        <v>7.033891654848713E-3</v>
      </c>
      <c r="AL67" s="142">
        <v>0.13</v>
      </c>
      <c r="AM67" s="143"/>
      <c r="AN67" s="144">
        <f>AN66*AL67</f>
        <v>11.25483478496</v>
      </c>
      <c r="AO67" s="145"/>
      <c r="AP67" s="146">
        <f t="shared" si="83"/>
        <v>2.6933399999999992</v>
      </c>
      <c r="AQ67" s="108">
        <f t="shared" si="79"/>
        <v>0.31458758869203496</v>
      </c>
    </row>
    <row r="68" spans="1:43" s="79" customFormat="1" x14ac:dyDescent="0.2">
      <c r="B68" s="147" t="s">
        <v>123</v>
      </c>
      <c r="C68" s="73"/>
      <c r="D68" s="73"/>
      <c r="E68" s="73"/>
      <c r="F68" s="148"/>
      <c r="G68" s="149"/>
      <c r="H68" s="140">
        <f>H66+H67</f>
        <v>70.069551618800006</v>
      </c>
      <c r="I68" s="141"/>
      <c r="J68" s="141"/>
      <c r="K68" s="141"/>
      <c r="L68" s="144">
        <f>L66+L67</f>
        <v>70.894450976960002</v>
      </c>
      <c r="M68" s="145"/>
      <c r="N68" s="146">
        <f t="shared" si="80"/>
        <v>0.82489935815999615</v>
      </c>
      <c r="O68" s="108">
        <f t="shared" si="81"/>
        <v>1.1772579374386515E-2</v>
      </c>
      <c r="Q68" s="141"/>
      <c r="R68" s="141"/>
      <c r="S68" s="144">
        <f>S66+S67</f>
        <v>72.318250976960002</v>
      </c>
      <c r="T68" s="145"/>
      <c r="U68" s="146">
        <f t="shared" si="1"/>
        <v>1.4238</v>
      </c>
      <c r="V68" s="108">
        <f t="shared" si="76"/>
        <v>2.0083377194961578E-2</v>
      </c>
      <c r="X68" s="141"/>
      <c r="Y68" s="141"/>
      <c r="Z68" s="144">
        <f>Z66+Z67</f>
        <v>73.89934697695999</v>
      </c>
      <c r="AA68" s="145"/>
      <c r="AB68" s="146">
        <f t="shared" si="3"/>
        <v>1.5810959999999881</v>
      </c>
      <c r="AC68" s="108">
        <f t="shared" si="77"/>
        <v>2.1863028746418552E-2</v>
      </c>
      <c r="AE68" s="141"/>
      <c r="AF68" s="141"/>
      <c r="AG68" s="144">
        <f>AG66+AG67</f>
        <v>74.419146976960008</v>
      </c>
      <c r="AH68" s="145"/>
      <c r="AI68" s="146">
        <f t="shared" si="82"/>
        <v>0.5198000000000178</v>
      </c>
      <c r="AJ68" s="108">
        <f t="shared" si="78"/>
        <v>7.0338916548488414E-3</v>
      </c>
      <c r="AL68" s="141"/>
      <c r="AM68" s="141"/>
      <c r="AN68" s="144">
        <f>AN66+AN67</f>
        <v>97.830486976959989</v>
      </c>
      <c r="AO68" s="145"/>
      <c r="AP68" s="146">
        <f t="shared" si="83"/>
        <v>23.411339999999981</v>
      </c>
      <c r="AQ68" s="108">
        <f t="shared" si="79"/>
        <v>0.31458758869203485</v>
      </c>
    </row>
    <row r="69" spans="1:43" s="79" customFormat="1" ht="15.75" customHeight="1" x14ac:dyDescent="0.2">
      <c r="B69" s="421" t="s">
        <v>120</v>
      </c>
      <c r="C69" s="421"/>
      <c r="D69" s="421"/>
      <c r="E69" s="73"/>
      <c r="F69" s="272">
        <f>F63</f>
        <v>0.318</v>
      </c>
      <c r="G69" s="149"/>
      <c r="H69" s="150">
        <f>F69*H66</f>
        <v>19.718687977680002</v>
      </c>
      <c r="I69" s="141"/>
      <c r="J69" s="271">
        <f>'Res (100)'!J70</f>
        <v>0.318</v>
      </c>
      <c r="K69" s="141"/>
      <c r="L69" s="112">
        <f>J69*L66</f>
        <v>19.950827797056</v>
      </c>
      <c r="M69" s="145"/>
      <c r="N69" s="151">
        <f t="shared" si="80"/>
        <v>0.23213981937599826</v>
      </c>
      <c r="O69" s="113">
        <f t="shared" si="81"/>
        <v>1.177257937438648E-2</v>
      </c>
      <c r="Q69" s="271">
        <f>'Res (100)'!Q70</f>
        <v>0.318</v>
      </c>
      <c r="R69" s="141"/>
      <c r="S69" s="112">
        <f>Q69*S66</f>
        <v>20.351507797055998</v>
      </c>
      <c r="T69" s="145"/>
      <c r="U69" s="151">
        <f t="shared" si="1"/>
        <v>0.4006799999999977</v>
      </c>
      <c r="V69" s="113">
        <f t="shared" si="76"/>
        <v>2.0083377194961463E-2</v>
      </c>
      <c r="X69" s="271">
        <f>Q69</f>
        <v>0.318</v>
      </c>
      <c r="Y69" s="141"/>
      <c r="Z69" s="112">
        <f>X69*Z66</f>
        <v>20.796453397055998</v>
      </c>
      <c r="AA69" s="145"/>
      <c r="AB69" s="151">
        <f t="shared" si="3"/>
        <v>0.4449456000000005</v>
      </c>
      <c r="AC69" s="113">
        <f t="shared" si="77"/>
        <v>2.1863028746418746E-2</v>
      </c>
      <c r="AE69" s="271">
        <f>X69</f>
        <v>0.318</v>
      </c>
      <c r="AF69" s="141"/>
      <c r="AG69" s="112">
        <f>AE69*AG66</f>
        <v>20.942733397056003</v>
      </c>
      <c r="AH69" s="145"/>
      <c r="AI69" s="151">
        <f t="shared" si="82"/>
        <v>0.14628000000000441</v>
      </c>
      <c r="AJ69" s="113">
        <f t="shared" si="78"/>
        <v>7.0338916548488119E-3</v>
      </c>
      <c r="AL69" s="271">
        <f>AE69</f>
        <v>0.318</v>
      </c>
      <c r="AM69" s="141"/>
      <c r="AN69" s="112">
        <f>AL69*AN66</f>
        <v>27.531057397055999</v>
      </c>
      <c r="AO69" s="145"/>
      <c r="AP69" s="151">
        <f t="shared" si="83"/>
        <v>6.5883239999999965</v>
      </c>
      <c r="AQ69" s="113">
        <f t="shared" si="79"/>
        <v>0.3145875886920349</v>
      </c>
    </row>
    <row r="70" spans="1:43" s="79" customFormat="1" ht="13.5" thickBot="1" x14ac:dyDescent="0.25">
      <c r="B70" s="407" t="s">
        <v>122</v>
      </c>
      <c r="C70" s="407"/>
      <c r="D70" s="407"/>
      <c r="E70" s="152"/>
      <c r="F70" s="153"/>
      <c r="G70" s="154"/>
      <c r="H70" s="155">
        <f>H68-H69</f>
        <v>50.35086364112</v>
      </c>
      <c r="I70" s="156"/>
      <c r="J70" s="156"/>
      <c r="K70" s="156"/>
      <c r="L70" s="157">
        <f>L68-L69</f>
        <v>50.943623179904002</v>
      </c>
      <c r="M70" s="158"/>
      <c r="N70" s="159">
        <f t="shared" si="80"/>
        <v>0.59275953878400145</v>
      </c>
      <c r="O70" s="160">
        <f t="shared" si="81"/>
        <v>1.17725793743866E-2</v>
      </c>
      <c r="Q70" s="156"/>
      <c r="R70" s="156"/>
      <c r="S70" s="157">
        <f>S68-S69</f>
        <v>51.966743179904</v>
      </c>
      <c r="T70" s="158"/>
      <c r="U70" s="159">
        <f t="shared" si="1"/>
        <v>1.0231199999999987</v>
      </c>
      <c r="V70" s="160">
        <f t="shared" si="76"/>
        <v>2.008337719496155E-2</v>
      </c>
      <c r="X70" s="156"/>
      <c r="Y70" s="156"/>
      <c r="Z70" s="157">
        <f>Z68-Z69</f>
        <v>53.102893579903991</v>
      </c>
      <c r="AA70" s="158"/>
      <c r="AB70" s="159">
        <f t="shared" si="3"/>
        <v>1.1361503999999911</v>
      </c>
      <c r="AC70" s="160">
        <f t="shared" si="77"/>
        <v>2.1863028746418548E-2</v>
      </c>
      <c r="AE70" s="156"/>
      <c r="AF70" s="156"/>
      <c r="AG70" s="157">
        <f>AG68-AG69</f>
        <v>53.476413579904005</v>
      </c>
      <c r="AH70" s="158"/>
      <c r="AI70" s="159">
        <f t="shared" si="82"/>
        <v>0.3735200000000134</v>
      </c>
      <c r="AJ70" s="160">
        <f t="shared" si="78"/>
        <v>7.0338916548488527E-3</v>
      </c>
      <c r="AL70" s="156"/>
      <c r="AM70" s="156"/>
      <c r="AN70" s="157">
        <f>AN68-AN69</f>
        <v>70.299429579903986</v>
      </c>
      <c r="AO70" s="158"/>
      <c r="AP70" s="159">
        <f t="shared" si="83"/>
        <v>16.823015999999981</v>
      </c>
      <c r="AQ70" s="160">
        <f t="shared" si="79"/>
        <v>0.31458758869203474</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6" spans="1:43" ht="15.75" customHeight="1" x14ac:dyDescent="0.2">
      <c r="A76" s="169" t="s">
        <v>44</v>
      </c>
    </row>
    <row r="77" spans="1:43" ht="13.5" customHeight="1" x14ac:dyDescent="0.2"/>
    <row r="78" spans="1:43" ht="8.25" customHeight="1" x14ac:dyDescent="0.2">
      <c r="A78" s="6" t="s">
        <v>45</v>
      </c>
    </row>
    <row r="79" spans="1:43" x14ac:dyDescent="0.2">
      <c r="A79" s="6" t="s">
        <v>46</v>
      </c>
    </row>
    <row r="81" spans="1:2" x14ac:dyDescent="0.2">
      <c r="A81" s="11" t="s">
        <v>47</v>
      </c>
    </row>
    <row r="82" spans="1:2" x14ac:dyDescent="0.2">
      <c r="A82" s="11" t="s">
        <v>48</v>
      </c>
    </row>
    <row r="84" spans="1:2" x14ac:dyDescent="0.2">
      <c r="A84" s="6" t="s">
        <v>49</v>
      </c>
    </row>
    <row r="85" spans="1:2" x14ac:dyDescent="0.2">
      <c r="A85" s="6" t="s">
        <v>50</v>
      </c>
    </row>
    <row r="86" spans="1:2" x14ac:dyDescent="0.2">
      <c r="A86" s="6" t="s">
        <v>51</v>
      </c>
    </row>
    <row r="87" spans="1:2" x14ac:dyDescent="0.2">
      <c r="A87" s="6" t="s">
        <v>52</v>
      </c>
    </row>
    <row r="88" spans="1:2" x14ac:dyDescent="0.2">
      <c r="A88" s="6" t="s">
        <v>53</v>
      </c>
    </row>
    <row r="90" spans="1:2" x14ac:dyDescent="0.2">
      <c r="A90" s="170"/>
      <c r="B90" s="6" t="s">
        <v>54</v>
      </c>
    </row>
    <row r="92" spans="1:2" x14ac:dyDescent="0.2">
      <c r="B92" s="171" t="s">
        <v>55</v>
      </c>
    </row>
  </sheetData>
  <sheetProtection selectLockedCells="1"/>
  <mergeCells count="28">
    <mergeCell ref="A3:K3"/>
    <mergeCell ref="D14:O14"/>
    <mergeCell ref="F20:H20"/>
    <mergeCell ref="J20:L20"/>
    <mergeCell ref="N20:O20"/>
    <mergeCell ref="B70:D70"/>
    <mergeCell ref="AB20:AC20"/>
    <mergeCell ref="AE20:AG20"/>
    <mergeCell ref="AI20:AJ20"/>
    <mergeCell ref="B63:D63"/>
    <mergeCell ref="B64:D64"/>
    <mergeCell ref="B69:D69"/>
    <mergeCell ref="Q20:S20"/>
    <mergeCell ref="AP20:AQ20"/>
    <mergeCell ref="D21:D22"/>
    <mergeCell ref="N21:N22"/>
    <mergeCell ref="O21:O22"/>
    <mergeCell ref="U21:U22"/>
    <mergeCell ref="V21:V22"/>
    <mergeCell ref="AB21:AB22"/>
    <mergeCell ref="AC21:AC22"/>
    <mergeCell ref="AI21:AI22"/>
    <mergeCell ref="AJ21:AJ22"/>
    <mergeCell ref="U20:V20"/>
    <mergeCell ref="X20:Z20"/>
    <mergeCell ref="AP21:AP22"/>
    <mergeCell ref="AQ21:AQ22"/>
    <mergeCell ref="AL20:AN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476250</xdr:colOff>
                    <xdr:row>16</xdr:row>
                    <xdr:rowOff>171450</xdr:rowOff>
                  </from>
                  <to>
                    <xdr:col>9</xdr:col>
                    <xdr:colOff>647700</xdr:colOff>
                    <xdr:row>18</xdr:row>
                    <xdr:rowOff>28575</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9d54efc9-ddd0-46ce-8ac6-e4a1c98f1b3f"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_dlc_DocId xmlns="2b8bb3d4-4679-4201-bf4e-ecf5a190cbdc">HOLFIN-54-355</_dlc_DocId>
    <_dlc_DocIdUrl xmlns="2b8bb3d4-4679-4201-bf4e-ecf5a190cbdc">
      <Url>http://spapp01/sites/FIN/REG/RateApp/_layouts/DocIdRedir.aspx?ID=HOLFIN-54-355</Url>
      <Description>HOLFIN-54-355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 ma:contentTypeID="0x0101006F315C046302CB48A130D524A66E2A02" ma:contentTypeVersion="0" ma:contentTypeDescription="Create a new document." ma:contentTypeScope="" ma:versionID="a0459a2c4ffab844f7bfe5f446fd38fe">
  <xsd:schema xmlns:xsd="http://www.w3.org/2001/XMLSchema" xmlns:xs="http://www.w3.org/2001/XMLSchema" xmlns:p="http://schemas.microsoft.com/office/2006/metadata/properties" xmlns:ns2="2b8bb3d4-4679-4201-bf4e-ecf5a190cbdc" targetNamespace="http://schemas.microsoft.com/office/2006/metadata/properties" ma:root="true" ma:fieldsID="44fb956c0ba4511dc61cc0c18309f14b" ns2:_="">
    <xsd:import namespace="2b8bb3d4-4679-4201-bf4e-ecf5a190cbd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505EB2-C254-4595-B89B-FE2DDF10F6EF}">
  <ds:schemaRefs>
    <ds:schemaRef ds:uri="Microsoft.SharePoint.Taxonomy.ContentTypeSync"/>
  </ds:schemaRefs>
</ds:datastoreItem>
</file>

<file path=customXml/itemProps2.xml><?xml version="1.0" encoding="utf-8"?>
<ds:datastoreItem xmlns:ds="http://schemas.openxmlformats.org/officeDocument/2006/customXml" ds:itemID="{86E7423D-1CB9-4B5B-803B-8EA12FC0FBA5}">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2b8bb3d4-4679-4201-bf4e-ecf5a190cbdc"/>
    <ds:schemaRef ds:uri="http://www.w3.org/XML/1998/namespace"/>
    <ds:schemaRef ds:uri="http://purl.org/dc/dcmitype/"/>
  </ds:schemaRefs>
</ds:datastoreItem>
</file>

<file path=customXml/itemProps3.xml><?xml version="1.0" encoding="utf-8"?>
<ds:datastoreItem xmlns:ds="http://schemas.openxmlformats.org/officeDocument/2006/customXml" ds:itemID="{5288244B-2585-4E13-9D47-BCD2CE651FAF}">
  <ds:schemaRefs>
    <ds:schemaRef ds:uri="http://schemas.microsoft.com/sharepoint/v3/contenttype/forms"/>
  </ds:schemaRefs>
</ds:datastoreItem>
</file>

<file path=customXml/itemProps4.xml><?xml version="1.0" encoding="utf-8"?>
<ds:datastoreItem xmlns:ds="http://schemas.openxmlformats.org/officeDocument/2006/customXml" ds:itemID="{342AE6A0-662F-4B05-AC53-18BFECCB4AD7}">
  <ds:schemaRefs>
    <ds:schemaRef ds:uri="http://schemas.microsoft.com/sharepoint/events"/>
  </ds:schemaRefs>
</ds:datastoreItem>
</file>

<file path=customXml/itemProps5.xml><?xml version="1.0" encoding="utf-8"?>
<ds:datastoreItem xmlns:ds="http://schemas.openxmlformats.org/officeDocument/2006/customXml" ds:itemID="{F4D0305B-E2CE-4086-AA5F-76E85EDD0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bb3d4-4679-4201-bf4e-ecf5a190cb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60</vt:i4>
      </vt:variant>
    </vt:vector>
  </HeadingPairs>
  <TitlesOfParts>
    <vt:vector size="91" baseType="lpstr">
      <vt:lpstr>Summary with $ and %</vt:lpstr>
      <vt:lpstr>2021</vt:lpstr>
      <vt:lpstr>2022</vt:lpstr>
      <vt:lpstr>2023</vt:lpstr>
      <vt:lpstr>2024</vt:lpstr>
      <vt:lpstr>2025</vt:lpstr>
      <vt:lpstr>Proposed Rates</vt:lpstr>
      <vt:lpstr>Res (100)</vt:lpstr>
      <vt:lpstr>Res (232)</vt:lpstr>
      <vt:lpstr>Res (250)</vt:lpstr>
      <vt:lpstr>Res (500)</vt:lpstr>
      <vt:lpstr>Res (750)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'&gt;1500(2500)'!Print_Area</vt:lpstr>
      <vt:lpstr>'&gt;1500(4000)'!Print_Area</vt:lpstr>
      <vt:lpstr>'&gt;50 (100)'!Print_Area</vt:lpstr>
      <vt:lpstr>'&gt;50 (1000)'!Print_Area</vt:lpstr>
      <vt:lpstr>'&gt;50 (250)'!Print_Area</vt:lpstr>
      <vt:lpstr>'&gt;50 (500)'!Print_Area</vt:lpstr>
      <vt:lpstr>'2021'!Print_Area</vt:lpstr>
      <vt:lpstr>'2022'!Print_Area</vt:lpstr>
      <vt:lpstr>'2023'!Print_Area</vt:lpstr>
      <vt:lpstr>'2024'!Print_Area</vt:lpstr>
      <vt:lpstr>'2025'!Print_Area</vt:lpstr>
      <vt:lpstr>'LU(10000)'!Print_Area</vt:lpstr>
      <vt:lpstr>'LU(7500)'!Print_Area</vt:lpstr>
      <vt:lpstr>'Proposed Rates'!Print_Area</vt:lpstr>
      <vt:lpstr>'Res (100)'!Print_Area</vt:lpstr>
      <vt:lpstr>'Res (1000)'!Print_Area</vt:lpstr>
      <vt:lpstr>'Res (1500)'!Print_Area</vt:lpstr>
      <vt:lpstr>'Res (2000)'!Print_Area</vt:lpstr>
      <vt:lpstr>'Res (232)'!Print_Area</vt:lpstr>
      <vt:lpstr>'Res (250)'!Print_Area</vt:lpstr>
      <vt:lpstr>'Res (500)'!Print_Area</vt:lpstr>
      <vt:lpstr>'Res (750)'!Print_Area</vt:lpstr>
      <vt:lpstr>'SC (1000)'!Print_Area</vt:lpstr>
      <vt:lpstr>'SC (10000)'!Print_Area</vt:lpstr>
      <vt:lpstr>'SC (15000)'!Print_Area</vt:lpstr>
      <vt:lpstr>'SC (2000)'!Print_Area</vt:lpstr>
      <vt:lpstr>'SC (5000)'!Print_Area</vt:lpstr>
      <vt:lpstr>'SN (.4)'!Print_Area</vt:lpstr>
      <vt:lpstr>'StLght (1.5)'!Print_Area</vt:lpstr>
      <vt:lpstr>'Summary with $ and %'!Print_Area</vt:lpstr>
      <vt:lpstr>'USL (470)'!Print_Area</vt:lpstr>
      <vt:lpstr>'&gt;1500(2500)'!Print_Titles</vt:lpstr>
      <vt:lpstr>'&gt;1500(4000)'!Print_Titles</vt:lpstr>
      <vt:lpstr>'&gt;50 (100)'!Print_Titles</vt:lpstr>
      <vt:lpstr>'&gt;50 (1000)'!Print_Titles</vt:lpstr>
      <vt:lpstr>'&gt;50 (250)'!Print_Titles</vt:lpstr>
      <vt:lpstr>'&gt;50 (500)'!Print_Titles</vt:lpstr>
      <vt:lpstr>'2021'!Print_Titles</vt:lpstr>
      <vt:lpstr>'2022'!Print_Titles</vt:lpstr>
      <vt:lpstr>'2023'!Print_Titles</vt:lpstr>
      <vt:lpstr>'2024'!Print_Titles</vt:lpstr>
      <vt:lpstr>'2025'!Print_Titles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(750)'!Print_Titles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lastModifiedBy>aprilb</cp:lastModifiedBy>
  <cp:lastPrinted>2020-02-08T00:40:32Z</cp:lastPrinted>
  <dcterms:created xsi:type="dcterms:W3CDTF">2015-04-28T13:50:50Z</dcterms:created>
  <dcterms:modified xsi:type="dcterms:W3CDTF">2020-09-02T19:23:43Z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0x0101006F315C046302CB48A130D524A66E2A02</vt:lpwstr>
  </property>
  <property fmtid="{D5CDD505-2E9C-101B-9397-08002B2CF9AE}" pid="3" name="_dlc_DocIdItemGuid">
    <vt:lpwstr>e59e2791-b23a-4387-8a76-5073a8f37e8b</vt:lpwstr>
  </property>
  <property fmtid="{D5CDD505-2E9C-101B-9397-08002B2CF9AE}" pid="4" name="TaxKeyword">
    <vt:lpwstr/>
  </property>
</Properties>
</file>