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Y:\Regulatory Affairs\Cost of Service\2021 Rebasing\IRs\Backup\Gabe - In Progress\9-Staff-90, 92-93 - Power liability variance\"/>
    </mc:Choice>
  </mc:AlternateContent>
  <bookViews>
    <workbookView xWindow="0" yWindow="0" windowWidth="18555" windowHeight="5595" tabRatio="768" activeTab="5"/>
  </bookViews>
  <sheets>
    <sheet name="Table 1" sheetId="2" r:id="rId1"/>
    <sheet name="Table 2" sheetId="7" r:id="rId2"/>
    <sheet name="Table 3" sheetId="9" r:id="rId3"/>
    <sheet name="Cl B Non-RPP GA" sheetId="8" r:id="rId4"/>
    <sheet name="RPP GA Est &amp; True-Up" sheetId="6" r:id="rId5"/>
    <sheet name="December 2015" sheetId="10" r:id="rId6"/>
  </sheets>
  <definedNames>
    <definedName name="_Dec08">'Cl B Non-RPP GA'!#REF!</definedName>
    <definedName name="Check">'Cl B Non-RPP GA'!#REF!</definedName>
    <definedName name="cumulative">'Cl B Non-RPP GA'!#REF!</definedName>
    <definedName name="_xlnm.Print_Area" localSheetId="3">'Cl B Non-RPP GA'!$A$1:$BB$129</definedName>
    <definedName name="_xlnm.Print_Titles" localSheetId="3">'Cl B Non-RPP GA'!$A:$A,'Cl B Non-RPP GA'!$1:$1</definedName>
    <definedName name="rtend">'Cl B Non-RPP GA'!$BB$1</definedName>
    <definedName name="sum">'Cl B Non-RPP GA'!#REF!</definedName>
    <definedName name="total">'Cl B Non-RPP GA'!#REF!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29" i="10" l="1"/>
  <c r="D29" i="10"/>
  <c r="D27" i="10"/>
  <c r="D28" i="10" s="1"/>
  <c r="F27" i="10"/>
  <c r="F28" i="10" s="1"/>
  <c r="F22" i="10"/>
  <c r="F23" i="10" s="1"/>
  <c r="D22" i="10"/>
  <c r="D23" i="10" s="1"/>
  <c r="X15" i="7"/>
  <c r="F12" i="10"/>
  <c r="F11" i="10"/>
  <c r="F10" i="10"/>
  <c r="F4" i="10"/>
  <c r="F7" i="10" s="1"/>
  <c r="D30" i="10" l="1"/>
  <c r="D16" i="10" s="1"/>
  <c r="G23" i="10"/>
  <c r="G29" i="10"/>
  <c r="G28" i="10"/>
  <c r="G22" i="10"/>
  <c r="G27" i="10"/>
  <c r="F30" i="10"/>
  <c r="F16" i="10" s="1"/>
  <c r="F17" i="10" s="1"/>
  <c r="F37" i="10" s="1"/>
  <c r="F15" i="10"/>
  <c r="F18" i="10" l="1"/>
  <c r="F33" i="10" s="1"/>
  <c r="D17" i="10"/>
  <c r="G16" i="10"/>
  <c r="G30" i="10"/>
  <c r="F31" i="10"/>
  <c r="F35" i="10" s="1"/>
  <c r="D31" i="10"/>
  <c r="D35" i="10" s="1"/>
  <c r="G35" i="10" l="1"/>
  <c r="G17" i="10"/>
  <c r="D37" i="10"/>
  <c r="G37" i="10"/>
  <c r="G31" i="10"/>
  <c r="D12" i="10" l="1"/>
  <c r="G12" i="10" s="1"/>
  <c r="D11" i="10"/>
  <c r="G11" i="10" s="1"/>
  <c r="D10" i="10"/>
  <c r="G10" i="10" s="1"/>
  <c r="D4" i="10"/>
  <c r="D7" i="10" l="1"/>
  <c r="G4" i="10"/>
  <c r="D15" i="10"/>
  <c r="D18" i="10" s="1"/>
  <c r="G18" i="10" s="1"/>
  <c r="AA15" i="7"/>
  <c r="Q15" i="6"/>
  <c r="R15" i="6"/>
  <c r="S16" i="6"/>
  <c r="G7" i="10" l="1"/>
  <c r="D33" i="10"/>
  <c r="G33" i="10" s="1"/>
  <c r="G15" i="10"/>
  <c r="X7" i="7"/>
  <c r="G16" i="6"/>
  <c r="N16" i="6"/>
  <c r="R15" i="7"/>
  <c r="G15" i="6"/>
  <c r="K15" i="6"/>
  <c r="J15" i="6"/>
  <c r="Q16" i="6"/>
  <c r="R16" i="6"/>
  <c r="E16" i="6"/>
  <c r="H17" i="9" l="1"/>
  <c r="H16" i="9"/>
  <c r="H15" i="9"/>
  <c r="H14" i="9"/>
  <c r="H8" i="9"/>
  <c r="H7" i="9"/>
  <c r="H6" i="9"/>
  <c r="H5" i="9"/>
  <c r="AB5" i="7" l="1"/>
  <c r="AB6" i="7"/>
  <c r="AB7" i="7"/>
  <c r="AB8" i="7"/>
  <c r="AB9" i="7"/>
  <c r="AB10" i="7"/>
  <c r="AB11" i="7"/>
  <c r="AB12" i="7"/>
  <c r="AB13" i="7"/>
  <c r="AB14" i="7"/>
  <c r="AB15" i="7"/>
  <c r="AB16" i="7"/>
  <c r="AB17" i="7"/>
  <c r="AB18" i="7"/>
  <c r="AB19" i="7"/>
  <c r="AB20" i="7"/>
  <c r="AB21" i="7"/>
  <c r="AB22" i="7"/>
  <c r="AB23" i="7"/>
  <c r="AB24" i="7"/>
  <c r="AB25" i="7"/>
  <c r="AB26" i="7"/>
  <c r="AB27" i="7"/>
  <c r="AB28" i="7"/>
  <c r="AB29" i="7"/>
  <c r="AB30" i="7"/>
  <c r="AB31" i="7"/>
  <c r="AB32" i="7"/>
  <c r="AB33" i="7"/>
  <c r="AB34" i="7"/>
  <c r="AB35" i="7"/>
  <c r="AB36" i="7"/>
  <c r="AB37" i="7"/>
  <c r="AB38" i="7"/>
  <c r="AB39" i="7"/>
  <c r="AB40" i="7"/>
  <c r="AB41" i="7"/>
  <c r="AB42" i="7"/>
  <c r="AB43" i="7"/>
  <c r="AB44" i="7"/>
  <c r="AB45" i="7"/>
  <c r="AB46" i="7"/>
  <c r="AB47" i="7"/>
  <c r="AB48" i="7"/>
  <c r="AB49" i="7"/>
  <c r="AB50" i="7"/>
  <c r="AB51" i="7"/>
  <c r="AB4" i="7"/>
  <c r="Y53" i="7"/>
  <c r="F5" i="9" s="1"/>
  <c r="Y54" i="7"/>
  <c r="F6" i="9" s="1"/>
  <c r="E7" i="9" s="1"/>
  <c r="G7" i="9" s="1"/>
  <c r="Y55" i="7"/>
  <c r="F7" i="9" s="1"/>
  <c r="E8" i="9" s="1"/>
  <c r="Y56" i="7"/>
  <c r="F8" i="9" s="1"/>
  <c r="G8" i="9" l="1"/>
  <c r="E6" i="9"/>
  <c r="G6" i="9" s="1"/>
  <c r="G5" i="9"/>
  <c r="AB56" i="7" l="1"/>
  <c r="AB55" i="7"/>
  <c r="AB54" i="7"/>
  <c r="AB53" i="7"/>
  <c r="F17" i="9" l="1"/>
  <c r="F15" i="9"/>
  <c r="E16" i="9" s="1"/>
  <c r="G16" i="9" s="1"/>
  <c r="F16" i="9"/>
  <c r="E17" i="9" s="1"/>
  <c r="G17" i="9" s="1"/>
  <c r="F14" i="9"/>
  <c r="S6" i="6"/>
  <c r="S7" i="6"/>
  <c r="S8" i="6"/>
  <c r="S9" i="6"/>
  <c r="S10" i="6"/>
  <c r="S11" i="6"/>
  <c r="S12" i="6"/>
  <c r="S13" i="6"/>
  <c r="S14" i="6"/>
  <c r="S15" i="6"/>
  <c r="S17" i="6"/>
  <c r="S18" i="6"/>
  <c r="S19" i="6"/>
  <c r="S20" i="6"/>
  <c r="S21" i="6"/>
  <c r="S22" i="6"/>
  <c r="S23" i="6"/>
  <c r="S24" i="6"/>
  <c r="S25" i="6"/>
  <c r="S26" i="6"/>
  <c r="S27" i="6"/>
  <c r="S28" i="6"/>
  <c r="S29" i="6"/>
  <c r="S30" i="6"/>
  <c r="S31" i="6"/>
  <c r="S32" i="6"/>
  <c r="S33" i="6"/>
  <c r="S34" i="6"/>
  <c r="S35" i="6"/>
  <c r="S36" i="6"/>
  <c r="S37" i="6"/>
  <c r="S38" i="6"/>
  <c r="S39" i="6"/>
  <c r="S40" i="6"/>
  <c r="S41" i="6"/>
  <c r="S42" i="6"/>
  <c r="S43" i="6"/>
  <c r="S44" i="6"/>
  <c r="S45" i="6"/>
  <c r="S46" i="6"/>
  <c r="S47" i="6"/>
  <c r="S48" i="6"/>
  <c r="S49" i="6"/>
  <c r="S50" i="6"/>
  <c r="S51" i="6"/>
  <c r="S52" i="6"/>
  <c r="S5" i="6"/>
  <c r="R6" i="6"/>
  <c r="R7" i="6"/>
  <c r="R8" i="6"/>
  <c r="R9" i="6"/>
  <c r="R10" i="6"/>
  <c r="R11" i="6"/>
  <c r="R12" i="6"/>
  <c r="R13" i="6"/>
  <c r="R14" i="6"/>
  <c r="R17" i="6"/>
  <c r="R18" i="6"/>
  <c r="R19" i="6"/>
  <c r="R20" i="6"/>
  <c r="R21" i="6"/>
  <c r="R22" i="6"/>
  <c r="R23" i="6"/>
  <c r="R24" i="6"/>
  <c r="R25" i="6"/>
  <c r="R26" i="6"/>
  <c r="R27" i="6"/>
  <c r="R28" i="6"/>
  <c r="R29" i="6"/>
  <c r="R30" i="6"/>
  <c r="R31" i="6"/>
  <c r="R32" i="6"/>
  <c r="R33" i="6"/>
  <c r="R34" i="6"/>
  <c r="R35" i="6"/>
  <c r="R36" i="6"/>
  <c r="R37" i="6"/>
  <c r="R38" i="6"/>
  <c r="R39" i="6"/>
  <c r="R40" i="6"/>
  <c r="R41" i="6"/>
  <c r="R42" i="6"/>
  <c r="R43" i="6"/>
  <c r="R44" i="6"/>
  <c r="R45" i="6"/>
  <c r="R46" i="6"/>
  <c r="R47" i="6"/>
  <c r="R48" i="6"/>
  <c r="R49" i="6"/>
  <c r="R50" i="6"/>
  <c r="R51" i="6"/>
  <c r="R52" i="6"/>
  <c r="R5" i="6"/>
  <c r="Q5" i="6"/>
  <c r="E15" i="9" l="1"/>
  <c r="G15" i="9" s="1"/>
  <c r="G14" i="9"/>
  <c r="J5" i="6"/>
  <c r="J6" i="6"/>
  <c r="J7" i="6"/>
  <c r="J8" i="6"/>
  <c r="J10" i="6"/>
  <c r="J11" i="6"/>
  <c r="J12" i="6"/>
  <c r="J13" i="6"/>
  <c r="J14" i="6"/>
  <c r="J16" i="6"/>
  <c r="J17" i="6"/>
  <c r="J18" i="6"/>
  <c r="J19" i="6"/>
  <c r="J20" i="6"/>
  <c r="J21" i="6"/>
  <c r="J22" i="6"/>
  <c r="J23" i="6"/>
  <c r="J24" i="6"/>
  <c r="J25" i="6"/>
  <c r="J26" i="6"/>
  <c r="J27" i="6"/>
  <c r="J28" i="6"/>
  <c r="J33" i="6"/>
  <c r="J34" i="6"/>
  <c r="J35" i="6"/>
  <c r="J36" i="6"/>
  <c r="J37" i="6"/>
  <c r="J38" i="6"/>
  <c r="J39" i="6"/>
  <c r="J40" i="6"/>
  <c r="J41" i="6"/>
  <c r="J42" i="6"/>
  <c r="J43" i="6"/>
  <c r="J44" i="6"/>
  <c r="J45" i="6"/>
  <c r="J46" i="6"/>
  <c r="J47" i="6"/>
  <c r="J48" i="6"/>
  <c r="J49" i="6"/>
  <c r="J50" i="6"/>
  <c r="J51" i="6"/>
  <c r="J52" i="6"/>
  <c r="BB127" i="8" l="1"/>
  <c r="BB126" i="8"/>
  <c r="BB125" i="8"/>
  <c r="BB124" i="8"/>
  <c r="BB123" i="8"/>
  <c r="BB122" i="8"/>
  <c r="BB121" i="8"/>
  <c r="BB120" i="8"/>
  <c r="BB119" i="8"/>
  <c r="BB118" i="8"/>
  <c r="BB117" i="8"/>
  <c r="BB116" i="8"/>
  <c r="BB115" i="8"/>
  <c r="BB114" i="8"/>
  <c r="BB113" i="8"/>
  <c r="BB112" i="8"/>
  <c r="BB111" i="8"/>
  <c r="BB110" i="8"/>
  <c r="BB109" i="8"/>
  <c r="BB108" i="8"/>
  <c r="BB107" i="8"/>
  <c r="BB106" i="8"/>
  <c r="BB105" i="8"/>
  <c r="BB104" i="8"/>
  <c r="BB103" i="8"/>
  <c r="BB102" i="8"/>
  <c r="BB101" i="8"/>
  <c r="BB100" i="8"/>
  <c r="BB99" i="8"/>
  <c r="BB98" i="8"/>
  <c r="BB97" i="8"/>
  <c r="BB96" i="8"/>
  <c r="BB95" i="8"/>
  <c r="BB94" i="8"/>
  <c r="BB93" i="8"/>
  <c r="BB92" i="8"/>
  <c r="BB91" i="8"/>
  <c r="BB90" i="8"/>
  <c r="BB89" i="8"/>
  <c r="BB88" i="8"/>
  <c r="BB87" i="8"/>
  <c r="BB86" i="8"/>
  <c r="BB85" i="8"/>
  <c r="BB84" i="8"/>
  <c r="BB83" i="8"/>
  <c r="BB82" i="8"/>
  <c r="BB81" i="8"/>
  <c r="BB80" i="8"/>
  <c r="BB79" i="8"/>
  <c r="BB78" i="8"/>
  <c r="BB77" i="8"/>
  <c r="BB76" i="8"/>
  <c r="BB75" i="8"/>
  <c r="BB74" i="8"/>
  <c r="BB73" i="8"/>
  <c r="BB72" i="8"/>
  <c r="BB71" i="8"/>
  <c r="BB70" i="8"/>
  <c r="BB69" i="8"/>
  <c r="BB68" i="8"/>
  <c r="BB63" i="8"/>
  <c r="BB62" i="8"/>
  <c r="BB61" i="8"/>
  <c r="BB60" i="8"/>
  <c r="BB59" i="8"/>
  <c r="BB58" i="8"/>
  <c r="BB57" i="8"/>
  <c r="BB56" i="8"/>
  <c r="BB55" i="8"/>
  <c r="BB54" i="8"/>
  <c r="BB53" i="8"/>
  <c r="BB52" i="8"/>
  <c r="BB51" i="8"/>
  <c r="BB50" i="8"/>
  <c r="BB49" i="8"/>
  <c r="BB48" i="8"/>
  <c r="BB47" i="8"/>
  <c r="BB46" i="8"/>
  <c r="BB45" i="8"/>
  <c r="BB44" i="8"/>
  <c r="BB43" i="8"/>
  <c r="BB42" i="8"/>
  <c r="BB41" i="8"/>
  <c r="BB40" i="8"/>
  <c r="BB39" i="8"/>
  <c r="BB38" i="8"/>
  <c r="BB37" i="8"/>
  <c r="BB36" i="8"/>
  <c r="BB35" i="8"/>
  <c r="BB34" i="8"/>
  <c r="BB33" i="8"/>
  <c r="BB32" i="8"/>
  <c r="BB31" i="8"/>
  <c r="BB30" i="8"/>
  <c r="BB29" i="8"/>
  <c r="BB28" i="8"/>
  <c r="BB27" i="8"/>
  <c r="BB26" i="8"/>
  <c r="BB25" i="8"/>
  <c r="BB24" i="8"/>
  <c r="BB23" i="8"/>
  <c r="BB22" i="8"/>
  <c r="BB21" i="8"/>
  <c r="BB20" i="8"/>
  <c r="BB19" i="8"/>
  <c r="BB18" i="8"/>
  <c r="BB17" i="8"/>
  <c r="BB16" i="8"/>
  <c r="BB15" i="8"/>
  <c r="BB14" i="8"/>
  <c r="BB13" i="8"/>
  <c r="BB12" i="8"/>
  <c r="BB11" i="8"/>
  <c r="BB10" i="8"/>
  <c r="BB9" i="8"/>
  <c r="BB8" i="8"/>
  <c r="BB7" i="8"/>
  <c r="BB6" i="8"/>
  <c r="BB5" i="8"/>
  <c r="BB4" i="8"/>
  <c r="BB3" i="8"/>
  <c r="I9" i="6" l="1"/>
  <c r="J9" i="6" s="1"/>
  <c r="E5" i="6"/>
  <c r="G5" i="6" s="1"/>
  <c r="N5" i="6" s="1"/>
  <c r="Q4" i="7" s="1"/>
  <c r="R4" i="7" l="1"/>
  <c r="X4" i="7"/>
  <c r="K5" i="6"/>
  <c r="P56" i="7" l="1"/>
  <c r="O56" i="7"/>
  <c r="P55" i="7"/>
  <c r="O55" i="7"/>
  <c r="P54" i="7"/>
  <c r="O54" i="7"/>
  <c r="P53" i="7"/>
  <c r="O53" i="7"/>
  <c r="H56" i="7"/>
  <c r="G56" i="7"/>
  <c r="F56" i="7"/>
  <c r="E56" i="7"/>
  <c r="D56" i="7"/>
  <c r="H55" i="7"/>
  <c r="G55" i="7"/>
  <c r="F55" i="7"/>
  <c r="E55" i="7"/>
  <c r="D55" i="7"/>
  <c r="H54" i="7"/>
  <c r="G54" i="7"/>
  <c r="F54" i="7"/>
  <c r="E54" i="7"/>
  <c r="D54" i="7"/>
  <c r="H53" i="7"/>
  <c r="G53" i="7"/>
  <c r="F53" i="7"/>
  <c r="E53" i="7"/>
  <c r="D53" i="7"/>
  <c r="M4" i="7" l="1"/>
  <c r="M9" i="7"/>
  <c r="M10" i="7"/>
  <c r="M11" i="7"/>
  <c r="M12" i="7"/>
  <c r="M13" i="7"/>
  <c r="M14" i="7"/>
  <c r="M15" i="7"/>
  <c r="M16" i="7"/>
  <c r="M17" i="7"/>
  <c r="M18" i="7"/>
  <c r="M19" i="7"/>
  <c r="M20" i="7"/>
  <c r="M21" i="7"/>
  <c r="M22" i="7"/>
  <c r="M23" i="7"/>
  <c r="M24" i="7"/>
  <c r="M25" i="7"/>
  <c r="M26" i="7"/>
  <c r="M27" i="7"/>
  <c r="M32" i="7"/>
  <c r="M33" i="7"/>
  <c r="M34" i="7"/>
  <c r="M35" i="7"/>
  <c r="M36" i="7"/>
  <c r="M37" i="7"/>
  <c r="M38" i="7"/>
  <c r="M39" i="7"/>
  <c r="M40" i="7"/>
  <c r="M41" i="7"/>
  <c r="M42" i="7"/>
  <c r="M43" i="7"/>
  <c r="M44" i="7"/>
  <c r="M45" i="7"/>
  <c r="M46" i="7"/>
  <c r="M47" i="7"/>
  <c r="M48" i="7"/>
  <c r="M49" i="7"/>
  <c r="M50" i="7"/>
  <c r="M51" i="7"/>
  <c r="M5" i="7"/>
  <c r="M6" i="7"/>
  <c r="M7" i="7"/>
  <c r="M56" i="7" l="1"/>
  <c r="M54" i="7"/>
  <c r="AZ129" i="8"/>
  <c r="AY129" i="8"/>
  <c r="AX129" i="8"/>
  <c r="AW129" i="8"/>
  <c r="AV129" i="8"/>
  <c r="AU129" i="8"/>
  <c r="AT129" i="8"/>
  <c r="AS129" i="8"/>
  <c r="AR129" i="8"/>
  <c r="AQ129" i="8"/>
  <c r="AP129" i="8"/>
  <c r="AO129" i="8"/>
  <c r="AN129" i="8"/>
  <c r="AM129" i="8"/>
  <c r="AL129" i="8"/>
  <c r="AK129" i="8"/>
  <c r="AJ129" i="8"/>
  <c r="AI129" i="8"/>
  <c r="AH129" i="8"/>
  <c r="AG129" i="8"/>
  <c r="AF129" i="8"/>
  <c r="AE129" i="8"/>
  <c r="AD129" i="8"/>
  <c r="AC129" i="8"/>
  <c r="AB129" i="8"/>
  <c r="AA129" i="8"/>
  <c r="Z129" i="8"/>
  <c r="Y129" i="8"/>
  <c r="X129" i="8"/>
  <c r="W129" i="8"/>
  <c r="V129" i="8"/>
  <c r="U129" i="8"/>
  <c r="T129" i="8"/>
  <c r="S129" i="8"/>
  <c r="R129" i="8"/>
  <c r="Q129" i="8"/>
  <c r="P129" i="8"/>
  <c r="O129" i="8"/>
  <c r="N129" i="8"/>
  <c r="M129" i="8"/>
  <c r="L129" i="8"/>
  <c r="K129" i="8"/>
  <c r="J129" i="8"/>
  <c r="I129" i="8"/>
  <c r="H129" i="8"/>
  <c r="G129" i="8"/>
  <c r="F129" i="8"/>
  <c r="E129" i="8"/>
  <c r="BA64" i="8"/>
  <c r="AZ64" i="8"/>
  <c r="AY64" i="8"/>
  <c r="AX64" i="8"/>
  <c r="AW64" i="8"/>
  <c r="AV64" i="8"/>
  <c r="AU64" i="8"/>
  <c r="AT64" i="8"/>
  <c r="AS64" i="8"/>
  <c r="AR64" i="8"/>
  <c r="AQ64" i="8"/>
  <c r="AP64" i="8"/>
  <c r="AO64" i="8"/>
  <c r="AN64" i="8"/>
  <c r="AM64" i="8"/>
  <c r="AL64" i="8"/>
  <c r="AK64" i="8"/>
  <c r="AJ64" i="8"/>
  <c r="AI64" i="8"/>
  <c r="AH64" i="8"/>
  <c r="AG64" i="8"/>
  <c r="AF64" i="8"/>
  <c r="AE64" i="8"/>
  <c r="AD64" i="8"/>
  <c r="AC64" i="8"/>
  <c r="AB64" i="8"/>
  <c r="AA64" i="8"/>
  <c r="Z64" i="8"/>
  <c r="Y64" i="8"/>
  <c r="X64" i="8"/>
  <c r="W64" i="8"/>
  <c r="V64" i="8"/>
  <c r="U64" i="8"/>
  <c r="T64" i="8"/>
  <c r="S64" i="8"/>
  <c r="R64" i="8"/>
  <c r="Q64" i="8"/>
  <c r="P64" i="8"/>
  <c r="O64" i="8"/>
  <c r="N64" i="8"/>
  <c r="M64" i="8"/>
  <c r="L64" i="8"/>
  <c r="K64" i="8"/>
  <c r="J64" i="8"/>
  <c r="I64" i="8"/>
  <c r="H64" i="8"/>
  <c r="G64" i="8"/>
  <c r="F64" i="8"/>
  <c r="E64" i="8"/>
  <c r="P5" i="6" s="1" a="1"/>
  <c r="P5" i="6" l="1"/>
  <c r="P48" i="6"/>
  <c r="Q48" i="6" s="1"/>
  <c r="P8" i="6"/>
  <c r="Q8" i="6" s="1"/>
  <c r="P39" i="6"/>
  <c r="Q39" i="6" s="1"/>
  <c r="P23" i="6"/>
  <c r="Q23" i="6" s="1"/>
  <c r="P7" i="6"/>
  <c r="Q7" i="6" s="1"/>
  <c r="P50" i="6"/>
  <c r="Q50" i="6" s="1"/>
  <c r="P34" i="6"/>
  <c r="Q34" i="6" s="1"/>
  <c r="P18" i="6"/>
  <c r="Q18" i="6" s="1"/>
  <c r="P52" i="6"/>
  <c r="Q52" i="6" s="1"/>
  <c r="P49" i="6"/>
  <c r="Q49" i="6" s="1"/>
  <c r="P33" i="6"/>
  <c r="Q33" i="6" s="1"/>
  <c r="P17" i="6"/>
  <c r="Q17" i="6" s="1"/>
  <c r="P42" i="6"/>
  <c r="Q42" i="6" s="1"/>
  <c r="P10" i="6"/>
  <c r="Q10" i="6" s="1"/>
  <c r="P41" i="6"/>
  <c r="Q41" i="6" s="1"/>
  <c r="P9" i="6"/>
  <c r="Q9" i="6" s="1"/>
  <c r="P27" i="6"/>
  <c r="Q27" i="6" s="1"/>
  <c r="P12" i="6"/>
  <c r="Q12" i="6" s="1"/>
  <c r="P22" i="6"/>
  <c r="Q22" i="6" s="1"/>
  <c r="P16" i="6"/>
  <c r="P21" i="6"/>
  <c r="Q21" i="6" s="1"/>
  <c r="P36" i="6"/>
  <c r="Q36" i="6" s="1"/>
  <c r="P51" i="6"/>
  <c r="Q51" i="6" s="1"/>
  <c r="P35" i="6"/>
  <c r="Q35" i="6" s="1"/>
  <c r="P19" i="6"/>
  <c r="Q19" i="6" s="1"/>
  <c r="P44" i="6"/>
  <c r="Q44" i="6" s="1"/>
  <c r="P46" i="6"/>
  <c r="Q46" i="6" s="1"/>
  <c r="P30" i="6"/>
  <c r="Q30" i="6" s="1"/>
  <c r="P14" i="6"/>
  <c r="Q14" i="6" s="1"/>
  <c r="P40" i="6"/>
  <c r="Q40" i="6" s="1"/>
  <c r="P45" i="6"/>
  <c r="Q45" i="6" s="1"/>
  <c r="P29" i="6"/>
  <c r="Q29" i="6" s="1"/>
  <c r="P13" i="6"/>
  <c r="Q13" i="6" s="1"/>
  <c r="P24" i="6"/>
  <c r="Q24" i="6" s="1"/>
  <c r="P47" i="6"/>
  <c r="Q47" i="6" s="1"/>
  <c r="P31" i="6"/>
  <c r="Q31" i="6" s="1"/>
  <c r="P15" i="6"/>
  <c r="P32" i="6"/>
  <c r="Q32" i="6" s="1"/>
  <c r="P26" i="6"/>
  <c r="Q26" i="6" s="1"/>
  <c r="P28" i="6"/>
  <c r="Q28" i="6" s="1"/>
  <c r="P25" i="6"/>
  <c r="Q25" i="6" s="1"/>
  <c r="P20" i="6"/>
  <c r="Q20" i="6" s="1"/>
  <c r="P43" i="6"/>
  <c r="Q43" i="6" s="1"/>
  <c r="P11" i="6"/>
  <c r="Q11" i="6" s="1"/>
  <c r="P38" i="6"/>
  <c r="Q38" i="6" s="1"/>
  <c r="P6" i="6"/>
  <c r="Q6" i="6" s="1"/>
  <c r="P37" i="6"/>
  <c r="Q37" i="6" s="1"/>
  <c r="L4" i="7" a="1"/>
  <c r="K4" i="7" a="1"/>
  <c r="BB129" i="8"/>
  <c r="BB64" i="8"/>
  <c r="K4" i="7" l="1"/>
  <c r="K43" i="7"/>
  <c r="K11" i="7"/>
  <c r="K47" i="7"/>
  <c r="K15" i="7"/>
  <c r="K34" i="7"/>
  <c r="K18" i="7"/>
  <c r="K49" i="7"/>
  <c r="K29" i="7"/>
  <c r="K13" i="7"/>
  <c r="K44" i="7"/>
  <c r="K28" i="7"/>
  <c r="K12" i="7"/>
  <c r="K46" i="7"/>
  <c r="K31" i="7"/>
  <c r="K26" i="7"/>
  <c r="K21" i="7"/>
  <c r="K36" i="7"/>
  <c r="K41" i="7"/>
  <c r="K23" i="7"/>
  <c r="K6" i="7"/>
  <c r="K48" i="7"/>
  <c r="K16" i="7"/>
  <c r="K35" i="7"/>
  <c r="K7" i="7"/>
  <c r="K39" i="7"/>
  <c r="K50" i="7"/>
  <c r="K30" i="7"/>
  <c r="K14" i="7"/>
  <c r="K45" i="7"/>
  <c r="K25" i="7"/>
  <c r="K9" i="7"/>
  <c r="K40" i="7"/>
  <c r="K24" i="7"/>
  <c r="K8" i="7"/>
  <c r="K37" i="7"/>
  <c r="K51" i="7"/>
  <c r="K38" i="7"/>
  <c r="K33" i="7"/>
  <c r="K32" i="7"/>
  <c r="K27" i="7"/>
  <c r="K42" i="7"/>
  <c r="K10" i="7"/>
  <c r="K5" i="7"/>
  <c r="K20" i="7"/>
  <c r="K19" i="7"/>
  <c r="K22" i="7"/>
  <c r="K17" i="7"/>
  <c r="L4" i="7"/>
  <c r="L47" i="7"/>
  <c r="L15" i="7"/>
  <c r="L30" i="7"/>
  <c r="L29" i="7"/>
  <c r="L5" i="7"/>
  <c r="L27" i="7"/>
  <c r="L42" i="7"/>
  <c r="L14" i="7"/>
  <c r="L41" i="7"/>
  <c r="L48" i="7"/>
  <c r="L32" i="7"/>
  <c r="L16" i="7"/>
  <c r="L49" i="7"/>
  <c r="L6" i="7"/>
  <c r="L24" i="7"/>
  <c r="L35" i="7"/>
  <c r="L45" i="7"/>
  <c r="L20" i="7"/>
  <c r="L39" i="7"/>
  <c r="L7" i="7"/>
  <c r="L18" i="7"/>
  <c r="L21" i="7"/>
  <c r="L51" i="7"/>
  <c r="L19" i="7"/>
  <c r="L34" i="7"/>
  <c r="L10" i="7"/>
  <c r="L33" i="7"/>
  <c r="L44" i="7"/>
  <c r="L28" i="7"/>
  <c r="L12" i="7"/>
  <c r="L46" i="7"/>
  <c r="L43" i="7"/>
  <c r="L26" i="7"/>
  <c r="L40" i="7"/>
  <c r="L23" i="7"/>
  <c r="L37" i="7"/>
  <c r="L9" i="7"/>
  <c r="L22" i="7"/>
  <c r="L17" i="7"/>
  <c r="L31" i="7"/>
  <c r="L13" i="7"/>
  <c r="L11" i="7"/>
  <c r="L25" i="7"/>
  <c r="L8" i="7"/>
  <c r="L38" i="7"/>
  <c r="L50" i="7"/>
  <c r="L36" i="7"/>
  <c r="L56" i="7" l="1"/>
  <c r="K54" i="7"/>
  <c r="L55" i="7"/>
  <c r="K55" i="7"/>
  <c r="L54" i="7"/>
  <c r="L53" i="7"/>
  <c r="K56" i="7"/>
  <c r="K53" i="7"/>
  <c r="I34" i="7" l="1"/>
  <c r="I37" i="7"/>
  <c r="I4" i="7"/>
  <c r="I16" i="7"/>
  <c r="I21" i="7"/>
  <c r="I28" i="7"/>
  <c r="I31" i="7"/>
  <c r="I40" i="7"/>
  <c r="I43" i="7"/>
  <c r="I7" i="7" l="1"/>
  <c r="I38" i="7"/>
  <c r="I9" i="7"/>
  <c r="I36" i="7"/>
  <c r="I35" i="7"/>
  <c r="I42" i="7"/>
  <c r="I50" i="7"/>
  <c r="I22" i="7"/>
  <c r="I39" i="7"/>
  <c r="I17" i="7"/>
  <c r="I46" i="7"/>
  <c r="I32" i="7"/>
  <c r="I18" i="7"/>
  <c r="I26" i="7"/>
  <c r="I5" i="7"/>
  <c r="I27" i="7"/>
  <c r="I20" i="7"/>
  <c r="I47" i="7"/>
  <c r="I8" i="7"/>
  <c r="I44" i="7"/>
  <c r="I41" i="7"/>
  <c r="I51" i="7"/>
  <c r="I30" i="7"/>
  <c r="I33" i="7"/>
  <c r="I10" i="7"/>
  <c r="I11" i="7"/>
  <c r="I12" i="7"/>
  <c r="I13" i="7"/>
  <c r="I6" i="7"/>
  <c r="I14" i="7"/>
  <c r="I15" i="7"/>
  <c r="I19" i="7"/>
  <c r="I24" i="7"/>
  <c r="I23" i="7"/>
  <c r="I25" i="7"/>
  <c r="I29" i="7"/>
  <c r="I49" i="7"/>
  <c r="I48" i="7"/>
  <c r="I45" i="7"/>
  <c r="I53" i="7" l="1"/>
  <c r="I56" i="7"/>
  <c r="I55" i="7"/>
  <c r="I54" i="7"/>
  <c r="M8" i="7" l="1"/>
  <c r="M53" i="7" s="1"/>
  <c r="B5" i="7"/>
  <c r="B6" i="7"/>
  <c r="B7" i="7"/>
  <c r="B8" i="7"/>
  <c r="B9" i="7"/>
  <c r="B10" i="7"/>
  <c r="B11" i="7"/>
  <c r="B12" i="7"/>
  <c r="B13" i="7"/>
  <c r="B14" i="7"/>
  <c r="B15" i="7"/>
  <c r="B16" i="7"/>
  <c r="B17" i="7"/>
  <c r="B18" i="7"/>
  <c r="B19" i="7"/>
  <c r="B20" i="7"/>
  <c r="B21" i="7"/>
  <c r="B22" i="7"/>
  <c r="B23" i="7"/>
  <c r="B24" i="7"/>
  <c r="B25" i="7"/>
  <c r="B26" i="7"/>
  <c r="B27" i="7"/>
  <c r="B28" i="7"/>
  <c r="B29" i="7"/>
  <c r="B30" i="7"/>
  <c r="B31" i="7"/>
  <c r="B32" i="7"/>
  <c r="B33" i="7"/>
  <c r="B34" i="7"/>
  <c r="B35" i="7"/>
  <c r="B36" i="7"/>
  <c r="B37" i="7"/>
  <c r="B38" i="7"/>
  <c r="B39" i="7"/>
  <c r="B40" i="7"/>
  <c r="B41" i="7"/>
  <c r="B42" i="7"/>
  <c r="B43" i="7"/>
  <c r="B44" i="7"/>
  <c r="B45" i="7"/>
  <c r="B46" i="7"/>
  <c r="B47" i="7"/>
  <c r="B48" i="7"/>
  <c r="B49" i="7"/>
  <c r="B50" i="7"/>
  <c r="B51" i="7"/>
  <c r="B4" i="7"/>
  <c r="E52" i="6" l="1"/>
  <c r="G52" i="6" s="1"/>
  <c r="E51" i="6"/>
  <c r="G51" i="6" s="1"/>
  <c r="E50" i="6"/>
  <c r="G50" i="6" s="1"/>
  <c r="E49" i="6"/>
  <c r="G49" i="6" s="1"/>
  <c r="E48" i="6"/>
  <c r="G48" i="6" s="1"/>
  <c r="E47" i="6"/>
  <c r="G47" i="6" s="1"/>
  <c r="E46" i="6"/>
  <c r="G46" i="6" s="1"/>
  <c r="E45" i="6"/>
  <c r="G45" i="6" s="1"/>
  <c r="E44" i="6"/>
  <c r="G44" i="6" s="1"/>
  <c r="E43" i="6"/>
  <c r="G43" i="6" s="1"/>
  <c r="E42" i="6"/>
  <c r="G42" i="6" s="1"/>
  <c r="E41" i="6"/>
  <c r="G41" i="6" s="1"/>
  <c r="E40" i="6"/>
  <c r="G40" i="6" s="1"/>
  <c r="E39" i="6"/>
  <c r="G39" i="6" s="1"/>
  <c r="E38" i="6"/>
  <c r="G38" i="6" s="1"/>
  <c r="K38" i="6"/>
  <c r="E37" i="6"/>
  <c r="G37" i="6" s="1"/>
  <c r="K37" i="6" s="1"/>
  <c r="E36" i="6"/>
  <c r="G36" i="6" s="1"/>
  <c r="K36" i="6"/>
  <c r="E35" i="6"/>
  <c r="G35" i="6" s="1"/>
  <c r="K35" i="6" s="1"/>
  <c r="E34" i="6"/>
  <c r="G34" i="6" s="1"/>
  <c r="E33" i="6"/>
  <c r="G33" i="6" s="1"/>
  <c r="E32" i="6"/>
  <c r="G32" i="6" s="1"/>
  <c r="I32" i="6"/>
  <c r="E31" i="6"/>
  <c r="G31" i="6" s="1"/>
  <c r="I31" i="6"/>
  <c r="E30" i="6"/>
  <c r="G30" i="6" s="1"/>
  <c r="I30" i="6"/>
  <c r="E29" i="6"/>
  <c r="G29" i="6" s="1"/>
  <c r="I29" i="6"/>
  <c r="E28" i="6"/>
  <c r="G28" i="6" s="1"/>
  <c r="E27" i="6"/>
  <c r="G27" i="6" s="1"/>
  <c r="E26" i="6"/>
  <c r="G26" i="6" s="1"/>
  <c r="E25" i="6"/>
  <c r="G25" i="6" s="1"/>
  <c r="E24" i="6"/>
  <c r="G24" i="6" s="1"/>
  <c r="E23" i="6"/>
  <c r="G23" i="6" s="1"/>
  <c r="E22" i="6"/>
  <c r="G22" i="6" s="1"/>
  <c r="E21" i="6"/>
  <c r="G21" i="6" s="1"/>
  <c r="E20" i="6"/>
  <c r="G20" i="6" s="1"/>
  <c r="E19" i="6"/>
  <c r="G19" i="6" s="1"/>
  <c r="E18" i="6"/>
  <c r="G18" i="6" s="1"/>
  <c r="E17" i="6"/>
  <c r="G17" i="6" s="1"/>
  <c r="E15" i="6"/>
  <c r="E14" i="6"/>
  <c r="G14" i="6" s="1"/>
  <c r="E13" i="6"/>
  <c r="G13" i="6" s="1"/>
  <c r="E12" i="6"/>
  <c r="G12" i="6" s="1"/>
  <c r="E11" i="6"/>
  <c r="G11" i="6" s="1"/>
  <c r="E10" i="6"/>
  <c r="G10" i="6" s="1"/>
  <c r="E9" i="6"/>
  <c r="G9" i="6" s="1"/>
  <c r="E8" i="6"/>
  <c r="G8" i="6" s="1"/>
  <c r="E7" i="6"/>
  <c r="G7" i="6" s="1"/>
  <c r="E6" i="6"/>
  <c r="G6" i="6" s="1"/>
  <c r="N6" i="6" s="1"/>
  <c r="Q5" i="7" s="1"/>
  <c r="X5" i="7" s="1"/>
  <c r="N38" i="6" l="1"/>
  <c r="R5" i="7"/>
  <c r="K17" i="6"/>
  <c r="K41" i="6"/>
  <c r="N42" i="6" s="1"/>
  <c r="K14" i="6"/>
  <c r="N15" i="6" s="1"/>
  <c r="Q14" i="7" s="1"/>
  <c r="X14" i="7" s="1"/>
  <c r="N36" i="6"/>
  <c r="K42" i="6"/>
  <c r="K46" i="6"/>
  <c r="N47" i="6" s="1"/>
  <c r="K50" i="6"/>
  <c r="K9" i="6"/>
  <c r="K21" i="6"/>
  <c r="N22" i="6" s="1"/>
  <c r="K33" i="6"/>
  <c r="K49" i="6"/>
  <c r="N50" i="6" s="1"/>
  <c r="K10" i="6"/>
  <c r="N11" i="6" s="1"/>
  <c r="Q10" i="7" s="1"/>
  <c r="X10" i="7" s="1"/>
  <c r="N10" i="6"/>
  <c r="Q9" i="7" s="1"/>
  <c r="X9" i="7" s="1"/>
  <c r="K22" i="6"/>
  <c r="K7" i="6"/>
  <c r="N8" i="6" s="1"/>
  <c r="Q7" i="7" s="1"/>
  <c r="K11" i="6"/>
  <c r="N12" i="6" s="1"/>
  <c r="Q11" i="7" s="1"/>
  <c r="X11" i="7" s="1"/>
  <c r="K19" i="6"/>
  <c r="N20" i="6" s="1"/>
  <c r="K23" i="6"/>
  <c r="N24" i="6" s="1"/>
  <c r="N23" i="6"/>
  <c r="K27" i="6"/>
  <c r="K39" i="6"/>
  <c r="N40" i="6" s="1"/>
  <c r="N39" i="6"/>
  <c r="K43" i="6"/>
  <c r="N43" i="6"/>
  <c r="K47" i="6"/>
  <c r="N48" i="6" s="1"/>
  <c r="K51" i="6"/>
  <c r="N51" i="6"/>
  <c r="K13" i="6"/>
  <c r="N14" i="6" s="1"/>
  <c r="Q13" i="7" s="1"/>
  <c r="X13" i="7" s="1"/>
  <c r="K25" i="6"/>
  <c r="N26" i="6" s="1"/>
  <c r="K45" i="6"/>
  <c r="N46" i="6" s="1"/>
  <c r="K18" i="6"/>
  <c r="N19" i="6" s="1"/>
  <c r="N18" i="6"/>
  <c r="K26" i="6"/>
  <c r="N27" i="6" s="1"/>
  <c r="K34" i="6"/>
  <c r="N34" i="6"/>
  <c r="K8" i="6"/>
  <c r="N9" i="6" s="1"/>
  <c r="Q8" i="7" s="1"/>
  <c r="X8" i="7" s="1"/>
  <c r="K12" i="6"/>
  <c r="N13" i="6" s="1"/>
  <c r="Q12" i="7" s="1"/>
  <c r="X12" i="7" s="1"/>
  <c r="K16" i="6"/>
  <c r="N17" i="6" s="1"/>
  <c r="K20" i="6"/>
  <c r="N21" i="6" s="1"/>
  <c r="K24" i="6"/>
  <c r="N25" i="6" s="1"/>
  <c r="K28" i="6"/>
  <c r="N29" i="6" s="1"/>
  <c r="N28" i="6"/>
  <c r="N35" i="6"/>
  <c r="N37" i="6"/>
  <c r="K40" i="6"/>
  <c r="N41" i="6" s="1"/>
  <c r="K44" i="6"/>
  <c r="N45" i="6" s="1"/>
  <c r="N44" i="6"/>
  <c r="K48" i="6"/>
  <c r="N49" i="6" s="1"/>
  <c r="K52" i="6"/>
  <c r="N52" i="6"/>
  <c r="K6" i="6"/>
  <c r="N7" i="6" s="1"/>
  <c r="Q6" i="7" s="1"/>
  <c r="X6" i="7" s="1"/>
  <c r="J29" i="6"/>
  <c r="J31" i="6"/>
  <c r="J30" i="6"/>
  <c r="J32" i="6"/>
  <c r="T7" i="7"/>
  <c r="T11" i="7"/>
  <c r="T13" i="7"/>
  <c r="T17" i="7"/>
  <c r="T21" i="7"/>
  <c r="T23" i="7"/>
  <c r="T27" i="7"/>
  <c r="T31" i="7"/>
  <c r="T37" i="7"/>
  <c r="T8" i="7"/>
  <c r="T44" i="7"/>
  <c r="T46" i="7"/>
  <c r="T48" i="7"/>
  <c r="T50" i="7"/>
  <c r="T15" i="7"/>
  <c r="T19" i="7"/>
  <c r="T25" i="7"/>
  <c r="T29" i="7"/>
  <c r="T33" i="7"/>
  <c r="T35" i="7"/>
  <c r="T39" i="7"/>
  <c r="T41" i="7"/>
  <c r="T43" i="7"/>
  <c r="T51" i="7"/>
  <c r="M28" i="7"/>
  <c r="M30" i="7"/>
  <c r="M29" i="7"/>
  <c r="M31" i="7"/>
  <c r="Q15" i="7" l="1"/>
  <c r="U21" i="7"/>
  <c r="V21" i="7" s="1"/>
  <c r="AA21" i="7"/>
  <c r="U37" i="7"/>
  <c r="V37" i="7" s="1"/>
  <c r="AA37" i="7"/>
  <c r="U51" i="7"/>
  <c r="V51" i="7" s="1"/>
  <c r="AA51" i="7"/>
  <c r="U35" i="7"/>
  <c r="V35" i="7" s="1"/>
  <c r="AA35" i="7"/>
  <c r="U19" i="7"/>
  <c r="V19" i="7" s="1"/>
  <c r="AA19" i="7"/>
  <c r="U46" i="7"/>
  <c r="V46" i="7" s="1"/>
  <c r="AA46" i="7"/>
  <c r="U31" i="7"/>
  <c r="V31" i="7" s="1"/>
  <c r="AA31" i="7"/>
  <c r="U17" i="7"/>
  <c r="V17" i="7" s="1"/>
  <c r="AA17" i="7"/>
  <c r="U39" i="7"/>
  <c r="V39" i="7" s="1"/>
  <c r="AA39" i="7"/>
  <c r="U43" i="7"/>
  <c r="V43" i="7" s="1"/>
  <c r="AA43" i="7"/>
  <c r="U33" i="7"/>
  <c r="V33" i="7" s="1"/>
  <c r="AA33" i="7"/>
  <c r="U15" i="7"/>
  <c r="V15" i="7" s="1"/>
  <c r="U44" i="7"/>
  <c r="V44" i="7" s="1"/>
  <c r="AA44" i="7"/>
  <c r="U27" i="7"/>
  <c r="V27" i="7" s="1"/>
  <c r="AA27" i="7"/>
  <c r="U13" i="7"/>
  <c r="V13" i="7" s="1"/>
  <c r="AA13" i="7"/>
  <c r="U25" i="7"/>
  <c r="V25" i="7" s="1"/>
  <c r="AA25" i="7"/>
  <c r="U48" i="7"/>
  <c r="V48" i="7" s="1"/>
  <c r="AA48" i="7"/>
  <c r="U7" i="7"/>
  <c r="V7" i="7" s="1"/>
  <c r="AA7" i="7"/>
  <c r="U41" i="7"/>
  <c r="V41" i="7" s="1"/>
  <c r="AA41" i="7"/>
  <c r="U29" i="7"/>
  <c r="V29" i="7" s="1"/>
  <c r="AA29" i="7"/>
  <c r="U50" i="7"/>
  <c r="V50" i="7" s="1"/>
  <c r="AA50" i="7"/>
  <c r="U8" i="7"/>
  <c r="V8" i="7" s="1"/>
  <c r="AA8" i="7"/>
  <c r="U23" i="7"/>
  <c r="V23" i="7" s="1"/>
  <c r="AA23" i="7"/>
  <c r="U11" i="7"/>
  <c r="V11" i="7" s="1"/>
  <c r="AA11" i="7"/>
  <c r="K32" i="6"/>
  <c r="K30" i="6"/>
  <c r="K29" i="6"/>
  <c r="K31" i="6"/>
  <c r="Q38" i="7"/>
  <c r="X38" i="7" s="1"/>
  <c r="Q43" i="7"/>
  <c r="X43" i="7" s="1"/>
  <c r="Q44" i="7"/>
  <c r="X44" i="7" s="1"/>
  <c r="Q49" i="7"/>
  <c r="X49" i="7" s="1"/>
  <c r="Q41" i="7"/>
  <c r="X41" i="7" s="1"/>
  <c r="Q51" i="7"/>
  <c r="X51" i="7" s="1"/>
  <c r="Q25" i="7"/>
  <c r="X25" i="7" s="1"/>
  <c r="Q17" i="7"/>
  <c r="X17" i="7" s="1"/>
  <c r="Q22" i="7"/>
  <c r="X22" i="7" s="1"/>
  <c r="Q16" i="7"/>
  <c r="X16" i="7" s="1"/>
  <c r="Q21" i="7"/>
  <c r="X21" i="7" s="1"/>
  <c r="Q34" i="7"/>
  <c r="X34" i="7" s="1"/>
  <c r="Q47" i="7"/>
  <c r="X47" i="7" s="1"/>
  <c r="Q39" i="7"/>
  <c r="X39" i="7" s="1"/>
  <c r="Q28" i="7"/>
  <c r="X28" i="7" s="1"/>
  <c r="Q50" i="7"/>
  <c r="X50" i="7" s="1"/>
  <c r="Q46" i="7"/>
  <c r="X46" i="7" s="1"/>
  <c r="Q42" i="7"/>
  <c r="X42" i="7" s="1"/>
  <c r="Q24" i="7"/>
  <c r="X24" i="7" s="1"/>
  <c r="Q27" i="7"/>
  <c r="X27" i="7" s="1"/>
  <c r="Q19" i="7"/>
  <c r="X19" i="7" s="1"/>
  <c r="Q48" i="7"/>
  <c r="X48" i="7" s="1"/>
  <c r="Q40" i="7"/>
  <c r="X40" i="7" s="1"/>
  <c r="X56" i="7" s="1"/>
  <c r="Q45" i="7"/>
  <c r="X45" i="7" s="1"/>
  <c r="Q37" i="7"/>
  <c r="X37" i="7" s="1"/>
  <c r="Q18" i="7"/>
  <c r="X18" i="7" s="1"/>
  <c r="Q35" i="7"/>
  <c r="X35" i="7" s="1"/>
  <c r="Q23" i="7"/>
  <c r="X23" i="7" s="1"/>
  <c r="Q26" i="7"/>
  <c r="X26" i="7" s="1"/>
  <c r="Q20" i="7"/>
  <c r="X20" i="7" s="1"/>
  <c r="T36" i="7"/>
  <c r="T22" i="7"/>
  <c r="T42" i="7"/>
  <c r="T20" i="7"/>
  <c r="T12" i="7"/>
  <c r="T4" i="7"/>
  <c r="Q33" i="7"/>
  <c r="X33" i="7" s="1"/>
  <c r="T49" i="7"/>
  <c r="T40" i="7"/>
  <c r="AA40" i="7" s="1"/>
  <c r="T34" i="7"/>
  <c r="T26" i="7"/>
  <c r="T18" i="7"/>
  <c r="T10" i="7"/>
  <c r="T9" i="7"/>
  <c r="T45" i="7"/>
  <c r="T30" i="7"/>
  <c r="T14" i="7"/>
  <c r="T28" i="7"/>
  <c r="AA28" i="7" s="1"/>
  <c r="T47" i="7"/>
  <c r="T38" i="7"/>
  <c r="T32" i="7"/>
  <c r="T24" i="7"/>
  <c r="T16" i="7"/>
  <c r="AA16" i="7" s="1"/>
  <c r="T6" i="7"/>
  <c r="T5" i="7"/>
  <c r="AA5" i="7" s="1"/>
  <c r="M55" i="7"/>
  <c r="R6" i="7"/>
  <c r="R7" i="7"/>
  <c r="R14" i="7"/>
  <c r="R10" i="7"/>
  <c r="R11" i="7"/>
  <c r="R13" i="7"/>
  <c r="Q36" i="7"/>
  <c r="X36" i="7" s="1"/>
  <c r="R8" i="7"/>
  <c r="R12" i="7"/>
  <c r="R9" i="7"/>
  <c r="X53" i="7" l="1"/>
  <c r="C5" i="9" s="1"/>
  <c r="Q53" i="7"/>
  <c r="R53" i="7"/>
  <c r="B24" i="9" s="1"/>
  <c r="U47" i="7"/>
  <c r="V47" i="7" s="1"/>
  <c r="AA47" i="7"/>
  <c r="U45" i="7"/>
  <c r="V45" i="7" s="1"/>
  <c r="AA45" i="7"/>
  <c r="U26" i="7"/>
  <c r="V26" i="7" s="1"/>
  <c r="AA26" i="7"/>
  <c r="U42" i="7"/>
  <c r="V42" i="7" s="1"/>
  <c r="AA42" i="7"/>
  <c r="U24" i="7"/>
  <c r="V24" i="7" s="1"/>
  <c r="AA24" i="7"/>
  <c r="U9" i="7"/>
  <c r="V9" i="7" s="1"/>
  <c r="AA9" i="7"/>
  <c r="U34" i="7"/>
  <c r="V34" i="7" s="1"/>
  <c r="AA34" i="7"/>
  <c r="AA4" i="7"/>
  <c r="U4" i="7"/>
  <c r="V4" i="7" s="1"/>
  <c r="U22" i="7"/>
  <c r="V22" i="7" s="1"/>
  <c r="AA22" i="7"/>
  <c r="U14" i="7"/>
  <c r="V14" i="7" s="1"/>
  <c r="AA14" i="7"/>
  <c r="U10" i="7"/>
  <c r="V10" i="7" s="1"/>
  <c r="AA10" i="7"/>
  <c r="U12" i="7"/>
  <c r="V12" i="7" s="1"/>
  <c r="AA12" i="7"/>
  <c r="U36" i="7"/>
  <c r="V36" i="7" s="1"/>
  <c r="AA36" i="7"/>
  <c r="C8" i="9"/>
  <c r="U32" i="7"/>
  <c r="V32" i="7" s="1"/>
  <c r="AA32" i="7"/>
  <c r="U6" i="7"/>
  <c r="V6" i="7" s="1"/>
  <c r="AA6" i="7"/>
  <c r="U38" i="7"/>
  <c r="V38" i="7" s="1"/>
  <c r="AA38" i="7"/>
  <c r="U30" i="7"/>
  <c r="V30" i="7" s="1"/>
  <c r="AA30" i="7"/>
  <c r="AA55" i="7" s="1"/>
  <c r="U18" i="7"/>
  <c r="V18" i="7" s="1"/>
  <c r="AA18" i="7"/>
  <c r="AA54" i="7" s="1"/>
  <c r="U49" i="7"/>
  <c r="V49" i="7" s="1"/>
  <c r="AA49" i="7"/>
  <c r="AA56" i="7" s="1"/>
  <c r="U20" i="7"/>
  <c r="V20" i="7" s="1"/>
  <c r="AA20" i="7"/>
  <c r="X54" i="7"/>
  <c r="B6" i="9"/>
  <c r="D5" i="9"/>
  <c r="J5" i="9" s="1"/>
  <c r="N32" i="6"/>
  <c r="Q31" i="7" s="1"/>
  <c r="N30" i="6"/>
  <c r="Q29" i="7" s="1"/>
  <c r="X29" i="7" s="1"/>
  <c r="N31" i="6"/>
  <c r="Q30" i="7" s="1"/>
  <c r="N33" i="6"/>
  <c r="Q32" i="7" s="1"/>
  <c r="R36" i="7"/>
  <c r="R28" i="7"/>
  <c r="R48" i="7"/>
  <c r="R44" i="7"/>
  <c r="R20" i="7"/>
  <c r="R35" i="7"/>
  <c r="R37" i="7"/>
  <c r="R19" i="7"/>
  <c r="R46" i="7"/>
  <c r="R47" i="7"/>
  <c r="R22" i="7"/>
  <c r="R43" i="7"/>
  <c r="R23" i="7"/>
  <c r="R40" i="7"/>
  <c r="R24" i="7"/>
  <c r="R21" i="7"/>
  <c r="R25" i="7"/>
  <c r="R49" i="7"/>
  <c r="R18" i="7"/>
  <c r="R42" i="7"/>
  <c r="R39" i="7"/>
  <c r="R51" i="7"/>
  <c r="R33" i="7"/>
  <c r="R26" i="7"/>
  <c r="R45" i="7"/>
  <c r="R27" i="7"/>
  <c r="R50" i="7"/>
  <c r="R34" i="7"/>
  <c r="R17" i="7"/>
  <c r="R41" i="7"/>
  <c r="R38" i="7"/>
  <c r="Q54" i="7"/>
  <c r="R16" i="7"/>
  <c r="Q56" i="7"/>
  <c r="T56" i="7"/>
  <c r="U40" i="7"/>
  <c r="T54" i="7"/>
  <c r="U16" i="7"/>
  <c r="T55" i="7"/>
  <c r="U28" i="7"/>
  <c r="T53" i="7"/>
  <c r="U5" i="7"/>
  <c r="C17" i="9" l="1"/>
  <c r="C16" i="9"/>
  <c r="B17" i="9" s="1"/>
  <c r="D17" i="9" s="1"/>
  <c r="C15" i="9"/>
  <c r="B16" i="9" s="1"/>
  <c r="R32" i="7"/>
  <c r="X32" i="7"/>
  <c r="E24" i="9"/>
  <c r="I7" i="9"/>
  <c r="R30" i="7"/>
  <c r="X30" i="7"/>
  <c r="C6" i="9"/>
  <c r="B7" i="9" s="1"/>
  <c r="AA53" i="7"/>
  <c r="R31" i="7"/>
  <c r="X31" i="7"/>
  <c r="X55" i="7" s="1"/>
  <c r="R56" i="7"/>
  <c r="B27" i="9" s="1"/>
  <c r="R29" i="7"/>
  <c r="Q55" i="7"/>
  <c r="R54" i="7"/>
  <c r="U56" i="7"/>
  <c r="C27" i="9" s="1"/>
  <c r="D27" i="9" s="1"/>
  <c r="V40" i="7"/>
  <c r="V56" i="7" s="1"/>
  <c r="U55" i="7"/>
  <c r="C26" i="9" s="1"/>
  <c r="V28" i="7"/>
  <c r="V55" i="7" s="1"/>
  <c r="U54" i="7"/>
  <c r="C25" i="9" s="1"/>
  <c r="V16" i="7"/>
  <c r="V54" i="7" s="1"/>
  <c r="U53" i="7"/>
  <c r="C24" i="9" s="1"/>
  <c r="V5" i="7"/>
  <c r="V53" i="7" s="1"/>
  <c r="B61" i="7"/>
  <c r="D6" i="9" l="1"/>
  <c r="J6" i="9" s="1"/>
  <c r="C7" i="9"/>
  <c r="B8" i="9" s="1"/>
  <c r="D8" i="9" s="1"/>
  <c r="C14" i="9"/>
  <c r="B62" i="7"/>
  <c r="B25" i="9"/>
  <c r="I8" i="9"/>
  <c r="E25" i="9"/>
  <c r="C29" i="9"/>
  <c r="D24" i="9"/>
  <c r="R55" i="7"/>
  <c r="B26" i="9" s="1"/>
  <c r="D26" i="9" s="1"/>
  <c r="D7" i="9"/>
  <c r="J7" i="9" s="1"/>
  <c r="E26" i="9" s="1"/>
  <c r="D16" i="9"/>
  <c r="C62" i="7"/>
  <c r="D62" i="7" s="1"/>
  <c r="B63" i="7"/>
  <c r="C61" i="7"/>
  <c r="B29" i="9" l="1"/>
  <c r="B15" i="9"/>
  <c r="D15" i="9" s="1"/>
  <c r="J15" i="9" s="1"/>
  <c r="D14" i="9"/>
  <c r="J14" i="9" s="1"/>
  <c r="D25" i="9"/>
  <c r="D29" i="9" s="1"/>
  <c r="J8" i="9"/>
  <c r="E27" i="9" s="1"/>
  <c r="E29" i="9" s="1"/>
  <c r="C63" i="7"/>
  <c r="D61" i="7"/>
  <c r="D63" i="7" s="1"/>
  <c r="I17" i="9" l="1"/>
  <c r="J17" i="9" s="1"/>
  <c r="F27" i="9" s="1"/>
  <c r="G27" i="9" s="1"/>
  <c r="F25" i="9"/>
  <c r="G25" i="9" s="1"/>
  <c r="H26" i="9" s="1"/>
  <c r="I16" i="9"/>
  <c r="J16" i="9" s="1"/>
  <c r="F26" i="9" s="1"/>
  <c r="G26" i="9" s="1"/>
  <c r="F24" i="9"/>
  <c r="F29" i="9" l="1"/>
  <c r="G24" i="9"/>
  <c r="H27" i="9"/>
  <c r="I27" i="9" s="1"/>
  <c r="J27" i="9" s="1"/>
  <c r="I26" i="9"/>
  <c r="J26" i="9" s="1"/>
  <c r="H28" i="9"/>
  <c r="I28" i="9" s="1"/>
  <c r="J28" i="9" s="1"/>
  <c r="I24" i="9" l="1"/>
  <c r="G29" i="9"/>
  <c r="H25" i="9"/>
  <c r="I25" i="9" l="1"/>
  <c r="J25" i="9" s="1"/>
  <c r="H29" i="9"/>
  <c r="I29" i="9"/>
  <c r="J24" i="9"/>
  <c r="J29" i="9" s="1"/>
</calcChain>
</file>

<file path=xl/comments1.xml><?xml version="1.0" encoding="utf-8"?>
<comments xmlns="http://schemas.openxmlformats.org/spreadsheetml/2006/main">
  <authors>
    <author>Gabe Platt</author>
  </authors>
  <commentList>
    <comment ref="G3" authorId="0" shapeId="0">
      <text>
        <r>
          <rPr>
            <b/>
            <sz val="9"/>
            <color indexed="81"/>
            <rFont val="Tahoma"/>
            <family val="2"/>
          </rPr>
          <t>Gabe Platt:</t>
        </r>
        <r>
          <rPr>
            <sz val="9"/>
            <color indexed="81"/>
            <rFont val="Tahoma"/>
            <family val="2"/>
          </rPr>
          <t xml:space="preserve">
June 2017 and prior was under CT 142</t>
        </r>
      </text>
    </comment>
    <comment ref="M3" authorId="0" shapeId="0">
      <text>
        <r>
          <rPr>
            <b/>
            <sz val="9"/>
            <color indexed="81"/>
            <rFont val="Tahoma"/>
            <family val="2"/>
          </rPr>
          <t>Gabe Platt:</t>
        </r>
        <r>
          <rPr>
            <sz val="9"/>
            <color indexed="81"/>
            <rFont val="Tahoma"/>
            <family val="2"/>
          </rPr>
          <t xml:space="preserve">
We used Billed GA from subsequent month as a proxy for consumption</t>
        </r>
      </text>
    </comment>
  </commentList>
</comments>
</file>

<file path=xl/sharedStrings.xml><?xml version="1.0" encoding="utf-8"?>
<sst xmlns="http://schemas.openxmlformats.org/spreadsheetml/2006/main" count="661" uniqueCount="418">
  <si>
    <t>2016</t>
  </si>
  <si>
    <t>2017</t>
  </si>
  <si>
    <t>2018</t>
  </si>
  <si>
    <t>2019</t>
  </si>
  <si>
    <t>2015</t>
  </si>
  <si>
    <t>Total</t>
  </si>
  <si>
    <t>Difference</t>
  </si>
  <si>
    <t>Volume Period</t>
  </si>
  <si>
    <t>Charge Type</t>
  </si>
  <si>
    <t>RPP/non-RPP</t>
  </si>
  <si>
    <t>Class</t>
  </si>
  <si>
    <t>Power/GA</t>
  </si>
  <si>
    <t>Volumes</t>
  </si>
  <si>
    <t>Note</t>
  </si>
  <si>
    <t>Post-Change</t>
  </si>
  <si>
    <t>101</t>
  </si>
  <si>
    <t>Both</t>
  </si>
  <si>
    <t>A&amp;B</t>
  </si>
  <si>
    <t>Power</t>
  </si>
  <si>
    <t>AQEW</t>
  </si>
  <si>
    <t>Calendar Month</t>
  </si>
  <si>
    <t>147</t>
  </si>
  <si>
    <t>non-RPP</t>
  </si>
  <si>
    <t>A</t>
  </si>
  <si>
    <t>GA</t>
  </si>
  <si>
    <t>Class A</t>
  </si>
  <si>
    <t>148</t>
  </si>
  <si>
    <t>B</t>
  </si>
  <si>
    <t>Class B = AQEW+EG-Class A</t>
  </si>
  <si>
    <t>1142</t>
  </si>
  <si>
    <t>RPP</t>
  </si>
  <si>
    <t>Settlement</t>
  </si>
  <si>
    <t>Class B RPP only</t>
  </si>
  <si>
    <t>1412</t>
  </si>
  <si>
    <t>Embedded Generation (EG)</t>
  </si>
  <si>
    <t>Note 1</t>
  </si>
  <si>
    <t>Note 2</t>
  </si>
  <si>
    <t>Class A usage is determined through individual meter point data for all Class A customers multiplied by WNH's Class A loss factor.</t>
  </si>
  <si>
    <t>Note 3</t>
  </si>
  <si>
    <t>Class B volumes are determined by taking AQEW (total wholesale meter points), plus Embedded Generation (internally tracked), less total loss factor adjusted Class A volumes.</t>
  </si>
  <si>
    <t>Note 4</t>
  </si>
  <si>
    <t>Embedded Generation contracts are paid and settled separately. No change to this process.</t>
  </si>
  <si>
    <t>February</t>
  </si>
  <si>
    <t>March</t>
  </si>
  <si>
    <t>April</t>
  </si>
  <si>
    <t>May</t>
  </si>
  <si>
    <t>June</t>
  </si>
  <si>
    <t>July</t>
  </si>
  <si>
    <t>August</t>
  </si>
  <si>
    <t>September</t>
  </si>
  <si>
    <t>October</t>
  </si>
  <si>
    <t>November</t>
  </si>
  <si>
    <t>December</t>
  </si>
  <si>
    <t>Where:</t>
  </si>
  <si>
    <t>Jan/15</t>
  </si>
  <si>
    <t>Feb</t>
  </si>
  <si>
    <t>Mar</t>
  </si>
  <si>
    <t>Apr</t>
  </si>
  <si>
    <t>Jan / 16</t>
  </si>
  <si>
    <t>January/17</t>
  </si>
  <si>
    <t>January/18</t>
  </si>
  <si>
    <t>Settlement Month</t>
  </si>
  <si>
    <t>Submission Month</t>
  </si>
  <si>
    <t>RPP Revenues (RPP rate x kWh billed)</t>
  </si>
  <si>
    <t>RPP Cost of Energy (cost of energy x kWh billed)</t>
  </si>
  <si>
    <t>RPP Settlement</t>
  </si>
  <si>
    <t>CT 101
Cost of Energy</t>
  </si>
  <si>
    <t>CT 1142 - 1
RPP Rev - RPP Energy</t>
  </si>
  <si>
    <t>CT 1142 - 2
RPP GA</t>
  </si>
  <si>
    <t>CT 1142
RPP Settlement</t>
  </si>
  <si>
    <t>PB $ Billed in Year 2015 Jan</t>
  </si>
  <si>
    <t>PB $ Billed in Year 2015 Feb</t>
  </si>
  <si>
    <t>PB $ Billed in Year 2015 Mar</t>
  </si>
  <si>
    <t>PB $ Billed in Year 2015 Apr</t>
  </si>
  <si>
    <t>PB $ Billed in Year 2015 May</t>
  </si>
  <si>
    <t>PB $ Billed in Year 2015 Jun</t>
  </si>
  <si>
    <t>PB $ Billed in Year 2015 Jul</t>
  </si>
  <si>
    <t>PB $ Billed in Year 2015 Aug</t>
  </si>
  <si>
    <t>PB $ Billed in Year 2015 Sep</t>
  </si>
  <si>
    <t>PB $ Billed in Year 2015 Oct</t>
  </si>
  <si>
    <t>PB $ Billed in Year 2015 Nov</t>
  </si>
  <si>
    <t>PB $ Billed in Year 2015 Dec</t>
  </si>
  <si>
    <t>PB $ Billed in Year 2016 Jan</t>
  </si>
  <si>
    <t>PB $ Billed in Year 2016 Feb</t>
  </si>
  <si>
    <t>PB $ Billed in Year 2016 Mar</t>
  </si>
  <si>
    <t>PB $ Billed in Year 2016 Apr</t>
  </si>
  <si>
    <t>PB $ Billed in Year 2016 May</t>
  </si>
  <si>
    <t>PB $ Billed in Year 2016 Jun</t>
  </si>
  <si>
    <t>PB $ Billed in Year 2016 Jul</t>
  </si>
  <si>
    <t>PB $ Billed in Year 2016 Aug</t>
  </si>
  <si>
    <t>PB $ Billed in Year 2016 Sep</t>
  </si>
  <si>
    <t>PB $ Billed in Year 2016 Oct</t>
  </si>
  <si>
    <t>PB $ Billed in Year 2016 Nov</t>
  </si>
  <si>
    <t>PB $ Billed in Year 2016 Dec</t>
  </si>
  <si>
    <t>PB $ Billed in Year 2017 Jan</t>
  </si>
  <si>
    <t>PB $ Billed in Year 2017 Feb</t>
  </si>
  <si>
    <t>PB $ Billed in Year 2017 Mar</t>
  </si>
  <si>
    <t>PB $ Billed in Year 2017 Apr</t>
  </si>
  <si>
    <t>PB $ Billed in Year 2017 May</t>
  </si>
  <si>
    <t>PB $ Billed in Year 2017 June</t>
  </si>
  <si>
    <t>PB $ Billed in Year 2017 July</t>
  </si>
  <si>
    <t>PB $ Billed in Year 2017 Aug</t>
  </si>
  <si>
    <t>PB $ Billed in Year 2017 Sep</t>
  </si>
  <si>
    <t>PB $ Billed in Year 2017 Oct</t>
  </si>
  <si>
    <t>PB $ Billed in Year 2017 Nov</t>
  </si>
  <si>
    <t>PB $ Billed in Year 2017 Dec</t>
  </si>
  <si>
    <t>PB $ Billed in Year 2018 Jan</t>
  </si>
  <si>
    <t>PB $ Billed in Year 2018 Feb</t>
  </si>
  <si>
    <t>PB $ Billed in Year 2018 Mar</t>
  </si>
  <si>
    <t>PB $ Billed in Year 2018 Apr</t>
  </si>
  <si>
    <t>PB $ Billed in Year 2018 May</t>
  </si>
  <si>
    <t>PB $ Billed in Year 2018 Jun</t>
  </si>
  <si>
    <t>PB $ Billed in Year 2018 Jul</t>
  </si>
  <si>
    <t>PB $ Billed in Year 2018 Aug</t>
  </si>
  <si>
    <t>PB $ Billed in Year 2018 Sep</t>
  </si>
  <si>
    <t>PB $ Billed in Year 2018 Oct</t>
  </si>
  <si>
    <t>PB $ Billed in Year 2018 Nov</t>
  </si>
  <si>
    <t>PB $ Billed in Year 2018 Dec</t>
  </si>
  <si>
    <t>PB $ Billed in Year 2019 Jan</t>
  </si>
  <si>
    <t>PB $ Billed in Year 2019 Feb</t>
  </si>
  <si>
    <t>PB $ Billed in Year 2019 Mar</t>
  </si>
  <si>
    <t>PB $ Billed in Year 2019 Apr</t>
  </si>
  <si>
    <t>PB $ Billed in Year 2019 May</t>
  </si>
  <si>
    <t>PB $ Billed in Year 2019 Jun</t>
  </si>
  <si>
    <t>PB $ Billed in Year 2019 Jul</t>
  </si>
  <si>
    <t>PB $ Billed in Year 2019 Aug</t>
  </si>
  <si>
    <t>PB $ Billed in Year 2019 Sep</t>
  </si>
  <si>
    <t>PB $ Billed in Year 2019 Oct</t>
  </si>
  <si>
    <t>PB $ Billed in Year 2019 Nov</t>
  </si>
  <si>
    <t>PB $ Billed in Year 2019 Dec</t>
  </si>
  <si>
    <t>P</t>
  </si>
  <si>
    <t>I</t>
  </si>
  <si>
    <t>Class B GA Consumed @ 1st Estimate (billed)</t>
  </si>
  <si>
    <t>Class B GA Consumed @ Final rate</t>
  </si>
  <si>
    <t>Class B GA Billed used in RPP Settlement Calc</t>
  </si>
  <si>
    <t>CT 147
Class A GA (@ pdf)</t>
  </si>
  <si>
    <t>CT 148
Class B GA (@ final rate)</t>
  </si>
  <si>
    <t>Revised RPP Settlement</t>
  </si>
  <si>
    <t>Settlement Diff</t>
  </si>
  <si>
    <t>Revised RPP GA (est + true-up)</t>
  </si>
  <si>
    <t>Revised</t>
  </si>
  <si>
    <t>Table 1: Commodity Cost of Power:</t>
  </si>
  <si>
    <t>RPP Revenues = RPP kWh billed during month @ RPP rates</t>
  </si>
  <si>
    <t>Settlement = RPP Revenues - (RPP Cost of Energy + RPP GA actual)</t>
  </si>
  <si>
    <t>RPP Cost of Energy = RPP kWh billed during month @ weighted average cost of energy</t>
  </si>
  <si>
    <t>Given the timing of this calculation, the actual invoice would not have been received yet, nor would the Non-RPP kWh billed in the subsequent month be completed. As a result, this amount was estimated and trued-up in the following month.</t>
  </si>
  <si>
    <t>*Former RPP settlement calculation:</t>
  </si>
  <si>
    <t>Mixed*</t>
  </si>
  <si>
    <t>RPP GA (total GA for month less Non-RPP portion billed)</t>
  </si>
  <si>
    <t>Difference $</t>
  </si>
  <si>
    <t>RPP GA Actual = Total Class B GA per CT 148 on IESO Invoice less Non-RPP kWh billed during subsequent month @ final GA rate</t>
  </si>
  <si>
    <t>AQEW is the total net energy (loss adjusted) that WNH pulls from the transmission system. WNH obtains this number from Utilismart which monitors wholesale metering points. The IESO is able to obtain this number through wholesale meter data.</t>
  </si>
  <si>
    <t>Pre-Change</t>
  </si>
  <si>
    <t>App 1.a - IESO Invoice Summary</t>
  </si>
  <si>
    <t>App 1.b - Class B Non-RPP GA</t>
  </si>
  <si>
    <t>App 1.c - Class B - RPP Settlement - Actual Submissions</t>
  </si>
  <si>
    <t>App 1.d - Class B RPP Settlement - Recalc</t>
  </si>
  <si>
    <t>RPP Submitted ($)</t>
  </si>
  <si>
    <t>RPP Recalc ($)</t>
  </si>
  <si>
    <t>Year</t>
  </si>
  <si>
    <t>Table 2 - RPP Recalculation</t>
  </si>
  <si>
    <t>Table 3 - RPP Settlement Error Effect on Account 4705</t>
  </si>
  <si>
    <t>RPP settlement included in 4705</t>
  </si>
  <si>
    <t>GA Reconciliation Accrual to COP included in 4705</t>
  </si>
  <si>
    <t>Total Effect on 4705</t>
  </si>
  <si>
    <t>Submitted</t>
  </si>
  <si>
    <t>Accrued</t>
  </si>
  <si>
    <t>Accr. Diff</t>
  </si>
  <si>
    <t>Rev. in next period</t>
  </si>
  <si>
    <t>C</t>
  </si>
  <si>
    <t>D</t>
  </si>
  <si>
    <t>E</t>
  </si>
  <si>
    <t>F = D + E</t>
  </si>
  <si>
    <t>G</t>
  </si>
  <si>
    <t>H</t>
  </si>
  <si>
    <t>J</t>
  </si>
  <si>
    <t>K</t>
  </si>
  <si>
    <t>M = J - (K + L)</t>
  </si>
  <si>
    <t>N</t>
  </si>
  <si>
    <t>O = J - (K + N)</t>
  </si>
  <si>
    <t>P = O - F</t>
  </si>
  <si>
    <t>Reference:</t>
  </si>
  <si>
    <t>A to E</t>
  </si>
  <si>
    <t>F</t>
  </si>
  <si>
    <t>Calculation</t>
  </si>
  <si>
    <t>Source</t>
  </si>
  <si>
    <t>WNH RPP Settlement submissions to the IESO</t>
  </si>
  <si>
    <t>Reference</t>
  </si>
  <si>
    <t>Cl B Non-RPP GA</t>
  </si>
  <si>
    <t>IESO Price x kWh in Month 2015 Jan Updated Prices</t>
  </si>
  <si>
    <t>IESO Price x kWh in Month 2015 Feb Updated Prices</t>
  </si>
  <si>
    <t>IESO Price x kWh in Month 2015 Mar Updated Prices</t>
  </si>
  <si>
    <t>IESO Price x kWh in Month 2015 Apr Updated Prices</t>
  </si>
  <si>
    <t>IESO Price x kWh in Month 2015 May Updated Prices</t>
  </si>
  <si>
    <t>IESO Price x kWh in Month 2015 June Updated Prices</t>
  </si>
  <si>
    <t xml:space="preserve">IESO Price x kWh in Month 2015 July Update Prices </t>
  </si>
  <si>
    <t xml:space="preserve">IESO Price x kWh in Month 2015 Aug Update Prices </t>
  </si>
  <si>
    <t xml:space="preserve">IESO Price x kWh in Month 2015 Sep Update Prices </t>
  </si>
  <si>
    <t xml:space="preserve">IESO Price x kWh in Month 2015 Oct Update Prices </t>
  </si>
  <si>
    <t>IESO Price x kWh in Month 2015 Nov Update Prices</t>
  </si>
  <si>
    <t>IESO Price x kWh in Month 2015 Dec Update Prices</t>
  </si>
  <si>
    <t>IESO Price x kWh in Month 2016 Jan Update Prices</t>
  </si>
  <si>
    <t>IESO Price x kWh in Month 2016 Feb Updated Prices</t>
  </si>
  <si>
    <t>IESO Price x kWh in Month 2016 Mar Updated Prices</t>
  </si>
  <si>
    <t>IESO Price x kWh in Month 2016 Apr Updated Prices</t>
  </si>
  <si>
    <t>IESO Price x kWh in Month 2016 May Updated Prices</t>
  </si>
  <si>
    <t>IESO Price x kWh in Month 2016 Jun Updated Prices</t>
  </si>
  <si>
    <t>IESO Price x kWh in Month 2016 Jul Updated Prices</t>
  </si>
  <si>
    <t>IESO Price x kWh in Month 2016 Aug Updated Prices</t>
  </si>
  <si>
    <t>IESO Price x kWh in Month 2016 Sep Updated Prices</t>
  </si>
  <si>
    <t>IESO Price x kWh in Month 2016 Oct Updated Prices</t>
  </si>
  <si>
    <t>IESO Price x kWh in Month 2016 Nov Updated Prices</t>
  </si>
  <si>
    <t>IESO Price x kWh in Month 2016 Dec Updated Prices</t>
  </si>
  <si>
    <t>IESO Price x kWh in Month 2017 Jan Updated Prices</t>
  </si>
  <si>
    <t>IESO Price x kWh in Month 2017 Feb Updated Prices</t>
  </si>
  <si>
    <t>IESO Price x kWh in Month 2017 Mar Updated Prices</t>
  </si>
  <si>
    <t>IESO Price x kWh in Month 2017 Apr Updated Prices</t>
  </si>
  <si>
    <t>IESO Price x kWh in Month 2017 May Updated Prices</t>
  </si>
  <si>
    <t>IESO Price x kWh in Month 2017 Jun Updated Prices</t>
  </si>
  <si>
    <t>IESO Price x kWh in Month 2017 Jul Updated Prices</t>
  </si>
  <si>
    <t>IESO Price x kWh in Month 2017 Aug Updated Prices</t>
  </si>
  <si>
    <t>IESO Price x kWh in Month 2017 Sep Updated Prices</t>
  </si>
  <si>
    <t>IESO Price x kWh in Month 2017 Oct Updated Prices</t>
  </si>
  <si>
    <t>IESO Price x kWh in Month 2017 Nov Updated Prices</t>
  </si>
  <si>
    <t>IESO Price x kWh in Month 2017 Dec Updated Prices</t>
  </si>
  <si>
    <t>IESO Price x kWh in Month 2018 Jan Updated Prices</t>
  </si>
  <si>
    <t>IESO Price x kWh in Month 2018 Feb Updated Prices</t>
  </si>
  <si>
    <t>IESO Price x kWh in Month 2018 Mar Updated Prices</t>
  </si>
  <si>
    <t>IESO Price x kWh in Month 2018 Apr Updated Prices</t>
  </si>
  <si>
    <t>IESO Price x kWh in Month 2018 May Updated Prices</t>
  </si>
  <si>
    <t>IESO Price x kWh in Month 2018 June Updated Prices</t>
  </si>
  <si>
    <t>IESO Price x kWh in Month 2018 July Updated Prices</t>
  </si>
  <si>
    <t>IESO Price x kWh in Month 2018 Aug Updated Prices</t>
  </si>
  <si>
    <t>IESO Price x kWh in Month 2018 Sep Updated Prices</t>
  </si>
  <si>
    <t>IESO Price x kWh in Month 2018 Oct Updated Prices</t>
  </si>
  <si>
    <t>IESO Price x kWh in Month 2018 Nov Updated Prices</t>
  </si>
  <si>
    <t>IESO Price x kWh in Month 2018 Dec Updated Prices</t>
  </si>
  <si>
    <t>IESO Price x kWh in Month 2019 Jan Updated Prices</t>
  </si>
  <si>
    <t>IESO Price x kWh in Month 2019 Feb Updated Prices</t>
  </si>
  <si>
    <t>IESO Price x kWh in Month 2019 Mar Updated Prices</t>
  </si>
  <si>
    <t>IESO Price x kWh in Month 2019 Apr Updated Prices</t>
  </si>
  <si>
    <t>IESO Price x kWh in Month 2019 May Updated Prices</t>
  </si>
  <si>
    <t>IESO Price x kWh in Month 2019 Jun Updated Prices</t>
  </si>
  <si>
    <t>IESO Price x kWh in Month 2019 Jul Updated Prices</t>
  </si>
  <si>
    <t>IESO Price x kWh in Month 2019 Aug Updated Prices</t>
  </si>
  <si>
    <t>IESO Price x kWh in Month 2019 Sep Updated Prices</t>
  </si>
  <si>
    <t>IESO Price x kWh in Month 2019 Oct Updated Prices</t>
  </si>
  <si>
    <t>IESO Price x kWh in Month 2019 Nov Updated Prices</t>
  </si>
  <si>
    <t>IESO Price x kWh in Month 2019 Dec Updated Prices</t>
  </si>
  <si>
    <t>Obtained by multiplying Non-RPP kWh per meter data by the final posted GA price for consumption month</t>
  </si>
  <si>
    <t>Obtained by multiplying Non-RPP kWh per meter data by the GA 1st Estimate price for each consumption month</t>
  </si>
  <si>
    <t>G to H</t>
  </si>
  <si>
    <t>Total Non-RPP GA @ 1st Estimate per consumption month</t>
  </si>
  <si>
    <t>Total Non-RPP GA @ Final Price per consumption month</t>
  </si>
  <si>
    <t>L = E</t>
  </si>
  <si>
    <t>J to L</t>
  </si>
  <si>
    <t>M</t>
  </si>
  <si>
    <t>Calculation - Equivalent to Column F</t>
  </si>
  <si>
    <t>O</t>
  </si>
  <si>
    <t xml:space="preserve">RPP GA Est &amp; True-Up - "E" </t>
  </si>
  <si>
    <t>WNH shadow invoice for current month based on total consumption</t>
  </si>
  <si>
    <t>Total Class B GA Estimate</t>
  </si>
  <si>
    <t>Total Class B GA @ Final Rate per IESO Invoice</t>
  </si>
  <si>
    <t>Class B Non-RPP kWh</t>
  </si>
  <si>
    <t>GA 1st Estimate Price</t>
  </si>
  <si>
    <t>Total Class B Non-RPP GA Estimate</t>
  </si>
  <si>
    <t>RPP GA Estimate</t>
  </si>
  <si>
    <t>Wholesale meter data</t>
  </si>
  <si>
    <t>IESO posted GA prices</t>
  </si>
  <si>
    <t>Actual Non-RPP GA Billed in Subsequent Month</t>
  </si>
  <si>
    <t>RPP GA Actual</t>
  </si>
  <si>
    <t>"Actual" for Current Month</t>
  </si>
  <si>
    <t>Estimate Non-RPP GA for Current Month</t>
  </si>
  <si>
    <t>Estimate RPP GA for Current Month</t>
  </si>
  <si>
    <t>C = A*B</t>
  </si>
  <si>
    <t>E = D - C</t>
  </si>
  <si>
    <t>IESO actual invoice for current month (received subsequent to initial settlement)</t>
  </si>
  <si>
    <t>H = F + G</t>
  </si>
  <si>
    <t>I = H - E</t>
  </si>
  <si>
    <t>Total RPP GA Included in Settlement</t>
  </si>
  <si>
    <t>Prior Month True-Up</t>
  </si>
  <si>
    <t>Adjustments</t>
  </si>
  <si>
    <t>K = E (current) + I (prior) + J (current)</t>
  </si>
  <si>
    <t>Change to Current Estimate</t>
  </si>
  <si>
    <t>Calculation = Current Month Estimate + Prior Month True-Up + Change to Current Estimate (Agreed to historical RPP Settlement submissions)</t>
  </si>
  <si>
    <t>WNH RPP Settlement submissions to the IESO - "L" equal to RPP GA Est &amp; True-Up "K"</t>
  </si>
  <si>
    <t>Total Billed Non-RPP GA per tab "Cl B Non-RPP GA" - some exceptions due to bill corrections done post-true-up</t>
  </si>
  <si>
    <t>Per Settlement Submissions</t>
  </si>
  <si>
    <t>Non-RPP GA @ Final Rate (consumption)</t>
  </si>
  <si>
    <t>L</t>
  </si>
  <si>
    <t>Cl B Non-RPP GA - Non-RPP GA @ Final Price per consumption month</t>
  </si>
  <si>
    <t>M = F - L</t>
  </si>
  <si>
    <t>RPP GA Recalculation - Revised</t>
  </si>
  <si>
    <t>N = M - E</t>
  </si>
  <si>
    <t>O = E (current) + N (prior)</t>
  </si>
  <si>
    <t>M to O</t>
  </si>
  <si>
    <t>"M"</t>
  </si>
  <si>
    <t>"O"</t>
  </si>
  <si>
    <t>RPP GA Est &amp; True-Up - "O"</t>
  </si>
  <si>
    <t>Change in estimate if initial kWh read unreliable. Any differences would get trued-up in subsequent month.</t>
  </si>
  <si>
    <t>O - M</t>
  </si>
  <si>
    <t>Non-RPP GA Received/Charged on IESO Invoice</t>
  </si>
  <si>
    <t>Non-RPP GA Paid/Charged per Billing System</t>
  </si>
  <si>
    <t>Q</t>
  </si>
  <si>
    <t>R</t>
  </si>
  <si>
    <t>S = B + C - N</t>
  </si>
  <si>
    <t>Q = B + C - L</t>
  </si>
  <si>
    <t>T = R</t>
  </si>
  <si>
    <t>Initial 4705 GA Accrual Inputs</t>
  </si>
  <si>
    <t>Revised 4705 GA Accrual Inputs</t>
  </si>
  <si>
    <t>Table 2</t>
  </si>
  <si>
    <t>Prior Year</t>
  </si>
  <si>
    <t>Current Year</t>
  </si>
  <si>
    <t>Subtotal</t>
  </si>
  <si>
    <t>C = A + B</t>
  </si>
  <si>
    <t>Other Components</t>
  </si>
  <si>
    <t>Unbilled, Carrying Charges, etc.</t>
  </si>
  <si>
    <t>Transfer to Balance Sheet</t>
  </si>
  <si>
    <t>Total Accrual</t>
  </si>
  <si>
    <t>Original Accrual</t>
  </si>
  <si>
    <t>Revised Accrual</t>
  </si>
  <si>
    <t>I = -(C + F + G + H)</t>
  </si>
  <si>
    <t>L = J + K</t>
  </si>
  <si>
    <t>O = M + N</t>
  </si>
  <si>
    <t>M = D</t>
  </si>
  <si>
    <t>N = E</t>
  </si>
  <si>
    <t>P = G</t>
  </si>
  <si>
    <t>R = -(L + O + P + Q)</t>
  </si>
  <si>
    <t>"I"</t>
  </si>
  <si>
    <t>"R"</t>
  </si>
  <si>
    <t>Calculation - "B" from prior year</t>
  </si>
  <si>
    <t>Table 2 Non-RPP GA Received/Charged on IESO Invoice "Q"</t>
  </si>
  <si>
    <t>Calculation - "E" from prior year</t>
  </si>
  <si>
    <t>Table 2 Non-RPP GA Paid/Charged per Billing System "R"</t>
  </si>
  <si>
    <t>WNH audited historical general ledger</t>
  </si>
  <si>
    <t>Calculation - Transfer of accrual from 2 years prior as part of 1588 &amp; 1589 settlement</t>
  </si>
  <si>
    <t>Calculation - "K" from prior year</t>
  </si>
  <si>
    <t>Table 2 Non-RPP GA Received/Charged on IESO Invoice "S"</t>
  </si>
  <si>
    <t>Calculation - "M" from prior year - Equivalent to "D"</t>
  </si>
  <si>
    <t>Table 2 Non-RPP GA Paid/Charged per Billing System "T" - Equivalent to "E"</t>
  </si>
  <si>
    <t>4006-4055 - Energy sub-accounts</t>
  </si>
  <si>
    <t>Class B - RPP</t>
  </si>
  <si>
    <t>Class A - Non-RPP</t>
  </si>
  <si>
    <t>Class B - Non-RPP</t>
  </si>
  <si>
    <t>Original</t>
  </si>
  <si>
    <t>4705 - Energy Cost</t>
  </si>
  <si>
    <t>Class B - RPP commodity</t>
  </si>
  <si>
    <t>Class B - RPP GA</t>
  </si>
  <si>
    <t>Class B - Final IESO RPP Settlement</t>
  </si>
  <si>
    <t>Class A - Non-RPP commodity</t>
  </si>
  <si>
    <t>Class B - Non-RPP commodity</t>
  </si>
  <si>
    <t>4006-4055 - GA sub-accounts</t>
  </si>
  <si>
    <t>GA Reconciliation Accrual</t>
  </si>
  <si>
    <t>4707 - GA Cost</t>
  </si>
  <si>
    <t>4707 Subtotal</t>
  </si>
  <si>
    <t>4707 Balance per Cl B Non-RPP GA</t>
  </si>
  <si>
    <t>4707 Total</t>
  </si>
  <si>
    <t>4705 Total</t>
  </si>
  <si>
    <t>1588 - RSVA Power</t>
  </si>
  <si>
    <t>1589 - RSVA GA</t>
  </si>
  <si>
    <t>Diff</t>
  </si>
  <si>
    <t>A1</t>
  </si>
  <si>
    <t>A2</t>
  </si>
  <si>
    <t>B1</t>
  </si>
  <si>
    <t>C1</t>
  </si>
  <si>
    <t>D1</t>
  </si>
  <si>
    <t>E1</t>
  </si>
  <si>
    <t>F1</t>
  </si>
  <si>
    <t>G1</t>
  </si>
  <si>
    <t>H1</t>
  </si>
  <si>
    <t>I1</t>
  </si>
  <si>
    <t>J1</t>
  </si>
  <si>
    <t>K1</t>
  </si>
  <si>
    <t>B2</t>
  </si>
  <si>
    <t>C2</t>
  </si>
  <si>
    <t>D2</t>
  </si>
  <si>
    <t>I2</t>
  </si>
  <si>
    <t>E2</t>
  </si>
  <si>
    <t>F2</t>
  </si>
  <si>
    <t>G2</t>
  </si>
  <si>
    <t>H2</t>
  </si>
  <si>
    <t>J2</t>
  </si>
  <si>
    <t>K2</t>
  </si>
  <si>
    <t>Table 2 "J" per settlement submission</t>
  </si>
  <si>
    <t>Table 2 "K" per settlement submission</t>
  </si>
  <si>
    <t>Table 2 "L" per settlement submission</t>
  </si>
  <si>
    <t>Table 2 "M" per settlement submission</t>
  </si>
  <si>
    <t>Cl B Non-RPP GA - total Dec 2015 billings</t>
  </si>
  <si>
    <t>Table 2 "C" total Cl B GA per CT148 less Table 2 "L" total Cl B GA RPP portion included in settlement submission</t>
  </si>
  <si>
    <t>Cl B Non-RPP GA - total Dec 2015 consumption at final GA rates</t>
  </si>
  <si>
    <t>4006-4055 Total Energy</t>
  </si>
  <si>
    <t>4006-4055 Total GA</t>
  </si>
  <si>
    <t>Calculation = 4006-4055 Total Energy less 4705 Total</t>
  </si>
  <si>
    <t>Calculation = 4006-4055 Total GA less 4707 Total</t>
  </si>
  <si>
    <t>Same as A1</t>
  </si>
  <si>
    <t>Same as B1</t>
  </si>
  <si>
    <t>Table 2 "N" per revised settlement submission</t>
  </si>
  <si>
    <t>Table 2 "O" per revised settlement submission</t>
  </si>
  <si>
    <t>Table 2 "C" total Cl B GA per CT148 less Table 2 "N" total Cl B GA RPP portion included in revised settlement submission</t>
  </si>
  <si>
    <t>Same as G1</t>
  </si>
  <si>
    <t>December 2015 Illustration</t>
  </si>
  <si>
    <t>4705 Subtotal</t>
  </si>
  <si>
    <t>GA Reconciliation Accrual - offset 4707</t>
  </si>
  <si>
    <t>GA Reconciliation Accrual - offset 2205</t>
  </si>
  <si>
    <t>2205 - Accounts Payable</t>
  </si>
  <si>
    <t>L1</t>
  </si>
  <si>
    <t>M1</t>
  </si>
  <si>
    <t>L2</t>
  </si>
  <si>
    <t>M2</t>
  </si>
  <si>
    <t>Calculation = - J1</t>
  </si>
  <si>
    <t>Calculation = - J2</t>
  </si>
  <si>
    <t>Calculation = E1</t>
  </si>
  <si>
    <t>Calculation = E2</t>
  </si>
  <si>
    <t>Same as I1</t>
  </si>
  <si>
    <t>Calculation = I1 less 4707 Subtotal</t>
  </si>
  <si>
    <t>Calculation I2 less 4707 Subtotal</t>
  </si>
  <si>
    <t>Calculation = F1</t>
  </si>
  <si>
    <t>Calculation = F2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</si>
</sst>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3" formatCode="_-* #,##0.00_-;\-* #,##0.00_-;_-* &quot;-&quot;??_-;_-@_-"/>
    <numFmt numFmtId="164" formatCode="_(* #,##0.00_);_(* \(#,##0.00\);_(* &quot;-&quot;??_);_(@_)"/>
    <numFmt numFmtId="165" formatCode="_(* #,##0_);_(* \(#,##0\);_(* &quot;-&quot;??_);_(@_)"/>
    <numFmt numFmtId="166" formatCode="[$-409]mmm\-yy;@"/>
    <numFmt numFmtId="167" formatCode="_(* #,##0.00000_);_(* \(#,##0.00000\);_(* &quot;-&quot;??_);_(@_)"/>
    <numFmt numFmtId="168" formatCode="_-* #,##0_-;\-* #,##0_-;_-* &quot;-&quot;??_-;_-@_-"/>
    <numFmt numFmtId="169" formatCode="_(* #,##0_);_(* \(#,##0\);_(* &quot;-&quot;_);_(@_)"/>
  </numFmts>
  <fonts count="20" x14ac:knownFonts="1">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b/>
      <sz val="11"/>
      <color rgb="FFFF0000"/>
      <name val="Calibri"/>
      <family val="2"/>
      <scheme val="minor"/>
    </font>
    <font>
      <sz val="10"/>
      <name val="Arial"/>
      <family val="2"/>
    </font>
    <font>
      <b/>
      <sz val="12"/>
      <name val="Arial"/>
      <family val="2"/>
    </font>
    <font>
      <sz val="9"/>
      <color indexed="81"/>
      <name val="Tahoma"/>
      <family val="2"/>
    </font>
    <font>
      <b/>
      <sz val="9"/>
      <color indexed="81"/>
      <name val="Tahoma"/>
      <family val="2"/>
    </font>
    <font>
      <b/>
      <sz val="11"/>
      <name val="Calibri"/>
      <family val="2"/>
      <scheme val="minor"/>
    </font>
    <font>
      <sz val="12"/>
      <color theme="1"/>
      <name val="Arial"/>
      <family val="2"/>
    </font>
    <font>
      <sz val="12"/>
      <color indexed="8"/>
      <name val="Comic Sans MS"/>
      <family val="4"/>
    </font>
    <font>
      <sz val="12"/>
      <color indexed="8"/>
      <name val="Arial"/>
      <family val="2"/>
    </font>
    <font>
      <b/>
      <sz val="12"/>
      <color indexed="8"/>
      <name val="Comic Sans MS"/>
      <family val="4"/>
    </font>
    <font>
      <sz val="12"/>
      <name val="Comic Sans MS"/>
      <family val="4"/>
    </font>
    <font>
      <b/>
      <sz val="12"/>
      <name val="Comic Sans MS"/>
      <family val="4"/>
    </font>
    <font>
      <b/>
      <sz val="12"/>
      <color rgb="FF0070C0"/>
      <name val="Comic Sans MS"/>
      <family val="4"/>
    </font>
    <font>
      <sz val="12"/>
      <color rgb="FF0070C0"/>
      <name val="Comic Sans MS"/>
      <family val="4"/>
    </font>
    <font>
      <i/>
      <sz val="12"/>
      <color rgb="FF0070C0"/>
      <name val="Comic Sans MS"/>
      <family val="4"/>
    </font>
    <font>
      <b/>
      <i/>
      <sz val="11"/>
      <name val="Calibri"/>
      <family val="2"/>
      <scheme val="minor"/>
    </font>
  </fonts>
  <fills count="10">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rgb="FFFF9999"/>
        <bgColor indexed="64"/>
      </patternFill>
    </fill>
    <fill>
      <patternFill patternType="solid">
        <fgColor theme="8" tint="0.59999389629810485"/>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7" tint="0.59999389629810485"/>
        <bgColor indexed="64"/>
      </patternFill>
    </fill>
  </fills>
  <borders count="31">
    <border>
      <left/>
      <right/>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s>
  <cellStyleXfs count="7">
    <xf numFmtId="0" fontId="0" fillId="0" borderId="0"/>
    <xf numFmtId="43" fontId="1" fillId="0" borderId="0" applyFont="0" applyFill="0" applyBorder="0" applyAlignment="0" applyProtection="0"/>
    <xf numFmtId="164" fontId="1" fillId="0" borderId="0" applyFont="0" applyFill="0" applyBorder="0" applyAlignment="0" applyProtection="0"/>
    <xf numFmtId="0" fontId="5" fillId="0" borderId="0"/>
    <xf numFmtId="0" fontId="10" fillId="0" borderId="0"/>
    <xf numFmtId="9" fontId="12" fillId="0" borderId="0" applyFont="0" applyFill="0" applyBorder="0" applyAlignment="0" applyProtection="0"/>
    <xf numFmtId="43" fontId="12" fillId="0" borderId="0" applyFont="0" applyFill="0" applyBorder="0" applyAlignment="0" applyProtection="0"/>
  </cellStyleXfs>
  <cellXfs count="277">
    <xf numFmtId="0" fontId="0" fillId="0" borderId="0" xfId="0"/>
    <xf numFmtId="0" fontId="2" fillId="0" borderId="0" xfId="0" applyFont="1"/>
    <xf numFmtId="0" fontId="2" fillId="2" borderId="0" xfId="0" applyFont="1" applyFill="1"/>
    <xf numFmtId="0" fontId="0" fillId="2" borderId="0" xfId="0" applyFill="1"/>
    <xf numFmtId="0" fontId="2" fillId="2" borderId="0" xfId="0" applyFont="1" applyFill="1" applyAlignment="1">
      <alignment horizontal="center"/>
    </xf>
    <xf numFmtId="0" fontId="0" fillId="2" borderId="0" xfId="0" quotePrefix="1" applyFill="1"/>
    <xf numFmtId="0" fontId="4" fillId="2" borderId="0" xfId="0" applyFont="1" applyFill="1" applyAlignment="1">
      <alignment horizontal="center"/>
    </xf>
    <xf numFmtId="0" fontId="0" fillId="4" borderId="0" xfId="0" applyFill="1"/>
    <xf numFmtId="0" fontId="3" fillId="0" borderId="0" xfId="0" applyFont="1"/>
    <xf numFmtId="0" fontId="3" fillId="0" borderId="0" xfId="0" applyFont="1" applyFill="1"/>
    <xf numFmtId="0" fontId="0" fillId="0" borderId="0" xfId="0" applyFill="1"/>
    <xf numFmtId="49" fontId="5" fillId="0" borderId="0" xfId="0" applyNumberFormat="1" applyFont="1" applyFill="1" applyAlignment="1">
      <alignment horizontal="left"/>
    </xf>
    <xf numFmtId="49" fontId="5" fillId="0" borderId="0" xfId="0" quotePrefix="1" applyNumberFormat="1" applyFont="1" applyFill="1" applyAlignment="1">
      <alignment horizontal="left"/>
    </xf>
    <xf numFmtId="168" fontId="0" fillId="0" borderId="0" xfId="1" applyNumberFormat="1" applyFont="1"/>
    <xf numFmtId="168" fontId="3" fillId="0" borderId="0" xfId="1" applyNumberFormat="1" applyFont="1" applyFill="1"/>
    <xf numFmtId="0" fontId="11" fillId="0" borderId="0" xfId="4" applyFont="1"/>
    <xf numFmtId="0" fontId="13" fillId="0" borderId="0" xfId="4" applyFont="1"/>
    <xf numFmtId="43" fontId="11" fillId="0" borderId="0" xfId="6" applyFont="1" applyBorder="1"/>
    <xf numFmtId="43" fontId="14" fillId="0" borderId="0" xfId="6" applyFont="1" applyBorder="1"/>
    <xf numFmtId="0" fontId="14" fillId="0" borderId="11" xfId="4" applyFont="1" applyBorder="1"/>
    <xf numFmtId="43" fontId="11" fillId="0" borderId="0" xfId="4" applyNumberFormat="1" applyFont="1"/>
    <xf numFmtId="43" fontId="14" fillId="0" borderId="0" xfId="6" applyFont="1" applyFill="1" applyBorder="1"/>
    <xf numFmtId="164" fontId="11" fillId="0" borderId="0" xfId="4" applyNumberFormat="1" applyFont="1" applyBorder="1"/>
    <xf numFmtId="0" fontId="15" fillId="0" borderId="5" xfId="4" applyFont="1" applyBorder="1" applyAlignment="1">
      <alignment horizontal="center"/>
    </xf>
    <xf numFmtId="0" fontId="9" fillId="2" borderId="0" xfId="0" applyFont="1" applyFill="1" applyAlignment="1">
      <alignment horizontal="center"/>
    </xf>
    <xf numFmtId="0" fontId="3" fillId="2" borderId="0" xfId="0" applyFont="1" applyFill="1" applyAlignment="1">
      <alignment horizontal="left"/>
    </xf>
    <xf numFmtId="168" fontId="9" fillId="3" borderId="15" xfId="1" applyNumberFormat="1" applyFont="1" applyFill="1" applyBorder="1" applyAlignment="1">
      <alignment horizontal="center" wrapText="1"/>
    </xf>
    <xf numFmtId="168" fontId="9" fillId="7" borderId="15" xfId="1" applyNumberFormat="1" applyFont="1" applyFill="1" applyBorder="1" applyAlignment="1">
      <alignment horizontal="center" wrapText="1"/>
    </xf>
    <xf numFmtId="168" fontId="9" fillId="7" borderId="16" xfId="1" applyNumberFormat="1" applyFont="1" applyFill="1" applyBorder="1" applyAlignment="1">
      <alignment horizontal="center" wrapText="1"/>
    </xf>
    <xf numFmtId="168" fontId="9" fillId="7" borderId="17" xfId="1" applyNumberFormat="1" applyFont="1" applyFill="1" applyBorder="1" applyAlignment="1">
      <alignment horizontal="center" wrapText="1"/>
    </xf>
    <xf numFmtId="169" fontId="3" fillId="2" borderId="0" xfId="1" applyNumberFormat="1" applyFont="1" applyFill="1"/>
    <xf numFmtId="169" fontId="3" fillId="2" borderId="8" xfId="1" applyNumberFormat="1" applyFont="1" applyFill="1" applyBorder="1"/>
    <xf numFmtId="168" fontId="9" fillId="2" borderId="0" xfId="1" applyNumberFormat="1" applyFont="1" applyFill="1"/>
    <xf numFmtId="168" fontId="3" fillId="2" borderId="0" xfId="1" applyNumberFormat="1" applyFont="1" applyFill="1"/>
    <xf numFmtId="169" fontId="3" fillId="2" borderId="0" xfId="1" applyNumberFormat="1" applyFont="1" applyFill="1" applyAlignment="1">
      <alignment horizontal="center"/>
    </xf>
    <xf numFmtId="169" fontId="3" fillId="2" borderId="8" xfId="1" quotePrefix="1" applyNumberFormat="1" applyFont="1" applyFill="1" applyBorder="1" applyAlignment="1">
      <alignment horizontal="center"/>
    </xf>
    <xf numFmtId="169" fontId="3" fillId="2" borderId="7" xfId="1" applyNumberFormat="1" applyFont="1" applyFill="1" applyBorder="1"/>
    <xf numFmtId="169" fontId="9" fillId="2" borderId="7" xfId="1" applyNumberFormat="1" applyFont="1" applyFill="1" applyBorder="1"/>
    <xf numFmtId="17" fontId="3" fillId="2" borderId="0" xfId="0" applyNumberFormat="1" applyFont="1" applyFill="1"/>
    <xf numFmtId="168" fontId="0" fillId="2" borderId="0" xfId="1" quotePrefix="1" applyNumberFormat="1" applyFont="1" applyFill="1"/>
    <xf numFmtId="168" fontId="0" fillId="2" borderId="0" xfId="1" applyNumberFormat="1" applyFont="1" applyFill="1"/>
    <xf numFmtId="169" fontId="3" fillId="2" borderId="21" xfId="1" applyNumberFormat="1" applyFont="1" applyFill="1" applyBorder="1"/>
    <xf numFmtId="169" fontId="3" fillId="2" borderId="0" xfId="1" applyNumberFormat="1" applyFont="1" applyFill="1" applyBorder="1"/>
    <xf numFmtId="169" fontId="3" fillId="2" borderId="18" xfId="1" applyNumberFormat="1" applyFont="1" applyFill="1" applyBorder="1"/>
    <xf numFmtId="169" fontId="3" fillId="2" borderId="28" xfId="1" applyNumberFormat="1" applyFont="1" applyFill="1" applyBorder="1"/>
    <xf numFmtId="169" fontId="3" fillId="6" borderId="26" xfId="1" applyNumberFormat="1" applyFont="1" applyFill="1" applyBorder="1"/>
    <xf numFmtId="169" fontId="3" fillId="6" borderId="8" xfId="1" applyNumberFormat="1" applyFont="1" applyFill="1" applyBorder="1"/>
    <xf numFmtId="169" fontId="3" fillId="6" borderId="27" xfId="1" applyNumberFormat="1" applyFont="1" applyFill="1" applyBorder="1"/>
    <xf numFmtId="169" fontId="3" fillId="2" borderId="27" xfId="1" applyNumberFormat="1" applyFont="1" applyFill="1" applyBorder="1"/>
    <xf numFmtId="169" fontId="3" fillId="2" borderId="25" xfId="1" applyNumberFormat="1" applyFont="1" applyFill="1" applyBorder="1"/>
    <xf numFmtId="168" fontId="9" fillId="2" borderId="8" xfId="1" applyNumberFormat="1" applyFont="1" applyFill="1" applyBorder="1" applyAlignment="1">
      <alignment horizontal="center" wrapText="1"/>
    </xf>
    <xf numFmtId="168" fontId="4" fillId="0" borderId="0" xfId="1" applyNumberFormat="1" applyFont="1" applyFill="1" applyAlignment="1">
      <alignment horizontal="center"/>
    </xf>
    <xf numFmtId="0" fontId="4" fillId="2" borderId="0" xfId="0" applyFont="1" applyFill="1"/>
    <xf numFmtId="168" fontId="4" fillId="2" borderId="0" xfId="1" applyNumberFormat="1" applyFont="1" applyFill="1" applyAlignment="1">
      <alignment horizontal="center"/>
    </xf>
    <xf numFmtId="168" fontId="0" fillId="2" borderId="0" xfId="1" applyNumberFormat="1" applyFont="1" applyFill="1" applyBorder="1"/>
    <xf numFmtId="0" fontId="0" fillId="2" borderId="0" xfId="1" applyNumberFormat="1" applyFont="1" applyFill="1" applyAlignment="1">
      <alignment wrapText="1"/>
    </xf>
    <xf numFmtId="168" fontId="2" fillId="2" borderId="0" xfId="1" applyNumberFormat="1" applyFont="1" applyFill="1"/>
    <xf numFmtId="168" fontId="4" fillId="2" borderId="0" xfId="1" applyNumberFormat="1" applyFont="1" applyFill="1" applyAlignment="1">
      <alignment wrapText="1"/>
    </xf>
    <xf numFmtId="0" fontId="2" fillId="0" borderId="0" xfId="0" applyFont="1" applyFill="1"/>
    <xf numFmtId="0" fontId="2" fillId="0" borderId="0" xfId="0" applyFont="1" applyFill="1" applyAlignment="1">
      <alignment wrapText="1"/>
    </xf>
    <xf numFmtId="0" fontId="14" fillId="0" borderId="0" xfId="4" applyFont="1"/>
    <xf numFmtId="0" fontId="15" fillId="0" borderId="12" xfId="4" applyFont="1" applyBorder="1"/>
    <xf numFmtId="166" fontId="6" fillId="0" borderId="4" xfId="4" applyNumberFormat="1" applyFont="1" applyBorder="1" applyAlignment="1">
      <alignment horizontal="center"/>
    </xf>
    <xf numFmtId="0" fontId="14" fillId="0" borderId="14" xfId="4" applyFont="1" applyBorder="1"/>
    <xf numFmtId="43" fontId="14" fillId="0" borderId="14" xfId="6" applyFont="1" applyBorder="1"/>
    <xf numFmtId="0" fontId="16" fillId="0" borderId="11" xfId="4" applyFont="1" applyBorder="1"/>
    <xf numFmtId="0" fontId="17" fillId="0" borderId="0" xfId="4" applyFont="1" applyBorder="1"/>
    <xf numFmtId="0" fontId="17" fillId="0" borderId="14" xfId="4" applyFont="1" applyBorder="1"/>
    <xf numFmtId="0" fontId="17" fillId="0" borderId="0" xfId="4" applyFont="1"/>
    <xf numFmtId="43" fontId="15" fillId="0" borderId="2" xfId="6" applyFont="1" applyBorder="1"/>
    <xf numFmtId="43" fontId="15" fillId="0" borderId="0" xfId="6" applyFont="1" applyBorder="1"/>
    <xf numFmtId="0" fontId="13" fillId="0" borderId="0" xfId="4" applyFont="1" applyBorder="1"/>
    <xf numFmtId="0" fontId="16" fillId="0" borderId="0" xfId="4" applyFont="1"/>
    <xf numFmtId="165" fontId="3" fillId="0" borderId="11" xfId="2" applyNumberFormat="1" applyFont="1" applyFill="1" applyBorder="1"/>
    <xf numFmtId="167" fontId="3" fillId="0" borderId="0" xfId="2" applyNumberFormat="1" applyFont="1" applyFill="1" applyBorder="1"/>
    <xf numFmtId="165" fontId="3" fillId="0" borderId="0" xfId="2" applyNumberFormat="1" applyFont="1" applyFill="1"/>
    <xf numFmtId="49" fontId="3" fillId="0" borderId="0" xfId="0" applyNumberFormat="1" applyFont="1" applyFill="1" applyAlignment="1">
      <alignment horizontal="left"/>
    </xf>
    <xf numFmtId="49" fontId="9" fillId="0" borderId="0" xfId="0" applyNumberFormat="1" applyFont="1" applyFill="1" applyAlignment="1">
      <alignment horizontal="left"/>
    </xf>
    <xf numFmtId="165" fontId="9" fillId="0" borderId="17" xfId="2" applyNumberFormat="1" applyFont="1" applyFill="1" applyBorder="1" applyAlignment="1">
      <alignment horizontal="center" wrapText="1"/>
    </xf>
    <xf numFmtId="165" fontId="9" fillId="0" borderId="15" xfId="2" applyNumberFormat="1" applyFont="1" applyFill="1" applyBorder="1" applyAlignment="1">
      <alignment horizontal="center" wrapText="1"/>
    </xf>
    <xf numFmtId="165" fontId="9" fillId="0" borderId="0" xfId="2" applyNumberFormat="1" applyFont="1" applyFill="1" applyBorder="1" applyAlignment="1">
      <alignment horizontal="center" vertical="center" wrapText="1"/>
    </xf>
    <xf numFmtId="49" fontId="19" fillId="0" borderId="0" xfId="0" applyNumberFormat="1" applyFont="1" applyFill="1" applyAlignment="1">
      <alignment horizontal="left"/>
    </xf>
    <xf numFmtId="0" fontId="19" fillId="0" borderId="11" xfId="0" applyFont="1" applyFill="1" applyBorder="1"/>
    <xf numFmtId="0" fontId="19" fillId="0" borderId="0" xfId="0" applyFont="1" applyFill="1" applyBorder="1"/>
    <xf numFmtId="0" fontId="19" fillId="0" borderId="14" xfId="0" applyFont="1" applyFill="1" applyBorder="1"/>
    <xf numFmtId="0" fontId="19" fillId="0" borderId="10" xfId="0" applyFont="1" applyFill="1" applyBorder="1"/>
    <xf numFmtId="0" fontId="19" fillId="0" borderId="0" xfId="0" applyFont="1" applyFill="1"/>
    <xf numFmtId="168" fontId="19" fillId="0" borderId="0" xfId="1" applyNumberFormat="1" applyFont="1" applyFill="1"/>
    <xf numFmtId="165" fontId="3" fillId="0" borderId="0" xfId="2" applyNumberFormat="1" applyFont="1" applyFill="1" applyBorder="1"/>
    <xf numFmtId="165" fontId="3" fillId="0" borderId="14" xfId="2" applyNumberFormat="1" applyFont="1" applyFill="1" applyBorder="1"/>
    <xf numFmtId="165" fontId="3" fillId="0" borderId="10" xfId="2" applyNumberFormat="1" applyFont="1" applyFill="1" applyBorder="1"/>
    <xf numFmtId="49" fontId="3" fillId="0" borderId="0" xfId="0" applyNumberFormat="1" applyFont="1" applyFill="1"/>
    <xf numFmtId="49" fontId="4" fillId="0" borderId="0" xfId="0" applyNumberFormat="1" applyFont="1" applyFill="1" applyAlignment="1">
      <alignment horizontal="left"/>
    </xf>
    <xf numFmtId="49" fontId="4" fillId="0" borderId="0" xfId="0" applyNumberFormat="1" applyFont="1" applyFill="1" applyAlignment="1">
      <alignment horizontal="center"/>
    </xf>
    <xf numFmtId="0" fontId="4" fillId="0" borderId="0" xfId="0" applyFont="1" applyFill="1" applyAlignment="1">
      <alignment horizontal="center"/>
    </xf>
    <xf numFmtId="0" fontId="2" fillId="2" borderId="0" xfId="0" applyFont="1" applyFill="1" applyAlignment="1">
      <alignment horizontal="center" wrapText="1"/>
    </xf>
    <xf numFmtId="168" fontId="9" fillId="3" borderId="16" xfId="1" applyNumberFormat="1" applyFont="1" applyFill="1" applyBorder="1" applyAlignment="1">
      <alignment horizontal="center" wrapText="1"/>
    </xf>
    <xf numFmtId="168" fontId="9" fillId="3" borderId="17" xfId="1" applyNumberFormat="1" applyFont="1" applyFill="1" applyBorder="1" applyAlignment="1">
      <alignment horizontal="center" wrapText="1"/>
    </xf>
    <xf numFmtId="168" fontId="2" fillId="5" borderId="15" xfId="1" applyNumberFormat="1" applyFont="1" applyFill="1" applyBorder="1" applyAlignment="1">
      <alignment horizontal="center" wrapText="1"/>
    </xf>
    <xf numFmtId="168" fontId="2" fillId="5" borderId="16" xfId="1" applyNumberFormat="1" applyFont="1" applyFill="1" applyBorder="1" applyAlignment="1">
      <alignment horizontal="center" wrapText="1"/>
    </xf>
    <xf numFmtId="0" fontId="9" fillId="5" borderId="16" xfId="1" applyNumberFormat="1" applyFont="1" applyFill="1" applyBorder="1" applyAlignment="1">
      <alignment horizontal="center" wrapText="1"/>
    </xf>
    <xf numFmtId="168" fontId="2" fillId="5" borderId="17" xfId="1" applyNumberFormat="1" applyFont="1" applyFill="1" applyBorder="1" applyAlignment="1">
      <alignment horizontal="center" wrapText="1"/>
    </xf>
    <xf numFmtId="49" fontId="3" fillId="0" borderId="11" xfId="0" applyNumberFormat="1" applyFont="1" applyFill="1" applyBorder="1" applyAlignment="1">
      <alignment horizontal="left" wrapText="1"/>
    </xf>
    <xf numFmtId="165" fontId="9" fillId="0" borderId="19" xfId="2" applyNumberFormat="1" applyFont="1" applyFill="1" applyBorder="1" applyAlignment="1">
      <alignment horizontal="center" wrapText="1"/>
    </xf>
    <xf numFmtId="165" fontId="9" fillId="0" borderId="0" xfId="2" applyNumberFormat="1" applyFont="1" applyFill="1" applyBorder="1" applyAlignment="1">
      <alignment horizontal="center" wrapText="1"/>
    </xf>
    <xf numFmtId="168" fontId="3" fillId="0" borderId="0" xfId="1" applyNumberFormat="1" applyFont="1" applyFill="1" applyAlignment="1">
      <alignment wrapText="1"/>
    </xf>
    <xf numFmtId="0" fontId="3" fillId="0" borderId="0" xfId="0" applyFont="1" applyFill="1" applyAlignment="1">
      <alignment wrapText="1"/>
    </xf>
    <xf numFmtId="49" fontId="3" fillId="0" borderId="15" xfId="0" applyNumberFormat="1" applyFont="1" applyFill="1" applyBorder="1" applyAlignment="1">
      <alignment horizontal="left" wrapText="1"/>
    </xf>
    <xf numFmtId="49" fontId="4" fillId="0" borderId="0" xfId="0" applyNumberFormat="1" applyFont="1" applyFill="1"/>
    <xf numFmtId="165" fontId="3" fillId="0" borderId="15" xfId="2" applyNumberFormat="1" applyFont="1" applyFill="1" applyBorder="1"/>
    <xf numFmtId="167" fontId="3" fillId="0" borderId="16" xfId="2" applyNumberFormat="1" applyFont="1" applyFill="1" applyBorder="1"/>
    <xf numFmtId="165" fontId="3" fillId="0" borderId="17" xfId="2" applyNumberFormat="1" applyFont="1" applyFill="1" applyBorder="1"/>
    <xf numFmtId="165" fontId="3" fillId="0" borderId="16" xfId="2" applyNumberFormat="1" applyFont="1" applyFill="1" applyBorder="1"/>
    <xf numFmtId="165" fontId="3" fillId="0" borderId="20" xfId="2" applyNumberFormat="1" applyFont="1" applyFill="1" applyBorder="1"/>
    <xf numFmtId="164" fontId="9" fillId="0" borderId="16" xfId="2" applyFont="1" applyFill="1" applyBorder="1" applyAlignment="1">
      <alignment horizontal="center" wrapText="1"/>
    </xf>
    <xf numFmtId="165" fontId="9" fillId="0" borderId="3" xfId="2" applyNumberFormat="1" applyFont="1" applyFill="1" applyBorder="1" applyAlignment="1">
      <alignment horizontal="center" wrapText="1"/>
    </xf>
    <xf numFmtId="165" fontId="9" fillId="0" borderId="5" xfId="2" applyNumberFormat="1" applyFont="1" applyFill="1" applyBorder="1" applyAlignment="1">
      <alignment horizontal="center" wrapText="1"/>
    </xf>
    <xf numFmtId="165" fontId="9" fillId="0" borderId="4" xfId="2" applyNumberFormat="1" applyFont="1" applyFill="1" applyBorder="1" applyAlignment="1">
      <alignment horizontal="center" wrapText="1"/>
    </xf>
    <xf numFmtId="0" fontId="18" fillId="8" borderId="0" xfId="4" applyFont="1" applyFill="1" applyBorder="1"/>
    <xf numFmtId="166" fontId="6" fillId="8" borderId="4" xfId="4" applyNumberFormat="1" applyFont="1" applyFill="1" applyBorder="1" applyAlignment="1">
      <alignment horizontal="center"/>
    </xf>
    <xf numFmtId="0" fontId="16" fillId="8" borderId="0" xfId="4" applyFont="1" applyFill="1" applyBorder="1"/>
    <xf numFmtId="43" fontId="14" fillId="8" borderId="0" xfId="1" applyFont="1" applyFill="1" applyBorder="1"/>
    <xf numFmtId="0" fontId="14" fillId="8" borderId="0" xfId="4" applyFont="1" applyFill="1" applyBorder="1"/>
    <xf numFmtId="43" fontId="15" fillId="8" borderId="2" xfId="6" applyFont="1" applyFill="1" applyBorder="1"/>
    <xf numFmtId="165" fontId="9" fillId="0" borderId="2" xfId="2" applyNumberFormat="1" applyFont="1" applyFill="1" applyBorder="1" applyAlignment="1">
      <alignment horizontal="center" wrapText="1"/>
    </xf>
    <xf numFmtId="0" fontId="4" fillId="0" borderId="0" xfId="0" applyFont="1" applyFill="1" applyAlignment="1">
      <alignment horizontal="center" wrapText="1"/>
    </xf>
    <xf numFmtId="0" fontId="9" fillId="7" borderId="15" xfId="0" applyFont="1" applyFill="1" applyBorder="1" applyAlignment="1">
      <alignment horizontal="center" wrapText="1"/>
    </xf>
    <xf numFmtId="0" fontId="9" fillId="7" borderId="16" xfId="0" applyFont="1" applyFill="1" applyBorder="1" applyAlignment="1">
      <alignment horizontal="center" wrapText="1"/>
    </xf>
    <xf numFmtId="168" fontId="3" fillId="0" borderId="11" xfId="1" applyNumberFormat="1" applyFont="1" applyFill="1" applyBorder="1"/>
    <xf numFmtId="168" fontId="3" fillId="0" borderId="0" xfId="1" applyNumberFormat="1" applyFont="1" applyFill="1" applyBorder="1"/>
    <xf numFmtId="168" fontId="3" fillId="0" borderId="15" xfId="1" applyNumberFormat="1" applyFont="1" applyFill="1" applyBorder="1"/>
    <xf numFmtId="168" fontId="3" fillId="0" borderId="16" xfId="1" applyNumberFormat="1" applyFont="1" applyFill="1" applyBorder="1"/>
    <xf numFmtId="0" fontId="9" fillId="7" borderId="17" xfId="0" applyFont="1" applyFill="1" applyBorder="1" applyAlignment="1">
      <alignment horizontal="center" wrapText="1"/>
    </xf>
    <xf numFmtId="0" fontId="0" fillId="2" borderId="0" xfId="0" applyFont="1" applyFill="1"/>
    <xf numFmtId="0" fontId="0" fillId="0" borderId="0" xfId="0" applyFont="1" applyFill="1"/>
    <xf numFmtId="17" fontId="0" fillId="2" borderId="0" xfId="0" applyNumberFormat="1" applyFont="1" applyFill="1"/>
    <xf numFmtId="168" fontId="0" fillId="2" borderId="0" xfId="0" applyNumberFormat="1" applyFont="1" applyFill="1"/>
    <xf numFmtId="0" fontId="0" fillId="2" borderId="28" xfId="0" applyFont="1" applyFill="1" applyBorder="1"/>
    <xf numFmtId="0" fontId="0" fillId="2" borderId="21" xfId="0" applyFont="1" applyFill="1" applyBorder="1"/>
    <xf numFmtId="0" fontId="0" fillId="2" borderId="0" xfId="0" applyFont="1" applyFill="1" applyBorder="1"/>
    <xf numFmtId="0" fontId="0" fillId="2" borderId="18" xfId="0" applyFont="1" applyFill="1" applyBorder="1"/>
    <xf numFmtId="0" fontId="0" fillId="2" borderId="28" xfId="0" quotePrefix="1" applyFont="1" applyFill="1" applyBorder="1" applyAlignment="1">
      <alignment horizontal="center"/>
    </xf>
    <xf numFmtId="0" fontId="0" fillId="2" borderId="25" xfId="0" quotePrefix="1" applyFont="1" applyFill="1" applyBorder="1" applyAlignment="1">
      <alignment horizontal="center"/>
    </xf>
    <xf numFmtId="0" fontId="0" fillId="0" borderId="0" xfId="0" applyFont="1"/>
    <xf numFmtId="0" fontId="9" fillId="2" borderId="0" xfId="0" applyFont="1" applyFill="1"/>
    <xf numFmtId="0" fontId="9" fillId="2" borderId="24" xfId="0" applyFont="1" applyFill="1" applyBorder="1" applyAlignment="1">
      <alignment horizontal="center" wrapText="1"/>
    </xf>
    <xf numFmtId="0" fontId="9" fillId="2" borderId="25" xfId="0" applyFont="1" applyFill="1" applyBorder="1" applyAlignment="1">
      <alignment horizontal="center" wrapText="1"/>
    </xf>
    <xf numFmtId="0" fontId="9" fillId="2" borderId="26" xfId="0" applyFont="1" applyFill="1" applyBorder="1" applyAlignment="1">
      <alignment horizontal="center" wrapText="1"/>
    </xf>
    <xf numFmtId="0" fontId="9" fillId="2" borderId="8" xfId="0" applyFont="1" applyFill="1" applyBorder="1" applyAlignment="1">
      <alignment horizontal="center" wrapText="1"/>
    </xf>
    <xf numFmtId="0" fontId="9" fillId="2" borderId="27" xfId="0" applyFont="1" applyFill="1" applyBorder="1" applyAlignment="1">
      <alignment horizontal="center" wrapText="1"/>
    </xf>
    <xf numFmtId="0" fontId="9" fillId="2" borderId="9" xfId="0" applyFont="1" applyFill="1" applyBorder="1"/>
    <xf numFmtId="169" fontId="9" fillId="2" borderId="26" xfId="0" applyNumberFormat="1" applyFont="1" applyFill="1" applyBorder="1"/>
    <xf numFmtId="169" fontId="9" fillId="2" borderId="8" xfId="0" applyNumberFormat="1" applyFont="1" applyFill="1" applyBorder="1"/>
    <xf numFmtId="169" fontId="9" fillId="2" borderId="27" xfId="0" applyNumberFormat="1" applyFont="1" applyFill="1" applyBorder="1"/>
    <xf numFmtId="169" fontId="9" fillId="2" borderId="25" xfId="0" applyNumberFormat="1" applyFont="1" applyFill="1" applyBorder="1"/>
    <xf numFmtId="168" fontId="2" fillId="2" borderId="15" xfId="1" applyNumberFormat="1" applyFont="1" applyFill="1" applyBorder="1" applyAlignment="1">
      <alignment horizontal="center" wrapText="1"/>
    </xf>
    <xf numFmtId="168" fontId="2" fillId="2" borderId="17" xfId="1" applyNumberFormat="1" applyFont="1" applyFill="1" applyBorder="1" applyAlignment="1">
      <alignment horizontal="center" wrapText="1"/>
    </xf>
    <xf numFmtId="0" fontId="2" fillId="0" borderId="16" xfId="0" applyFont="1" applyBorder="1" applyAlignment="1">
      <alignment horizontal="center"/>
    </xf>
    <xf numFmtId="0" fontId="2" fillId="2" borderId="17" xfId="0" applyFont="1" applyFill="1" applyBorder="1" applyAlignment="1">
      <alignment horizontal="center"/>
    </xf>
    <xf numFmtId="0" fontId="4" fillId="0" borderId="0" xfId="0" applyFont="1" applyAlignment="1">
      <alignment horizontal="center"/>
    </xf>
    <xf numFmtId="0" fontId="0" fillId="2" borderId="21" xfId="0" quotePrefix="1" applyFont="1" applyFill="1" applyBorder="1" applyAlignment="1">
      <alignment horizontal="center"/>
    </xf>
    <xf numFmtId="168" fontId="2" fillId="2" borderId="16" xfId="1" applyNumberFormat="1" applyFont="1" applyFill="1" applyBorder="1" applyAlignment="1">
      <alignment horizontal="center" wrapText="1"/>
    </xf>
    <xf numFmtId="168" fontId="0" fillId="2" borderId="11" xfId="1" applyNumberFormat="1" applyFont="1" applyFill="1" applyBorder="1"/>
    <xf numFmtId="168" fontId="0" fillId="2" borderId="14" xfId="1" applyNumberFormat="1" applyFont="1" applyFill="1" applyBorder="1"/>
    <xf numFmtId="168" fontId="0" fillId="2" borderId="15" xfId="1" applyNumberFormat="1" applyFont="1" applyFill="1" applyBorder="1"/>
    <xf numFmtId="168" fontId="0" fillId="2" borderId="16" xfId="1" applyNumberFormat="1" applyFont="1" applyFill="1" applyBorder="1"/>
    <xf numFmtId="168" fontId="0" fillId="2" borderId="17" xfId="1" applyNumberFormat="1" applyFont="1" applyFill="1" applyBorder="1"/>
    <xf numFmtId="0" fontId="2" fillId="2" borderId="15" xfId="0" applyFont="1" applyFill="1" applyBorder="1" applyAlignment="1">
      <alignment horizontal="center" wrapText="1"/>
    </xf>
    <xf numFmtId="0" fontId="2" fillId="2" borderId="17" xfId="0" applyFont="1" applyFill="1" applyBorder="1" applyAlignment="1">
      <alignment horizontal="center" wrapText="1"/>
    </xf>
    <xf numFmtId="0" fontId="2" fillId="2" borderId="19" xfId="0" applyFont="1" applyFill="1" applyBorder="1" applyAlignment="1">
      <alignment horizontal="center"/>
    </xf>
    <xf numFmtId="0" fontId="2" fillId="2" borderId="20" xfId="0" applyFont="1" applyFill="1" applyBorder="1"/>
    <xf numFmtId="168" fontId="0" fillId="2" borderId="10" xfId="1" applyNumberFormat="1" applyFont="1" applyFill="1" applyBorder="1"/>
    <xf numFmtId="168" fontId="0" fillId="2" borderId="20" xfId="1" applyNumberFormat="1" applyFont="1" applyFill="1" applyBorder="1"/>
    <xf numFmtId="168" fontId="0" fillId="2" borderId="0" xfId="0" applyNumberFormat="1" applyFill="1"/>
    <xf numFmtId="0" fontId="4" fillId="2" borderId="0" xfId="0" applyFont="1" applyFill="1" applyAlignment="1">
      <alignment horizontal="left"/>
    </xf>
    <xf numFmtId="17" fontId="0" fillId="9" borderId="0" xfId="0" applyNumberFormat="1" applyFont="1" applyFill="1"/>
    <xf numFmtId="168" fontId="3" fillId="9" borderId="0" xfId="1" applyNumberFormat="1" applyFont="1" applyFill="1"/>
    <xf numFmtId="168" fontId="0" fillId="9" borderId="0" xfId="1" applyNumberFormat="1" applyFont="1" applyFill="1"/>
    <xf numFmtId="168" fontId="0" fillId="9" borderId="0" xfId="0" applyNumberFormat="1" applyFont="1" applyFill="1"/>
    <xf numFmtId="49" fontId="5" fillId="9" borderId="0" xfId="0" applyNumberFormat="1" applyFont="1" applyFill="1" applyAlignment="1">
      <alignment horizontal="left"/>
    </xf>
    <xf numFmtId="49" fontId="5" fillId="9" borderId="0" xfId="0" quotePrefix="1" applyNumberFormat="1" applyFont="1" applyFill="1" applyAlignment="1">
      <alignment horizontal="left"/>
    </xf>
    <xf numFmtId="165" fontId="3" fillId="9" borderId="11" xfId="2" applyNumberFormat="1" applyFont="1" applyFill="1" applyBorder="1"/>
    <xf numFmtId="167" fontId="3" fillId="9" borderId="0" xfId="2" applyNumberFormat="1" applyFont="1" applyFill="1" applyBorder="1"/>
    <xf numFmtId="165" fontId="3" fillId="9" borderId="14" xfId="2" applyNumberFormat="1" applyFont="1" applyFill="1" applyBorder="1"/>
    <xf numFmtId="165" fontId="3" fillId="9" borderId="0" xfId="2" applyNumberFormat="1" applyFont="1" applyFill="1" applyBorder="1"/>
    <xf numFmtId="165" fontId="3" fillId="9" borderId="10" xfId="2" applyNumberFormat="1" applyFont="1" applyFill="1" applyBorder="1"/>
    <xf numFmtId="168" fontId="3" fillId="9" borderId="11" xfId="1" applyNumberFormat="1" applyFont="1" applyFill="1" applyBorder="1"/>
    <xf numFmtId="168" fontId="3" fillId="9" borderId="0" xfId="1" applyNumberFormat="1" applyFont="1" applyFill="1" applyBorder="1"/>
    <xf numFmtId="0" fontId="14" fillId="9" borderId="11" xfId="4" applyFont="1" applyFill="1" applyBorder="1"/>
    <xf numFmtId="43" fontId="14" fillId="9" borderId="0" xfId="6" applyFont="1" applyFill="1" applyBorder="1"/>
    <xf numFmtId="43" fontId="14" fillId="9" borderId="14" xfId="6" applyFont="1" applyFill="1" applyBorder="1"/>
    <xf numFmtId="168" fontId="3" fillId="0" borderId="14" xfId="1" applyNumberFormat="1" applyFont="1" applyFill="1" applyBorder="1"/>
    <xf numFmtId="168" fontId="3" fillId="9" borderId="14" xfId="1" applyNumberFormat="1" applyFont="1" applyFill="1" applyBorder="1"/>
    <xf numFmtId="168" fontId="3" fillId="0" borderId="17" xfId="1" applyNumberFormat="1" applyFont="1" applyFill="1" applyBorder="1"/>
    <xf numFmtId="43" fontId="15" fillId="9" borderId="2" xfId="6" applyFont="1" applyFill="1" applyBorder="1"/>
    <xf numFmtId="0" fontId="2" fillId="2" borderId="0" xfId="0" quotePrefix="1" applyFont="1" applyFill="1" applyAlignment="1">
      <alignment horizontal="center"/>
    </xf>
    <xf numFmtId="0" fontId="0" fillId="2" borderId="0" xfId="0" applyFill="1" applyAlignment="1">
      <alignment horizontal="left" wrapText="1"/>
    </xf>
    <xf numFmtId="0" fontId="3" fillId="2" borderId="0" xfId="0" applyFont="1" applyFill="1" applyAlignment="1">
      <alignment horizontal="left" wrapText="1"/>
    </xf>
    <xf numFmtId="0" fontId="2" fillId="2" borderId="12" xfId="0" applyFont="1" applyFill="1" applyBorder="1" applyAlignment="1">
      <alignment horizontal="center"/>
    </xf>
    <xf numFmtId="0" fontId="2" fillId="2" borderId="13" xfId="0" applyFont="1" applyFill="1" applyBorder="1" applyAlignment="1">
      <alignment horizontal="center"/>
    </xf>
    <xf numFmtId="168" fontId="2" fillId="5" borderId="12" xfId="1" applyNumberFormat="1" applyFont="1" applyFill="1" applyBorder="1" applyAlignment="1">
      <alignment horizontal="center"/>
    </xf>
    <xf numFmtId="168" fontId="2" fillId="5" borderId="6" xfId="1" applyNumberFormat="1" applyFont="1" applyFill="1" applyBorder="1" applyAlignment="1">
      <alignment horizontal="center"/>
    </xf>
    <xf numFmtId="168" fontId="2" fillId="5" borderId="13" xfId="1" applyNumberFormat="1" applyFont="1" applyFill="1" applyBorder="1" applyAlignment="1">
      <alignment horizontal="center"/>
    </xf>
    <xf numFmtId="168" fontId="2" fillId="7" borderId="12" xfId="1" applyNumberFormat="1" applyFont="1" applyFill="1" applyBorder="1" applyAlignment="1">
      <alignment horizontal="center"/>
    </xf>
    <xf numFmtId="168" fontId="2" fillId="7" borderId="6" xfId="1" applyNumberFormat="1" applyFont="1" applyFill="1" applyBorder="1" applyAlignment="1">
      <alignment horizontal="center"/>
    </xf>
    <xf numFmtId="168" fontId="2" fillId="7" borderId="13" xfId="1" applyNumberFormat="1" applyFont="1" applyFill="1" applyBorder="1" applyAlignment="1">
      <alignment horizontal="center"/>
    </xf>
    <xf numFmtId="168" fontId="2" fillId="3" borderId="12" xfId="1" applyNumberFormat="1" applyFont="1" applyFill="1" applyBorder="1" applyAlignment="1">
      <alignment horizontal="center"/>
    </xf>
    <xf numFmtId="168" fontId="2" fillId="3" borderId="6" xfId="1" applyNumberFormat="1" applyFont="1" applyFill="1" applyBorder="1" applyAlignment="1">
      <alignment horizontal="center"/>
    </xf>
    <xf numFmtId="168" fontId="2" fillId="3" borderId="13" xfId="1" applyNumberFormat="1" applyFont="1" applyFill="1" applyBorder="1" applyAlignment="1">
      <alignment horizontal="center"/>
    </xf>
    <xf numFmtId="168" fontId="9" fillId="3" borderId="12" xfId="1" applyNumberFormat="1" applyFont="1" applyFill="1" applyBorder="1" applyAlignment="1">
      <alignment horizontal="center"/>
    </xf>
    <xf numFmtId="168" fontId="9" fillId="3" borderId="6" xfId="1" applyNumberFormat="1" applyFont="1" applyFill="1" applyBorder="1" applyAlignment="1">
      <alignment horizontal="center"/>
    </xf>
    <xf numFmtId="168" fontId="9" fillId="3" borderId="13" xfId="1" applyNumberFormat="1" applyFont="1" applyFill="1" applyBorder="1" applyAlignment="1">
      <alignment horizontal="center"/>
    </xf>
    <xf numFmtId="0" fontId="9" fillId="2" borderId="22" xfId="0" applyFont="1" applyFill="1" applyBorder="1" applyAlignment="1">
      <alignment horizontal="center"/>
    </xf>
    <xf numFmtId="0" fontId="9" fillId="2" borderId="1" xfId="0" applyFont="1" applyFill="1" applyBorder="1" applyAlignment="1">
      <alignment horizontal="center"/>
    </xf>
    <xf numFmtId="0" fontId="9" fillId="2" borderId="23" xfId="0" applyFont="1" applyFill="1" applyBorder="1" applyAlignment="1">
      <alignment horizontal="center"/>
    </xf>
    <xf numFmtId="0" fontId="9" fillId="2" borderId="22" xfId="0" applyFont="1" applyFill="1" applyBorder="1" applyAlignment="1">
      <alignment horizontal="center" wrapText="1"/>
    </xf>
    <xf numFmtId="0" fontId="9" fillId="2" borderId="1" xfId="0" applyFont="1" applyFill="1" applyBorder="1" applyAlignment="1">
      <alignment horizontal="center" wrapText="1"/>
    </xf>
    <xf numFmtId="0" fontId="9" fillId="2" borderId="23" xfId="0" applyFont="1" applyFill="1" applyBorder="1" applyAlignment="1">
      <alignment horizontal="center" wrapText="1"/>
    </xf>
    <xf numFmtId="0" fontId="9" fillId="2" borderId="24" xfId="0" applyFont="1" applyFill="1" applyBorder="1" applyAlignment="1">
      <alignment horizontal="center" wrapText="1"/>
    </xf>
    <xf numFmtId="0" fontId="9" fillId="2" borderId="25" xfId="0" applyFont="1" applyFill="1" applyBorder="1" applyAlignment="1">
      <alignment horizontal="center" wrapText="1"/>
    </xf>
    <xf numFmtId="168" fontId="2" fillId="2" borderId="12" xfId="1" applyNumberFormat="1" applyFont="1" applyFill="1" applyBorder="1" applyAlignment="1">
      <alignment horizontal="center" wrapText="1"/>
    </xf>
    <xf numFmtId="168" fontId="2" fillId="2" borderId="6" xfId="1" applyNumberFormat="1" applyFont="1" applyFill="1" applyBorder="1" applyAlignment="1">
      <alignment horizontal="center" wrapText="1"/>
    </xf>
    <xf numFmtId="168" fontId="2" fillId="2" borderId="13" xfId="1" applyNumberFormat="1" applyFont="1" applyFill="1" applyBorder="1" applyAlignment="1">
      <alignment horizontal="center" wrapText="1"/>
    </xf>
    <xf numFmtId="0" fontId="9" fillId="2" borderId="3" xfId="0" applyFont="1" applyFill="1" applyBorder="1" applyAlignment="1">
      <alignment horizontal="center"/>
    </xf>
    <xf numFmtId="0" fontId="9" fillId="2" borderId="4" xfId="0" applyFont="1" applyFill="1" applyBorder="1" applyAlignment="1">
      <alignment horizontal="center"/>
    </xf>
    <xf numFmtId="0" fontId="9" fillId="2" borderId="5" xfId="0" applyFont="1" applyFill="1" applyBorder="1" applyAlignment="1">
      <alignment horizontal="center"/>
    </xf>
    <xf numFmtId="165" fontId="9" fillId="0" borderId="3" xfId="2" applyNumberFormat="1" applyFont="1" applyFill="1" applyBorder="1" applyAlignment="1">
      <alignment horizontal="center" wrapText="1"/>
    </xf>
    <xf numFmtId="165" fontId="9" fillId="0" borderId="5" xfId="2" applyNumberFormat="1" applyFont="1" applyFill="1" applyBorder="1" applyAlignment="1">
      <alignment horizontal="center" wrapText="1"/>
    </xf>
    <xf numFmtId="165" fontId="9" fillId="0" borderId="4" xfId="2" applyNumberFormat="1" applyFont="1" applyFill="1" applyBorder="1" applyAlignment="1">
      <alignment horizontal="center" wrapText="1"/>
    </xf>
    <xf numFmtId="0" fontId="9" fillId="7" borderId="3" xfId="0" applyFont="1" applyFill="1" applyBorder="1" applyAlignment="1">
      <alignment horizontal="center" wrapText="1"/>
    </xf>
    <xf numFmtId="0" fontId="9" fillId="7" borderId="4" xfId="0" applyFont="1" applyFill="1" applyBorder="1" applyAlignment="1">
      <alignment horizontal="center" wrapText="1"/>
    </xf>
    <xf numFmtId="0" fontId="9" fillId="7" borderId="5" xfId="0" applyFont="1" applyFill="1" applyBorder="1" applyAlignment="1">
      <alignment horizontal="center" wrapText="1"/>
    </xf>
    <xf numFmtId="0" fontId="0" fillId="0" borderId="0" xfId="0" applyAlignment="1">
      <alignment vertical="center"/>
    </xf>
    <xf numFmtId="168" fontId="0" fillId="2" borderId="8" xfId="1" applyNumberFormat="1" applyFont="1" applyFill="1" applyBorder="1"/>
    <xf numFmtId="0" fontId="2" fillId="2" borderId="3" xfId="0" applyFont="1" applyFill="1" applyBorder="1"/>
    <xf numFmtId="0" fontId="0" fillId="2" borderId="4" xfId="0" applyFill="1" applyBorder="1"/>
    <xf numFmtId="168" fontId="2" fillId="2" borderId="5" xfId="1" applyNumberFormat="1" applyFont="1" applyFill="1" applyBorder="1" applyAlignment="1">
      <alignment horizontal="center"/>
    </xf>
    <xf numFmtId="0" fontId="0" fillId="2" borderId="0" xfId="0" applyFill="1" applyBorder="1"/>
    <xf numFmtId="0" fontId="0" fillId="6" borderId="0" xfId="0" applyFill="1" applyBorder="1"/>
    <xf numFmtId="0" fontId="2" fillId="2" borderId="0" xfId="0" applyFont="1" applyFill="1" applyBorder="1"/>
    <xf numFmtId="0" fontId="2" fillId="2" borderId="21" xfId="0" applyFont="1" applyFill="1" applyBorder="1"/>
    <xf numFmtId="168" fontId="2" fillId="2" borderId="18" xfId="1" applyNumberFormat="1" applyFont="1" applyFill="1" applyBorder="1" applyAlignment="1">
      <alignment horizontal="center"/>
    </xf>
    <xf numFmtId="0" fontId="0" fillId="2" borderId="21" xfId="0" applyFill="1" applyBorder="1"/>
    <xf numFmtId="168" fontId="0" fillId="2" borderId="18" xfId="1" applyNumberFormat="1" applyFont="1" applyFill="1" applyBorder="1"/>
    <xf numFmtId="168" fontId="0" fillId="6" borderId="18" xfId="1" applyNumberFormat="1" applyFont="1" applyFill="1" applyBorder="1"/>
    <xf numFmtId="168" fontId="0" fillId="6" borderId="27" xfId="1" applyNumberFormat="1" applyFont="1" applyFill="1" applyBorder="1"/>
    <xf numFmtId="168" fontId="2" fillId="2" borderId="18" xfId="1" applyNumberFormat="1" applyFont="1" applyFill="1" applyBorder="1"/>
    <xf numFmtId="168" fontId="0" fillId="2" borderId="27" xfId="1" applyNumberFormat="1" applyFont="1" applyFill="1" applyBorder="1"/>
    <xf numFmtId="0" fontId="2" fillId="2" borderId="26" xfId="0" applyFont="1" applyFill="1" applyBorder="1"/>
    <xf numFmtId="0" fontId="2" fillId="2" borderId="8" xfId="0" applyFont="1" applyFill="1" applyBorder="1"/>
    <xf numFmtId="168" fontId="2" fillId="2" borderId="27" xfId="1" applyNumberFormat="1" applyFont="1" applyFill="1" applyBorder="1"/>
    <xf numFmtId="0" fontId="2" fillId="2" borderId="21" xfId="0" applyFont="1" applyFill="1" applyBorder="1" applyAlignment="1">
      <alignment horizontal="center"/>
    </xf>
    <xf numFmtId="0" fontId="2" fillId="2" borderId="18" xfId="0" applyFont="1" applyFill="1" applyBorder="1" applyAlignment="1">
      <alignment horizontal="center"/>
    </xf>
    <xf numFmtId="0" fontId="4" fillId="2" borderId="21" xfId="0" applyFont="1" applyFill="1" applyBorder="1" applyAlignment="1">
      <alignment horizontal="center"/>
    </xf>
    <xf numFmtId="0" fontId="0" fillId="6" borderId="21" xfId="0" applyFill="1" applyBorder="1"/>
    <xf numFmtId="0" fontId="4" fillId="2" borderId="26" xfId="0" applyFont="1" applyFill="1" applyBorder="1" applyAlignment="1">
      <alignment horizontal="center"/>
    </xf>
    <xf numFmtId="0" fontId="4" fillId="2" borderId="21" xfId="0" applyFont="1" applyFill="1" applyBorder="1" applyAlignment="1">
      <alignment horizontal="center" vertical="center"/>
    </xf>
    <xf numFmtId="0" fontId="0" fillId="2" borderId="0" xfId="0" applyFill="1" applyBorder="1" applyAlignment="1">
      <alignment horizontal="left" vertical="center"/>
    </xf>
    <xf numFmtId="0" fontId="4" fillId="2" borderId="0" xfId="0" applyFont="1" applyFill="1" applyBorder="1" applyAlignment="1">
      <alignment horizontal="center" vertical="center"/>
    </xf>
    <xf numFmtId="0" fontId="0" fillId="2" borderId="18" xfId="0" applyFill="1" applyBorder="1" applyAlignment="1">
      <alignment horizontal="left" vertical="center"/>
    </xf>
    <xf numFmtId="0" fontId="0" fillId="2" borderId="0" xfId="0" applyFill="1" applyBorder="1" applyAlignment="1">
      <alignment horizontal="left" vertical="center" wrapText="1"/>
    </xf>
    <xf numFmtId="0" fontId="0" fillId="2" borderId="18" xfId="0" applyFill="1" applyBorder="1" applyAlignment="1">
      <alignment horizontal="left" vertical="center" wrapText="1"/>
    </xf>
    <xf numFmtId="0" fontId="0" fillId="2" borderId="8" xfId="0" applyFill="1" applyBorder="1"/>
    <xf numFmtId="0" fontId="0" fillId="0" borderId="0" xfId="0" applyBorder="1"/>
    <xf numFmtId="0" fontId="2" fillId="2" borderId="22" xfId="0" applyFont="1" applyFill="1" applyBorder="1"/>
    <xf numFmtId="0" fontId="2" fillId="2" borderId="1" xfId="0" applyFont="1" applyFill="1" applyBorder="1"/>
    <xf numFmtId="168" fontId="2" fillId="2" borderId="1" xfId="1" applyNumberFormat="1" applyFont="1" applyFill="1" applyBorder="1"/>
    <xf numFmtId="168" fontId="2" fillId="2" borderId="23" xfId="1" applyNumberFormat="1" applyFont="1" applyFill="1" applyBorder="1"/>
    <xf numFmtId="0" fontId="2" fillId="2" borderId="29" xfId="0" applyFont="1" applyFill="1" applyBorder="1" applyAlignment="1">
      <alignment horizontal="center"/>
    </xf>
    <xf numFmtId="0" fontId="2" fillId="2" borderId="30" xfId="0" applyFont="1" applyFill="1" applyBorder="1" applyAlignment="1">
      <alignment horizontal="center"/>
    </xf>
    <xf numFmtId="168" fontId="2" fillId="2" borderId="30" xfId="1" applyNumberFormat="1" applyFont="1" applyFill="1" applyBorder="1" applyAlignment="1">
      <alignment horizontal="center"/>
    </xf>
    <xf numFmtId="168" fontId="1" fillId="2" borderId="18" xfId="1" applyNumberFormat="1" applyFont="1" applyFill="1" applyBorder="1"/>
    <xf numFmtId="168" fontId="1" fillId="2" borderId="27" xfId="1" applyNumberFormat="1" applyFont="1" applyFill="1" applyBorder="1"/>
    <xf numFmtId="168" fontId="1" fillId="2" borderId="25" xfId="1" applyNumberFormat="1" applyFont="1" applyFill="1" applyBorder="1"/>
    <xf numFmtId="0" fontId="0" fillId="2" borderId="0" xfId="0" applyFill="1" applyBorder="1" applyAlignment="1">
      <alignment horizontal="left" vertical="center"/>
    </xf>
    <xf numFmtId="0" fontId="0" fillId="2" borderId="0" xfId="0" applyFill="1" applyBorder="1" applyAlignment="1">
      <alignment horizontal="left" vertical="center" wrapText="1"/>
    </xf>
    <xf numFmtId="0" fontId="0" fillId="2" borderId="18" xfId="0" applyFill="1" applyBorder="1" applyAlignment="1">
      <alignment horizontal="left" vertical="center" wrapText="1"/>
    </xf>
  </cellXfs>
  <cellStyles count="7">
    <cellStyle name="Comma" xfId="1" builtinId="3"/>
    <cellStyle name="Comma 2" xfId="2"/>
    <cellStyle name="Comma 3" xfId="6"/>
    <cellStyle name="Normal" xfId="0" builtinId="0"/>
    <cellStyle name="Normal 2" xfId="4"/>
    <cellStyle name="Normal 5" xfId="3"/>
    <cellStyle name="Percent 2" xfId="5"/>
  </cellStyles>
  <dxfs count="0"/>
  <tableStyles count="0" defaultTableStyle="TableStyleMedium2" defaultPivotStyle="PivotStyleLight16"/>
  <colors>
    <mruColors>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9"/>
  <sheetViews>
    <sheetView workbookViewId="0">
      <selection activeCell="A31" sqref="A31"/>
    </sheetView>
  </sheetViews>
  <sheetFormatPr defaultRowHeight="15" x14ac:dyDescent="0.25"/>
  <cols>
    <col min="1" max="1" width="12.140625" customWidth="1"/>
    <col min="2" max="2" width="13.140625" customWidth="1"/>
    <col min="3" max="3" width="6.28515625" customWidth="1"/>
    <col min="4" max="4" width="11.42578125" customWidth="1"/>
    <col min="5" max="5" width="24.28515625" customWidth="1"/>
    <col min="6" max="6" width="6.5703125" customWidth="1"/>
    <col min="7" max="8" width="16.85546875" customWidth="1"/>
  </cols>
  <sheetData>
    <row r="1" spans="1:8" x14ac:dyDescent="0.25">
      <c r="A1" s="2" t="s">
        <v>141</v>
      </c>
      <c r="B1" s="3"/>
      <c r="C1" s="3"/>
      <c r="D1" s="3"/>
      <c r="E1" s="3"/>
      <c r="F1" s="3"/>
      <c r="G1" s="195" t="s">
        <v>7</v>
      </c>
      <c r="H1" s="195"/>
    </row>
    <row r="2" spans="1:8" s="1" customFormat="1" x14ac:dyDescent="0.25">
      <c r="A2" s="4" t="s">
        <v>8</v>
      </c>
      <c r="B2" s="4" t="s">
        <v>9</v>
      </c>
      <c r="C2" s="4" t="s">
        <v>10</v>
      </c>
      <c r="D2" s="4" t="s">
        <v>11</v>
      </c>
      <c r="E2" s="4" t="s">
        <v>12</v>
      </c>
      <c r="F2" s="4" t="s">
        <v>13</v>
      </c>
      <c r="G2" s="4" t="s">
        <v>152</v>
      </c>
      <c r="H2" s="4" t="s">
        <v>14</v>
      </c>
    </row>
    <row r="3" spans="1:8" x14ac:dyDescent="0.25">
      <c r="A3" s="5" t="s">
        <v>15</v>
      </c>
      <c r="B3" s="3" t="s">
        <v>16</v>
      </c>
      <c r="C3" s="3" t="s">
        <v>17</v>
      </c>
      <c r="D3" s="3" t="s">
        <v>18</v>
      </c>
      <c r="E3" s="3" t="s">
        <v>19</v>
      </c>
      <c r="F3" s="6">
        <v>1</v>
      </c>
      <c r="G3" s="10" t="s">
        <v>20</v>
      </c>
      <c r="H3" s="3" t="s">
        <v>20</v>
      </c>
    </row>
    <row r="4" spans="1:8" x14ac:dyDescent="0.25">
      <c r="A4" s="5" t="s">
        <v>21</v>
      </c>
      <c r="B4" s="3" t="s">
        <v>22</v>
      </c>
      <c r="C4" s="3" t="s">
        <v>23</v>
      </c>
      <c r="D4" s="3" t="s">
        <v>24</v>
      </c>
      <c r="E4" s="3" t="s">
        <v>25</v>
      </c>
      <c r="F4" s="6">
        <v>2</v>
      </c>
      <c r="G4" s="3" t="s">
        <v>20</v>
      </c>
      <c r="H4" s="3" t="s">
        <v>20</v>
      </c>
    </row>
    <row r="5" spans="1:8" x14ac:dyDescent="0.25">
      <c r="A5" s="5" t="s">
        <v>26</v>
      </c>
      <c r="B5" s="3" t="s">
        <v>16</v>
      </c>
      <c r="C5" s="3" t="s">
        <v>27</v>
      </c>
      <c r="D5" s="3" t="s">
        <v>24</v>
      </c>
      <c r="E5" s="3" t="s">
        <v>28</v>
      </c>
      <c r="F5" s="6">
        <v>3</v>
      </c>
      <c r="G5" s="3" t="s">
        <v>20</v>
      </c>
      <c r="H5" s="3" t="s">
        <v>20</v>
      </c>
    </row>
    <row r="6" spans="1:8" x14ac:dyDescent="0.25">
      <c r="A6" s="5" t="s">
        <v>29</v>
      </c>
      <c r="B6" s="3" t="s">
        <v>30</v>
      </c>
      <c r="C6" s="3" t="s">
        <v>27</v>
      </c>
      <c r="D6" s="3" t="s">
        <v>31</v>
      </c>
      <c r="E6" s="3" t="s">
        <v>32</v>
      </c>
      <c r="F6" s="6">
        <v>3</v>
      </c>
      <c r="G6" s="7" t="s">
        <v>147</v>
      </c>
      <c r="H6" s="3" t="s">
        <v>20</v>
      </c>
    </row>
    <row r="7" spans="1:8" x14ac:dyDescent="0.25">
      <c r="A7" s="5" t="s">
        <v>33</v>
      </c>
      <c r="B7" s="3" t="s">
        <v>22</v>
      </c>
      <c r="C7" s="3" t="s">
        <v>27</v>
      </c>
      <c r="D7" s="3" t="s">
        <v>18</v>
      </c>
      <c r="E7" s="3" t="s">
        <v>34</v>
      </c>
      <c r="F7" s="6">
        <v>4</v>
      </c>
      <c r="G7" s="3" t="s">
        <v>20</v>
      </c>
      <c r="H7" s="3" t="s">
        <v>20</v>
      </c>
    </row>
    <row r="8" spans="1:8" ht="9" customHeight="1" x14ac:dyDescent="0.25">
      <c r="A8" s="3"/>
      <c r="B8" s="3"/>
      <c r="C8" s="3"/>
      <c r="D8" s="3"/>
      <c r="E8" s="3"/>
      <c r="F8" s="3"/>
      <c r="G8" s="3"/>
      <c r="H8" s="3"/>
    </row>
    <row r="9" spans="1:8" x14ac:dyDescent="0.25">
      <c r="A9" s="6" t="s">
        <v>35</v>
      </c>
      <c r="B9" s="196" t="s">
        <v>151</v>
      </c>
      <c r="C9" s="196"/>
      <c r="D9" s="196"/>
      <c r="E9" s="196"/>
      <c r="F9" s="196"/>
      <c r="G9" s="196"/>
      <c r="H9" s="196"/>
    </row>
    <row r="10" spans="1:8" x14ac:dyDescent="0.25">
      <c r="A10" s="6"/>
      <c r="B10" s="196"/>
      <c r="C10" s="196"/>
      <c r="D10" s="196"/>
      <c r="E10" s="196"/>
      <c r="F10" s="196"/>
      <c r="G10" s="196"/>
      <c r="H10" s="196"/>
    </row>
    <row r="11" spans="1:8" x14ac:dyDescent="0.25">
      <c r="A11" s="6"/>
      <c r="B11" s="196"/>
      <c r="C11" s="196"/>
      <c r="D11" s="196"/>
      <c r="E11" s="196"/>
      <c r="F11" s="196"/>
      <c r="G11" s="196"/>
      <c r="H11" s="196"/>
    </row>
    <row r="12" spans="1:8" ht="9" customHeight="1" x14ac:dyDescent="0.25">
      <c r="A12" s="6"/>
      <c r="B12" s="3"/>
      <c r="C12" s="3"/>
      <c r="D12" s="3"/>
      <c r="E12" s="3"/>
      <c r="F12" s="3"/>
      <c r="G12" s="3"/>
      <c r="H12" s="3"/>
    </row>
    <row r="13" spans="1:8" ht="14.25" customHeight="1" x14ac:dyDescent="0.25">
      <c r="A13" s="6" t="s">
        <v>36</v>
      </c>
      <c r="B13" s="196" t="s">
        <v>37</v>
      </c>
      <c r="C13" s="196"/>
      <c r="D13" s="196"/>
      <c r="E13" s="196"/>
      <c r="F13" s="196"/>
      <c r="G13" s="196"/>
      <c r="H13" s="196"/>
    </row>
    <row r="14" spans="1:8" ht="14.25" customHeight="1" x14ac:dyDescent="0.25">
      <c r="A14" s="6"/>
      <c r="B14" s="196"/>
      <c r="C14" s="196"/>
      <c r="D14" s="196"/>
      <c r="E14" s="196"/>
      <c r="F14" s="196"/>
      <c r="G14" s="196"/>
      <c r="H14" s="196"/>
    </row>
    <row r="15" spans="1:8" ht="9" customHeight="1" x14ac:dyDescent="0.25">
      <c r="A15" s="6"/>
      <c r="B15" s="3"/>
      <c r="C15" s="3"/>
      <c r="D15" s="3"/>
      <c r="E15" s="3"/>
      <c r="F15" s="3"/>
      <c r="G15" s="3"/>
      <c r="H15" s="3"/>
    </row>
    <row r="16" spans="1:8" x14ac:dyDescent="0.25">
      <c r="A16" s="6" t="s">
        <v>38</v>
      </c>
      <c r="B16" s="196" t="s">
        <v>39</v>
      </c>
      <c r="C16" s="196"/>
      <c r="D16" s="196"/>
      <c r="E16" s="196"/>
      <c r="F16" s="196"/>
      <c r="G16" s="196"/>
      <c r="H16" s="196"/>
    </row>
    <row r="17" spans="1:8" x14ac:dyDescent="0.25">
      <c r="A17" s="6"/>
      <c r="B17" s="196"/>
      <c r="C17" s="196"/>
      <c r="D17" s="196"/>
      <c r="E17" s="196"/>
      <c r="F17" s="196"/>
      <c r="G17" s="196"/>
      <c r="H17" s="196"/>
    </row>
    <row r="18" spans="1:8" s="8" customFormat="1" x14ac:dyDescent="0.25">
      <c r="A18" s="24"/>
      <c r="B18" s="25" t="s">
        <v>146</v>
      </c>
      <c r="C18" s="25"/>
      <c r="D18" s="25"/>
      <c r="E18" s="25"/>
      <c r="F18" s="25"/>
      <c r="G18" s="25"/>
      <c r="H18" s="25"/>
    </row>
    <row r="19" spans="1:8" s="8" customFormat="1" x14ac:dyDescent="0.25">
      <c r="A19" s="24"/>
      <c r="B19" s="25"/>
      <c r="C19" s="25" t="s">
        <v>143</v>
      </c>
      <c r="D19" s="25"/>
      <c r="E19" s="25"/>
      <c r="F19" s="25"/>
      <c r="G19" s="25"/>
      <c r="H19" s="25"/>
    </row>
    <row r="20" spans="1:8" s="8" customFormat="1" x14ac:dyDescent="0.25">
      <c r="A20" s="24"/>
      <c r="B20" s="25"/>
      <c r="C20" s="25" t="s">
        <v>53</v>
      </c>
      <c r="D20" s="25"/>
      <c r="E20" s="25"/>
      <c r="F20" s="25"/>
      <c r="G20" s="25"/>
      <c r="H20" s="25"/>
    </row>
    <row r="21" spans="1:8" s="8" customFormat="1" x14ac:dyDescent="0.25">
      <c r="A21" s="24"/>
      <c r="B21" s="25"/>
      <c r="C21" s="25" t="s">
        <v>142</v>
      </c>
      <c r="D21" s="25"/>
      <c r="E21" s="25"/>
      <c r="F21" s="25"/>
      <c r="G21" s="25"/>
      <c r="H21" s="25"/>
    </row>
    <row r="22" spans="1:8" s="8" customFormat="1" x14ac:dyDescent="0.25">
      <c r="A22" s="24"/>
      <c r="B22" s="25"/>
      <c r="C22" s="25" t="s">
        <v>144</v>
      </c>
      <c r="D22" s="25"/>
      <c r="E22" s="25"/>
      <c r="F22" s="25"/>
      <c r="G22" s="25"/>
      <c r="H22" s="25"/>
    </row>
    <row r="23" spans="1:8" s="8" customFormat="1" x14ac:dyDescent="0.25">
      <c r="A23" s="24"/>
      <c r="B23" s="25"/>
      <c r="C23" s="197" t="s">
        <v>150</v>
      </c>
      <c r="D23" s="197"/>
      <c r="E23" s="197"/>
      <c r="F23" s="197"/>
      <c r="G23" s="197"/>
      <c r="H23" s="197"/>
    </row>
    <row r="24" spans="1:8" s="8" customFormat="1" x14ac:dyDescent="0.25">
      <c r="A24" s="24"/>
      <c r="B24" s="25"/>
      <c r="C24" s="197"/>
      <c r="D24" s="197"/>
      <c r="E24" s="197"/>
      <c r="F24" s="197"/>
      <c r="G24" s="197"/>
      <c r="H24" s="197"/>
    </row>
    <row r="25" spans="1:8" s="8" customFormat="1" x14ac:dyDescent="0.25">
      <c r="A25" s="24"/>
      <c r="B25" s="197" t="s">
        <v>145</v>
      </c>
      <c r="C25" s="197"/>
      <c r="D25" s="197"/>
      <c r="E25" s="197"/>
      <c r="F25" s="197"/>
      <c r="G25" s="197"/>
      <c r="H25" s="197"/>
    </row>
    <row r="26" spans="1:8" s="8" customFormat="1" x14ac:dyDescent="0.25">
      <c r="A26" s="24"/>
      <c r="B26" s="197"/>
      <c r="C26" s="197"/>
      <c r="D26" s="197"/>
      <c r="E26" s="197"/>
      <c r="F26" s="197"/>
      <c r="G26" s="197"/>
      <c r="H26" s="197"/>
    </row>
    <row r="27" spans="1:8" s="8" customFormat="1" x14ac:dyDescent="0.25">
      <c r="A27" s="24"/>
      <c r="B27" s="197"/>
      <c r="C27" s="197"/>
      <c r="D27" s="197"/>
      <c r="E27" s="197"/>
      <c r="F27" s="197"/>
      <c r="G27" s="197"/>
      <c r="H27" s="197"/>
    </row>
    <row r="28" spans="1:8" ht="9" customHeight="1" x14ac:dyDescent="0.25">
      <c r="A28" s="3"/>
      <c r="B28" s="3"/>
      <c r="C28" s="3"/>
      <c r="D28" s="3"/>
      <c r="E28" s="3"/>
      <c r="F28" s="3"/>
      <c r="G28" s="3"/>
      <c r="H28" s="3"/>
    </row>
    <row r="29" spans="1:8" x14ac:dyDescent="0.25">
      <c r="A29" s="6" t="s">
        <v>40</v>
      </c>
      <c r="B29" s="3" t="s">
        <v>41</v>
      </c>
      <c r="C29" s="3"/>
      <c r="D29" s="3"/>
      <c r="E29" s="3"/>
      <c r="F29" s="3"/>
      <c r="G29" s="3"/>
      <c r="H29" s="3"/>
    </row>
  </sheetData>
  <mergeCells count="6">
    <mergeCell ref="G1:H1"/>
    <mergeCell ref="B9:H11"/>
    <mergeCell ref="B16:H17"/>
    <mergeCell ref="B25:H27"/>
    <mergeCell ref="B13:H14"/>
    <mergeCell ref="C23:H2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83"/>
  <sheetViews>
    <sheetView zoomScale="70" zoomScaleNormal="70" workbookViewId="0">
      <pane xSplit="2" ySplit="3" topLeftCell="G4" activePane="bottomRight" state="frozen"/>
      <selection pane="topRight" activeCell="C1" sqref="C1"/>
      <selection pane="bottomLeft" activeCell="A3" sqref="A3"/>
      <selection pane="bottomRight" activeCell="Q15" sqref="Q15"/>
    </sheetView>
  </sheetViews>
  <sheetFormatPr defaultColWidth="9.140625" defaultRowHeight="15" x14ac:dyDescent="0.25"/>
  <cols>
    <col min="1" max="3" width="20.42578125" style="143" customWidth="1"/>
    <col min="4" max="9" width="20.42578125" style="13" customWidth="1"/>
    <col min="10" max="10" width="20.42578125" style="143" customWidth="1"/>
    <col min="11" max="13" width="20.42578125" style="13" customWidth="1"/>
    <col min="14" max="14" width="20.42578125" style="143" customWidth="1"/>
    <col min="15" max="18" width="20.42578125" style="13" customWidth="1"/>
    <col min="19" max="19" width="20.42578125" style="143" customWidth="1"/>
    <col min="20" max="22" width="20.42578125" style="13" customWidth="1"/>
    <col min="23" max="23" width="18" style="40" customWidth="1"/>
    <col min="24" max="25" width="20.42578125" style="13" customWidth="1"/>
    <col min="26" max="26" width="20.42578125" style="143" customWidth="1"/>
    <col min="27" max="28" width="20.42578125" style="13" customWidth="1"/>
    <col min="29" max="16384" width="9.140625" style="134"/>
  </cols>
  <sheetData>
    <row r="1" spans="1:28" ht="15.75" thickBot="1" x14ac:dyDescent="0.3">
      <c r="A1" s="52" t="s">
        <v>181</v>
      </c>
      <c r="B1" s="133"/>
      <c r="C1" s="133"/>
      <c r="D1" s="53" t="s">
        <v>23</v>
      </c>
      <c r="E1" s="53" t="s">
        <v>27</v>
      </c>
      <c r="F1" s="53" t="s">
        <v>169</v>
      </c>
      <c r="G1" s="53" t="s">
        <v>170</v>
      </c>
      <c r="H1" s="53" t="s">
        <v>171</v>
      </c>
      <c r="I1" s="53" t="s">
        <v>172</v>
      </c>
      <c r="J1" s="53"/>
      <c r="K1" s="53" t="s">
        <v>173</v>
      </c>
      <c r="L1" s="53" t="s">
        <v>174</v>
      </c>
      <c r="M1" s="53" t="s">
        <v>131</v>
      </c>
      <c r="N1" s="53"/>
      <c r="O1" s="53" t="s">
        <v>175</v>
      </c>
      <c r="P1" s="53" t="s">
        <v>176</v>
      </c>
      <c r="Q1" s="53" t="s">
        <v>254</v>
      </c>
      <c r="R1" s="53" t="s">
        <v>177</v>
      </c>
      <c r="S1" s="53"/>
      <c r="T1" s="53" t="s">
        <v>178</v>
      </c>
      <c r="U1" s="53" t="s">
        <v>179</v>
      </c>
      <c r="V1" s="53" t="s">
        <v>180</v>
      </c>
      <c r="X1" s="53" t="s">
        <v>306</v>
      </c>
      <c r="Y1" s="53" t="s">
        <v>304</v>
      </c>
      <c r="Z1" s="53"/>
      <c r="AA1" s="53" t="s">
        <v>305</v>
      </c>
      <c r="AB1" s="53" t="s">
        <v>307</v>
      </c>
    </row>
    <row r="2" spans="1:28" s="58" customFormat="1" x14ac:dyDescent="0.25">
      <c r="A2" s="2"/>
      <c r="B2" s="2"/>
      <c r="C2" s="2"/>
      <c r="D2" s="206" t="s">
        <v>153</v>
      </c>
      <c r="E2" s="207"/>
      <c r="F2" s="207"/>
      <c r="G2" s="207"/>
      <c r="H2" s="207"/>
      <c r="I2" s="208"/>
      <c r="J2" s="2"/>
      <c r="K2" s="209" t="s">
        <v>154</v>
      </c>
      <c r="L2" s="210"/>
      <c r="M2" s="211"/>
      <c r="N2" s="2"/>
      <c r="O2" s="200" t="s">
        <v>155</v>
      </c>
      <c r="P2" s="201"/>
      <c r="Q2" s="201"/>
      <c r="R2" s="202"/>
      <c r="S2" s="2"/>
      <c r="T2" s="203" t="s">
        <v>156</v>
      </c>
      <c r="U2" s="204"/>
      <c r="V2" s="205"/>
      <c r="W2" s="56"/>
      <c r="X2" s="198" t="s">
        <v>308</v>
      </c>
      <c r="Y2" s="199"/>
      <c r="Z2" s="2"/>
      <c r="AA2" s="198" t="s">
        <v>309</v>
      </c>
      <c r="AB2" s="199"/>
    </row>
    <row r="3" spans="1:28" s="59" customFormat="1" ht="66.75" customHeight="1" thickBot="1" x14ac:dyDescent="0.3">
      <c r="A3" s="95" t="s">
        <v>61</v>
      </c>
      <c r="B3" s="95" t="s">
        <v>62</v>
      </c>
      <c r="C3" s="95"/>
      <c r="D3" s="26" t="s">
        <v>66</v>
      </c>
      <c r="E3" s="96" t="s">
        <v>135</v>
      </c>
      <c r="F3" s="96" t="s">
        <v>136</v>
      </c>
      <c r="G3" s="96" t="s">
        <v>67</v>
      </c>
      <c r="H3" s="96" t="s">
        <v>68</v>
      </c>
      <c r="I3" s="97" t="s">
        <v>69</v>
      </c>
      <c r="J3" s="95"/>
      <c r="K3" s="26" t="s">
        <v>133</v>
      </c>
      <c r="L3" s="96" t="s">
        <v>132</v>
      </c>
      <c r="M3" s="97" t="s">
        <v>134</v>
      </c>
      <c r="N3" s="95"/>
      <c r="O3" s="98" t="s">
        <v>63</v>
      </c>
      <c r="P3" s="99" t="s">
        <v>64</v>
      </c>
      <c r="Q3" s="100" t="s">
        <v>148</v>
      </c>
      <c r="R3" s="101" t="s">
        <v>65</v>
      </c>
      <c r="S3" s="95"/>
      <c r="T3" s="27" t="s">
        <v>139</v>
      </c>
      <c r="U3" s="28" t="s">
        <v>137</v>
      </c>
      <c r="V3" s="29" t="s">
        <v>138</v>
      </c>
      <c r="W3" s="57"/>
      <c r="X3" s="155" t="s">
        <v>301</v>
      </c>
      <c r="Y3" s="156" t="s">
        <v>302</v>
      </c>
      <c r="Z3" s="95"/>
      <c r="AA3" s="155" t="s">
        <v>301</v>
      </c>
      <c r="AB3" s="156" t="s">
        <v>302</v>
      </c>
    </row>
    <row r="4" spans="1:28" x14ac:dyDescent="0.25">
      <c r="A4" s="135">
        <v>42005</v>
      </c>
      <c r="B4" s="135">
        <f>EOMONTH(A4, 1)</f>
        <v>42063</v>
      </c>
      <c r="C4" s="135"/>
      <c r="D4" s="33">
        <v>4050841</v>
      </c>
      <c r="E4" s="33">
        <v>397905.11</v>
      </c>
      <c r="F4" s="33">
        <v>6590724.75</v>
      </c>
      <c r="G4" s="33">
        <v>4263793</v>
      </c>
      <c r="H4" s="33">
        <v>-4993216.3499999996</v>
      </c>
      <c r="I4" s="40">
        <f t="shared" ref="I4:I24" si="0">G4+H4</f>
        <v>-729423.34999999963</v>
      </c>
      <c r="J4" s="135"/>
      <c r="K4" s="40">
        <f t="array" ref="K4:K51">TRANSPOSE('Cl B Non-RPP GA'!E64:AZ64)</f>
        <v>3365629.56</v>
      </c>
      <c r="L4" s="40">
        <f t="array" ref="L4:L51">TRANSPOSE('Cl B Non-RPP GA'!E129:AZ129)</f>
        <v>3708857.2500000005</v>
      </c>
      <c r="M4" s="33">
        <f>-'RPP GA Est &amp; True-Up'!I5</f>
        <v>3562600.04</v>
      </c>
      <c r="N4" s="135"/>
      <c r="O4" s="33">
        <v>5523661.2929800004</v>
      </c>
      <c r="P4" s="33">
        <v>1259868.2881</v>
      </c>
      <c r="Q4" s="33">
        <f>'RPP GA Est &amp; True-Up'!N5</f>
        <v>4993216.3400000036</v>
      </c>
      <c r="R4" s="40">
        <f>O4-(P4+Q4)</f>
        <v>-729423.33512000367</v>
      </c>
      <c r="S4" s="135"/>
      <c r="T4" s="33">
        <f>'RPP GA Est &amp; True-Up'!S5</f>
        <v>4809448.5961165996</v>
      </c>
      <c r="U4" s="40">
        <f>O4-(P4+T4)</f>
        <v>-545655.59123659879</v>
      </c>
      <c r="V4" s="40">
        <f>U4-I4</f>
        <v>183767.75876340084</v>
      </c>
      <c r="X4" s="33">
        <f>E4+F4-Q4</f>
        <v>1995413.5199999968</v>
      </c>
      <c r="Y4" s="33">
        <v>-5250915.93</v>
      </c>
      <c r="Z4" s="136"/>
      <c r="AA4" s="33">
        <f>E4+F4-T4</f>
        <v>2179181.2638834007</v>
      </c>
      <c r="AB4" s="33">
        <f>Y4</f>
        <v>-5250915.93</v>
      </c>
    </row>
    <row r="5" spans="1:28" x14ac:dyDescent="0.25">
      <c r="A5" s="135">
        <v>42036</v>
      </c>
      <c r="B5" s="135">
        <f t="shared" ref="B5:B51" si="1">EOMONTH(A5, 1)</f>
        <v>42094</v>
      </c>
      <c r="C5" s="135"/>
      <c r="D5" s="33">
        <v>6517606.2699999996</v>
      </c>
      <c r="E5" s="33">
        <v>290628.89</v>
      </c>
      <c r="F5" s="33">
        <v>4788507.92</v>
      </c>
      <c r="G5" s="33">
        <v>4098472.76</v>
      </c>
      <c r="H5" s="33">
        <v>-1705646.5</v>
      </c>
      <c r="I5" s="40">
        <f t="shared" si="0"/>
        <v>2392826.2599999998</v>
      </c>
      <c r="J5" s="135"/>
      <c r="K5" s="40">
        <v>2429352.8899999997</v>
      </c>
      <c r="L5" s="40">
        <v>4148441.19</v>
      </c>
      <c r="M5" s="33">
        <f>-'RPP GA Est &amp; True-Up'!I6</f>
        <v>4292087.4000000004</v>
      </c>
      <c r="N5" s="135"/>
      <c r="O5" s="33">
        <v>5627928.2192199994</v>
      </c>
      <c r="P5" s="33">
        <v>1529455.4544000002</v>
      </c>
      <c r="Q5" s="33">
        <f>'RPP GA Est &amp; True-Up'!N6</f>
        <v>1705646.5</v>
      </c>
      <c r="R5" s="40">
        <f>O5-(P5+Q5)</f>
        <v>2392826.2648199992</v>
      </c>
      <c r="S5" s="135"/>
      <c r="T5" s="33">
        <f>'RPP GA Est &amp; True-Up'!S6</f>
        <v>-1206511.799008505</v>
      </c>
      <c r="U5" s="40">
        <f t="shared" ref="U5:U51" si="2">O5-(P5+T5)</f>
        <v>5304984.5638285037</v>
      </c>
      <c r="V5" s="40">
        <f t="shared" ref="V5:V51" si="3">U5-I5</f>
        <v>2912158.3038285039</v>
      </c>
      <c r="X5" s="33">
        <f t="shared" ref="X5:X51" si="4">E5+F5-Q5</f>
        <v>3373490.3099999996</v>
      </c>
      <c r="Y5" s="33">
        <v>-3960505.15</v>
      </c>
      <c r="Z5" s="136"/>
      <c r="AA5" s="33">
        <f t="shared" ref="AA5:AA51" si="5">E5+F5-T5</f>
        <v>6285648.6090085041</v>
      </c>
      <c r="AB5" s="33">
        <f t="shared" ref="AB5:AB51" si="6">Y5</f>
        <v>-3960505.15</v>
      </c>
    </row>
    <row r="6" spans="1:28" x14ac:dyDescent="0.25">
      <c r="A6" s="135">
        <v>42064</v>
      </c>
      <c r="B6" s="135">
        <f t="shared" si="1"/>
        <v>42124</v>
      </c>
      <c r="C6" s="135"/>
      <c r="D6" s="33">
        <v>3270262.6</v>
      </c>
      <c r="E6" s="33">
        <v>447761.3</v>
      </c>
      <c r="F6" s="33">
        <v>7661800.2699999996</v>
      </c>
      <c r="G6" s="33">
        <v>3873732.6399999997</v>
      </c>
      <c r="H6" s="33">
        <v>-3435270.7399999998</v>
      </c>
      <c r="I6" s="40">
        <f t="shared" si="0"/>
        <v>438461.89999999991</v>
      </c>
      <c r="J6" s="135"/>
      <c r="K6" s="40">
        <v>4125784.93</v>
      </c>
      <c r="L6" s="40">
        <v>2463662.8600000003</v>
      </c>
      <c r="M6" s="33">
        <f>-'RPP GA Est &amp; True-Up'!I7</f>
        <v>2380265.44</v>
      </c>
      <c r="N6" s="135"/>
      <c r="O6" s="33">
        <v>6560384.9247999992</v>
      </c>
      <c r="P6" s="33">
        <v>2686652.2800000003</v>
      </c>
      <c r="Q6" s="33">
        <f>'RPP GA Est &amp; True-Up'!N7</f>
        <v>3435270.7500000005</v>
      </c>
      <c r="R6" s="40">
        <f t="shared" ref="R6:R35" si="7">O6-(P6+Q6)</f>
        <v>438461.89479999803</v>
      </c>
      <c r="S6" s="135"/>
      <c r="T6" s="33">
        <f>'RPP GA Est &amp; True-Up'!S7</f>
        <v>6732976.6732007042</v>
      </c>
      <c r="U6" s="40">
        <f t="shared" si="2"/>
        <v>-2859244.0284007061</v>
      </c>
      <c r="V6" s="40">
        <f t="shared" si="3"/>
        <v>-3297705.928400706</v>
      </c>
      <c r="X6" s="33">
        <f t="shared" si="4"/>
        <v>4674290.8199999984</v>
      </c>
      <c r="Y6" s="33">
        <v>-4582716.29</v>
      </c>
      <c r="Z6" s="136"/>
      <c r="AA6" s="33">
        <f t="shared" si="5"/>
        <v>1376584.8967992952</v>
      </c>
      <c r="AB6" s="33">
        <f t="shared" si="6"/>
        <v>-4582716.29</v>
      </c>
    </row>
    <row r="7" spans="1:28" x14ac:dyDescent="0.25">
      <c r="A7" s="135">
        <v>42095</v>
      </c>
      <c r="B7" s="135">
        <f t="shared" si="1"/>
        <v>42155</v>
      </c>
      <c r="C7" s="135"/>
      <c r="D7" s="33">
        <v>1861420.15</v>
      </c>
      <c r="E7" s="33">
        <v>588292.96</v>
      </c>
      <c r="F7" s="33">
        <v>10150293.439999999</v>
      </c>
      <c r="G7" s="33">
        <v>3099475.9</v>
      </c>
      <c r="H7" s="33">
        <v>-4788573.08</v>
      </c>
      <c r="I7" s="40">
        <f t="shared" si="0"/>
        <v>-1689097.1800000002</v>
      </c>
      <c r="J7" s="135"/>
      <c r="K7" s="40">
        <v>5717911.8999999994</v>
      </c>
      <c r="L7" s="40">
        <v>3948030.96</v>
      </c>
      <c r="M7" s="33">
        <f>-'RPP GA Est &amp; True-Up'!I8</f>
        <v>4039273.73</v>
      </c>
      <c r="N7" s="135"/>
      <c r="O7" s="33">
        <v>5038266.8878999995</v>
      </c>
      <c r="P7" s="33">
        <v>1938790.99</v>
      </c>
      <c r="Q7" s="33">
        <f>'RPP GA Est &amp; True-Up'!N8</f>
        <v>4788573.0799999982</v>
      </c>
      <c r="R7" s="40">
        <f t="shared" si="7"/>
        <v>-1689097.1820999989</v>
      </c>
      <c r="S7" s="135"/>
      <c r="T7" s="33">
        <f>'RPP GA Est &amp; True-Up'!S8</f>
        <v>4304610.1107473001</v>
      </c>
      <c r="U7" s="40">
        <f t="shared" si="2"/>
        <v>-1205134.2128473008</v>
      </c>
      <c r="V7" s="40">
        <f t="shared" si="3"/>
        <v>483962.96715269936</v>
      </c>
      <c r="X7" s="33">
        <f>E7+F7-Q7</f>
        <v>5950013.3200000003</v>
      </c>
      <c r="Y7" s="33">
        <v>-2828026.7399999998</v>
      </c>
      <c r="Z7" s="136"/>
      <c r="AA7" s="33">
        <f t="shared" si="5"/>
        <v>6433976.2892526984</v>
      </c>
      <c r="AB7" s="33">
        <f t="shared" si="6"/>
        <v>-2828026.7399999998</v>
      </c>
    </row>
    <row r="8" spans="1:28" x14ac:dyDescent="0.25">
      <c r="A8" s="135">
        <v>42125</v>
      </c>
      <c r="B8" s="135">
        <f t="shared" si="1"/>
        <v>42185</v>
      </c>
      <c r="C8" s="135"/>
      <c r="D8" s="33">
        <v>1801451.57</v>
      </c>
      <c r="E8" s="33">
        <v>594935.35</v>
      </c>
      <c r="F8" s="33">
        <v>10531509.609999999</v>
      </c>
      <c r="G8" s="33">
        <v>3982105.8</v>
      </c>
      <c r="H8" s="33">
        <v>-4860039</v>
      </c>
      <c r="I8" s="40">
        <f t="shared" si="0"/>
        <v>-877933.20000000019</v>
      </c>
      <c r="J8" s="135"/>
      <c r="K8" s="40">
        <v>5999682.7700000005</v>
      </c>
      <c r="L8" s="40">
        <v>5731334.1800000006</v>
      </c>
      <c r="M8" s="33">
        <f>-'RPP GA Est &amp; True-Up'!I9</f>
        <v>5536163.70159801</v>
      </c>
      <c r="N8" s="135"/>
      <c r="O8" s="33">
        <v>5318510.6585099995</v>
      </c>
      <c r="P8" s="33">
        <v>1336404.85754</v>
      </c>
      <c r="Q8" s="33">
        <f>'RPP GA Est &amp; True-Up'!N9</f>
        <v>4860038.9999999991</v>
      </c>
      <c r="R8" s="40">
        <f t="shared" si="7"/>
        <v>-877933.19902999979</v>
      </c>
      <c r="S8" s="135"/>
      <c r="T8" s="33">
        <f>'RPP GA Est &amp; True-Up'!S9</f>
        <v>3772162.7520755092</v>
      </c>
      <c r="U8" s="40">
        <f t="shared" si="2"/>
        <v>209943.04889449012</v>
      </c>
      <c r="V8" s="40">
        <f t="shared" si="3"/>
        <v>1087876.2488944903</v>
      </c>
      <c r="X8" s="33">
        <f t="shared" si="4"/>
        <v>6266405.96</v>
      </c>
      <c r="Y8" s="33">
        <v>-4627566.6899999995</v>
      </c>
      <c r="Z8" s="136"/>
      <c r="AA8" s="33">
        <f t="shared" si="5"/>
        <v>7354282.2079244899</v>
      </c>
      <c r="AB8" s="33">
        <f t="shared" si="6"/>
        <v>-4627566.6899999995</v>
      </c>
    </row>
    <row r="9" spans="1:28" x14ac:dyDescent="0.25">
      <c r="A9" s="135">
        <v>42156</v>
      </c>
      <c r="B9" s="135">
        <f t="shared" si="1"/>
        <v>42216</v>
      </c>
      <c r="C9" s="135"/>
      <c r="D9" s="33">
        <v>1815621.46</v>
      </c>
      <c r="E9" s="33">
        <v>597423.37</v>
      </c>
      <c r="F9" s="33">
        <v>10549642.84</v>
      </c>
      <c r="G9" s="33">
        <v>3843131.1100000003</v>
      </c>
      <c r="H9" s="33">
        <v>-5013164</v>
      </c>
      <c r="I9" s="40">
        <f t="shared" si="0"/>
        <v>-1170032.8899999997</v>
      </c>
      <c r="J9" s="135"/>
      <c r="K9" s="40">
        <v>5960658.6699999999</v>
      </c>
      <c r="L9" s="40">
        <v>5731791.8199999994</v>
      </c>
      <c r="M9" s="33">
        <f>-'RPP GA Est &amp; True-Up'!I10</f>
        <v>5939116.3780712299</v>
      </c>
      <c r="N9" s="135"/>
      <c r="O9" s="33">
        <v>4644104.6360599995</v>
      </c>
      <c r="P9" s="33">
        <v>800973.51585999993</v>
      </c>
      <c r="Q9" s="33">
        <f>'RPP GA Est &amp; True-Up'!N10</f>
        <v>5013164</v>
      </c>
      <c r="R9" s="40">
        <f t="shared" si="7"/>
        <v>-1170032.8798000002</v>
      </c>
      <c r="S9" s="135"/>
      <c r="T9" s="33">
        <f>'RPP GA Est &amp; True-Up'!S10</f>
        <v>4549644.9257947914</v>
      </c>
      <c r="U9" s="40">
        <f t="shared" si="2"/>
        <v>-706513.80559479166</v>
      </c>
      <c r="V9" s="40">
        <f t="shared" si="3"/>
        <v>463519.08440520801</v>
      </c>
      <c r="X9" s="33">
        <f t="shared" si="4"/>
        <v>6133902.209999999</v>
      </c>
      <c r="Y9" s="33">
        <v>-6180436.1099999994</v>
      </c>
      <c r="Z9" s="136"/>
      <c r="AA9" s="33">
        <f t="shared" si="5"/>
        <v>6597421.2842052076</v>
      </c>
      <c r="AB9" s="33">
        <f t="shared" si="6"/>
        <v>-6180436.1099999994</v>
      </c>
    </row>
    <row r="10" spans="1:28" x14ac:dyDescent="0.25">
      <c r="A10" s="135">
        <v>42186</v>
      </c>
      <c r="B10" s="135">
        <f t="shared" si="1"/>
        <v>42247</v>
      </c>
      <c r="C10" s="135"/>
      <c r="D10" s="33">
        <v>2891372.95</v>
      </c>
      <c r="E10" s="33">
        <v>523756.21</v>
      </c>
      <c r="F10" s="33">
        <v>9663560.5999999996</v>
      </c>
      <c r="G10" s="33">
        <v>4622126.45</v>
      </c>
      <c r="H10" s="33">
        <v>-4741759</v>
      </c>
      <c r="I10" s="40">
        <f t="shared" si="0"/>
        <v>-119632.54999999981</v>
      </c>
      <c r="J10" s="135"/>
      <c r="K10" s="40">
        <v>5180093.43</v>
      </c>
      <c r="L10" s="40">
        <v>5807806.3399999989</v>
      </c>
      <c r="M10" s="33">
        <f>-'RPP GA Est &amp; True-Up'!I11</f>
        <v>5679446.6799999904</v>
      </c>
      <c r="N10" s="135"/>
      <c r="O10" s="33">
        <v>5423088.4125600001</v>
      </c>
      <c r="P10" s="33">
        <v>800961.96</v>
      </c>
      <c r="Q10" s="33">
        <f>'RPP GA Est &amp; True-Up'!N11</f>
        <v>4741759.0000000009</v>
      </c>
      <c r="R10" s="40">
        <f t="shared" si="7"/>
        <v>-119632.54744000081</v>
      </c>
      <c r="S10" s="135"/>
      <c r="T10" s="33">
        <f>'RPP GA Est &amp; True-Up'!S11</f>
        <v>9952017.2096339688</v>
      </c>
      <c r="U10" s="40">
        <f t="shared" si="2"/>
        <v>-5329890.7570739696</v>
      </c>
      <c r="V10" s="40">
        <f t="shared" si="3"/>
        <v>-5210258.2070739698</v>
      </c>
      <c r="X10" s="33">
        <f t="shared" si="4"/>
        <v>5445557.8099999996</v>
      </c>
      <c r="Y10" s="33">
        <v>-6620127.8300000001</v>
      </c>
      <c r="Z10" s="136"/>
      <c r="AA10" s="33">
        <f t="shared" si="5"/>
        <v>235299.60036603175</v>
      </c>
      <c r="AB10" s="33">
        <f t="shared" si="6"/>
        <v>-6620127.8300000001</v>
      </c>
    </row>
    <row r="11" spans="1:28" x14ac:dyDescent="0.25">
      <c r="A11" s="135">
        <v>42217</v>
      </c>
      <c r="B11" s="135">
        <f t="shared" si="1"/>
        <v>42277</v>
      </c>
      <c r="C11" s="135"/>
      <c r="D11" s="33">
        <v>2897870.18</v>
      </c>
      <c r="E11" s="33">
        <v>509327.41</v>
      </c>
      <c r="F11" s="33">
        <v>9319741.4499999993</v>
      </c>
      <c r="G11" s="33">
        <v>3985132.21</v>
      </c>
      <c r="H11" s="33">
        <v>-2775416</v>
      </c>
      <c r="I11" s="40">
        <f t="shared" si="0"/>
        <v>1209716.21</v>
      </c>
      <c r="J11" s="135"/>
      <c r="K11" s="40">
        <v>5095809.58</v>
      </c>
      <c r="L11" s="40">
        <v>5578492.5300000003</v>
      </c>
      <c r="M11" s="33">
        <f>-'RPP GA Est &amp; True-Up'!I12</f>
        <v>5568016.54</v>
      </c>
      <c r="N11" s="135"/>
      <c r="O11" s="33">
        <v>4940485.1433800012</v>
      </c>
      <c r="P11" s="33">
        <v>955352.93219999992</v>
      </c>
      <c r="Q11" s="33">
        <f>'RPP GA Est &amp; True-Up'!N12</f>
        <v>2775416</v>
      </c>
      <c r="R11" s="40">
        <f t="shared" si="7"/>
        <v>1209716.2111800015</v>
      </c>
      <c r="S11" s="135"/>
      <c r="T11" s="33">
        <f>'RPP GA Est &amp; True-Up'!S12</f>
        <v>-1805082.1202332294</v>
      </c>
      <c r="U11" s="40">
        <f t="shared" si="2"/>
        <v>5790214.3314132309</v>
      </c>
      <c r="V11" s="40">
        <f t="shared" si="3"/>
        <v>4580498.1214132309</v>
      </c>
      <c r="X11" s="33">
        <f t="shared" si="4"/>
        <v>7053652.8599999994</v>
      </c>
      <c r="Y11" s="33">
        <v>-6256964.4799999995</v>
      </c>
      <c r="Z11" s="136"/>
      <c r="AA11" s="33">
        <f t="shared" si="5"/>
        <v>11634150.98023323</v>
      </c>
      <c r="AB11" s="33">
        <f t="shared" si="6"/>
        <v>-6256964.4799999995</v>
      </c>
    </row>
    <row r="12" spans="1:28" x14ac:dyDescent="0.25">
      <c r="A12" s="135">
        <v>42248</v>
      </c>
      <c r="B12" s="135">
        <f t="shared" si="1"/>
        <v>42308</v>
      </c>
      <c r="C12" s="135"/>
      <c r="D12" s="33">
        <v>3943548.67</v>
      </c>
      <c r="E12" s="33">
        <v>413284.77</v>
      </c>
      <c r="F12" s="33">
        <v>7790806.29</v>
      </c>
      <c r="G12" s="33">
        <v>4439543.91</v>
      </c>
      <c r="H12" s="33">
        <v>-3334732</v>
      </c>
      <c r="I12" s="40">
        <f t="shared" si="0"/>
        <v>1104811.9100000001</v>
      </c>
      <c r="J12" s="135"/>
      <c r="K12" s="40">
        <v>4271998.7799999993</v>
      </c>
      <c r="L12" s="40">
        <v>5243915.3599999985</v>
      </c>
      <c r="M12" s="33">
        <f>-'RPP GA Est &amp; True-Up'!I13</f>
        <v>5234559.2</v>
      </c>
      <c r="N12" s="135"/>
      <c r="O12" s="33">
        <v>5889907.7875399999</v>
      </c>
      <c r="P12" s="33">
        <v>1450363.8725000001</v>
      </c>
      <c r="Q12" s="33">
        <f>'RPP GA Est &amp; True-Up'!N13</f>
        <v>3334732</v>
      </c>
      <c r="R12" s="40">
        <f t="shared" si="7"/>
        <v>1104811.9150399994</v>
      </c>
      <c r="S12" s="135"/>
      <c r="T12" s="33">
        <f>'RPP GA Est &amp; True-Up'!S13</f>
        <v>4040621.1275642645</v>
      </c>
      <c r="U12" s="40">
        <f t="shared" si="2"/>
        <v>398922.78747573495</v>
      </c>
      <c r="V12" s="40">
        <f t="shared" si="3"/>
        <v>-705889.1225242652</v>
      </c>
      <c r="X12" s="33">
        <f t="shared" si="4"/>
        <v>4869359.0600000005</v>
      </c>
      <c r="Y12" s="33">
        <v>-6135478.1900000004</v>
      </c>
      <c r="Z12" s="136"/>
      <c r="AA12" s="33">
        <f t="shared" si="5"/>
        <v>4163469.9324357361</v>
      </c>
      <c r="AB12" s="33">
        <f t="shared" si="6"/>
        <v>-6135478.1900000004</v>
      </c>
    </row>
    <row r="13" spans="1:28" x14ac:dyDescent="0.25">
      <c r="A13" s="135">
        <v>42278</v>
      </c>
      <c r="B13" s="135">
        <f t="shared" si="1"/>
        <v>42338</v>
      </c>
      <c r="C13" s="135"/>
      <c r="D13" s="33">
        <v>2893776.24</v>
      </c>
      <c r="E13" s="33">
        <v>430203.05</v>
      </c>
      <c r="F13" s="33">
        <v>8189542.1299999999</v>
      </c>
      <c r="G13" s="33">
        <v>3632518.7800000003</v>
      </c>
      <c r="H13" s="33">
        <v>-2198538</v>
      </c>
      <c r="I13" s="40">
        <f t="shared" si="0"/>
        <v>1433980.7800000003</v>
      </c>
      <c r="J13" s="135"/>
      <c r="K13" s="40">
        <v>4605889.5300000012</v>
      </c>
      <c r="L13" s="40">
        <v>3927861.87</v>
      </c>
      <c r="M13" s="33">
        <f>-'RPP GA Est &amp; True-Up'!I14</f>
        <v>4028374.93</v>
      </c>
      <c r="N13" s="135"/>
      <c r="O13" s="33">
        <v>5089376.2005199995</v>
      </c>
      <c r="P13" s="33">
        <v>1456857.4247000001</v>
      </c>
      <c r="Q13" s="33">
        <f>'RPP GA Est &amp; True-Up'!N14</f>
        <v>2198538</v>
      </c>
      <c r="R13" s="40">
        <f t="shared" si="7"/>
        <v>1433980.7758199992</v>
      </c>
      <c r="S13" s="135"/>
      <c r="T13" s="33">
        <f>'RPP GA Est &amp; True-Up'!S14</f>
        <v>3137085.2722272929</v>
      </c>
      <c r="U13" s="40">
        <f t="shared" si="2"/>
        <v>495433.50359270629</v>
      </c>
      <c r="V13" s="40">
        <f t="shared" si="3"/>
        <v>-938547.27640729398</v>
      </c>
      <c r="X13" s="33">
        <f t="shared" si="4"/>
        <v>6421207.1799999997</v>
      </c>
      <c r="Y13" s="33">
        <v>-5699408.0600000005</v>
      </c>
      <c r="Z13" s="136"/>
      <c r="AA13" s="33">
        <f t="shared" si="5"/>
        <v>5482659.9077727068</v>
      </c>
      <c r="AB13" s="33">
        <f t="shared" si="6"/>
        <v>-5699408.0600000005</v>
      </c>
    </row>
    <row r="14" spans="1:28" x14ac:dyDescent="0.25">
      <c r="A14" s="135">
        <v>42309</v>
      </c>
      <c r="B14" s="135">
        <f t="shared" si="1"/>
        <v>42369</v>
      </c>
      <c r="C14" s="135"/>
      <c r="D14" s="33">
        <v>1207216.24</v>
      </c>
      <c r="E14" s="33">
        <v>648422.27</v>
      </c>
      <c r="F14" s="33">
        <v>12404981.75</v>
      </c>
      <c r="G14" s="33">
        <v>4068290.8</v>
      </c>
      <c r="H14" s="33">
        <v>-6470690</v>
      </c>
      <c r="I14" s="40">
        <f t="shared" si="0"/>
        <v>-2402399.2000000002</v>
      </c>
      <c r="J14" s="135"/>
      <c r="K14" s="40">
        <v>6842111.2099999981</v>
      </c>
      <c r="L14" s="40">
        <v>4629860.9700000007</v>
      </c>
      <c r="M14" s="33">
        <f>-'RPP GA Est &amp; True-Up'!I15</f>
        <v>4515860.92</v>
      </c>
      <c r="N14" s="135"/>
      <c r="O14" s="33">
        <v>5500488.32082</v>
      </c>
      <c r="P14" s="33">
        <v>1432197.5219000001</v>
      </c>
      <c r="Q14" s="33">
        <f>'RPP GA Est &amp; True-Up'!N15</f>
        <v>6470690</v>
      </c>
      <c r="R14" s="40">
        <f t="shared" si="7"/>
        <v>-2402399.20108</v>
      </c>
      <c r="S14" s="135"/>
      <c r="T14" s="33">
        <f>'RPP GA Est &amp; True-Up'!S15</f>
        <v>5893122.2039421042</v>
      </c>
      <c r="U14" s="40">
        <f t="shared" si="2"/>
        <v>-1824831.4050221043</v>
      </c>
      <c r="V14" s="40">
        <f t="shared" si="3"/>
        <v>577567.79497789592</v>
      </c>
      <c r="X14" s="33">
        <f t="shared" si="4"/>
        <v>6582714.0199999996</v>
      </c>
      <c r="Y14" s="33">
        <v>-4479872.66</v>
      </c>
      <c r="Z14" s="136"/>
      <c r="AA14" s="33">
        <f t="shared" si="5"/>
        <v>7160281.8160578953</v>
      </c>
      <c r="AB14" s="33">
        <f t="shared" si="6"/>
        <v>-4479872.66</v>
      </c>
    </row>
    <row r="15" spans="1:28" x14ac:dyDescent="0.25">
      <c r="A15" s="175">
        <v>42339</v>
      </c>
      <c r="B15" s="175">
        <f t="shared" si="1"/>
        <v>42400</v>
      </c>
      <c r="C15" s="175"/>
      <c r="D15" s="176">
        <v>1336812.29</v>
      </c>
      <c r="E15" s="176">
        <v>579079.98</v>
      </c>
      <c r="F15" s="176">
        <v>10886737.449999999</v>
      </c>
      <c r="G15" s="176">
        <v>4216709.7</v>
      </c>
      <c r="H15" s="176">
        <v>-7200247.9900000002</v>
      </c>
      <c r="I15" s="177">
        <f t="shared" si="0"/>
        <v>-2983538.29</v>
      </c>
      <c r="J15" s="175"/>
      <c r="K15" s="177">
        <v>5691409.0599999996</v>
      </c>
      <c r="L15" s="177">
        <v>6713766.1799999997</v>
      </c>
      <c r="M15" s="176">
        <f>-'RPP GA Est &amp; True-Up'!I16</f>
        <v>6855299.21</v>
      </c>
      <c r="N15" s="175"/>
      <c r="O15" s="176">
        <v>5035141.4646700006</v>
      </c>
      <c r="P15" s="176">
        <v>818431.76930000004</v>
      </c>
      <c r="Q15" s="176">
        <f>'RPP GA Est &amp; True-Up'!N16</f>
        <v>7200248</v>
      </c>
      <c r="R15" s="177">
        <f>O15-(P15+Q15)</f>
        <v>-2983538.3046299992</v>
      </c>
      <c r="S15" s="175"/>
      <c r="T15" s="176">
        <f>'RPP GA Est &amp; True-Up'!S16</f>
        <v>4873998.0332856029</v>
      </c>
      <c r="U15" s="177">
        <f t="shared" si="2"/>
        <v>-657288.33791560214</v>
      </c>
      <c r="V15" s="177">
        <f t="shared" si="3"/>
        <v>2326249.9520843979</v>
      </c>
      <c r="W15" s="177"/>
      <c r="X15" s="176">
        <f>E15+F15-Q15</f>
        <v>4265569.43</v>
      </c>
      <c r="Y15" s="176">
        <v>-5206968.16</v>
      </c>
      <c r="Z15" s="178"/>
      <c r="AA15" s="176">
        <f>E15+F15-T15</f>
        <v>6591819.3967143968</v>
      </c>
      <c r="AB15" s="176">
        <f t="shared" si="6"/>
        <v>-5206968.16</v>
      </c>
    </row>
    <row r="16" spans="1:28" x14ac:dyDescent="0.25">
      <c r="A16" s="135">
        <v>42370</v>
      </c>
      <c r="B16" s="135">
        <f t="shared" si="1"/>
        <v>42429</v>
      </c>
      <c r="C16" s="135"/>
      <c r="D16" s="33">
        <v>1800081.56</v>
      </c>
      <c r="E16" s="33">
        <v>620245.02</v>
      </c>
      <c r="F16" s="33">
        <v>11375783.85</v>
      </c>
      <c r="G16" s="33">
        <v>5199153.9000000004</v>
      </c>
      <c r="H16" s="33">
        <v>-4549208.01</v>
      </c>
      <c r="I16" s="40">
        <f t="shared" si="0"/>
        <v>649945.8900000006</v>
      </c>
      <c r="J16" s="135"/>
      <c r="K16" s="40">
        <v>5785405.9299999997</v>
      </c>
      <c r="L16" s="40">
        <v>5358438.1400000006</v>
      </c>
      <c r="M16" s="33">
        <f>-'RPP GA Est &amp; True-Up'!I17</f>
        <v>5116881.68</v>
      </c>
      <c r="N16" s="135"/>
      <c r="O16" s="33">
        <v>5841807.6433999995</v>
      </c>
      <c r="P16" s="33">
        <v>642653.74268999998</v>
      </c>
      <c r="Q16" s="33">
        <f>'RPP GA Est &amp; True-Up'!N17</f>
        <v>4549208.4726965949</v>
      </c>
      <c r="R16" s="40">
        <f t="shared" si="7"/>
        <v>649945.42801340483</v>
      </c>
      <c r="S16" s="135"/>
      <c r="T16" s="33">
        <f>'RPP GA Est &amp; True-Up'!S17</f>
        <v>5713098.6226965953</v>
      </c>
      <c r="U16" s="40">
        <f t="shared" si="2"/>
        <v>-513944.72198659554</v>
      </c>
      <c r="V16" s="40">
        <f t="shared" si="3"/>
        <v>-1163890.6119865961</v>
      </c>
      <c r="X16" s="33">
        <f t="shared" si="4"/>
        <v>7446820.3973034043</v>
      </c>
      <c r="Y16" s="33">
        <v>-7506029.21</v>
      </c>
      <c r="Z16" s="136"/>
      <c r="AA16" s="33">
        <f t="shared" si="5"/>
        <v>6282930.2473034039</v>
      </c>
      <c r="AB16" s="33">
        <f t="shared" si="6"/>
        <v>-7506029.21</v>
      </c>
    </row>
    <row r="17" spans="1:28" x14ac:dyDescent="0.25">
      <c r="A17" s="135">
        <v>42401</v>
      </c>
      <c r="B17" s="135">
        <f t="shared" si="1"/>
        <v>42460</v>
      </c>
      <c r="C17" s="135"/>
      <c r="D17" s="33">
        <v>1498068.62</v>
      </c>
      <c r="E17" s="33">
        <v>616221.88</v>
      </c>
      <c r="F17" s="33">
        <v>11288093.949999999</v>
      </c>
      <c r="G17" s="33">
        <v>5069902.9800000004</v>
      </c>
      <c r="H17" s="33">
        <v>-5675540.0099999998</v>
      </c>
      <c r="I17" s="40">
        <f t="shared" si="0"/>
        <v>-605637.02999999933</v>
      </c>
      <c r="J17" s="135"/>
      <c r="K17" s="40">
        <v>5888530.8076390503</v>
      </c>
      <c r="L17" s="40">
        <v>6098998.298243491</v>
      </c>
      <c r="M17" s="33">
        <f>-'RPP GA Est &amp; True-Up'!I18</f>
        <v>6242711.5499999998</v>
      </c>
      <c r="N17" s="135"/>
      <c r="O17" s="33">
        <v>5744304.2561900001</v>
      </c>
      <c r="P17" s="33">
        <v>674401.28018999996</v>
      </c>
      <c r="Q17" s="33">
        <f>'RPP GA Est &amp; True-Up'!N18</f>
        <v>5675539.8407691959</v>
      </c>
      <c r="R17" s="40">
        <f t="shared" si="7"/>
        <v>-605636.86476919614</v>
      </c>
      <c r="S17" s="135"/>
      <c r="T17" s="33">
        <f>'RPP GA Est &amp; True-Up'!S18</f>
        <v>5007015.5907691959</v>
      </c>
      <c r="U17" s="40">
        <f t="shared" si="2"/>
        <v>62887.385230803862</v>
      </c>
      <c r="V17" s="40">
        <f t="shared" si="3"/>
        <v>668524.41523080319</v>
      </c>
      <c r="X17" s="33">
        <f t="shared" si="4"/>
        <v>6228775.9892308041</v>
      </c>
      <c r="Y17" s="33">
        <v>-5783225</v>
      </c>
      <c r="Z17" s="136"/>
      <c r="AA17" s="33">
        <f t="shared" si="5"/>
        <v>6897300.2392308041</v>
      </c>
      <c r="AB17" s="33">
        <f t="shared" si="6"/>
        <v>-5783225</v>
      </c>
    </row>
    <row r="18" spans="1:28" x14ac:dyDescent="0.25">
      <c r="A18" s="135">
        <v>42430</v>
      </c>
      <c r="B18" s="135">
        <f t="shared" si="1"/>
        <v>42490</v>
      </c>
      <c r="C18" s="135"/>
      <c r="D18" s="33">
        <v>708235.29</v>
      </c>
      <c r="E18" s="33">
        <v>648918.89</v>
      </c>
      <c r="F18" s="33">
        <v>12224315.970000001</v>
      </c>
      <c r="G18" s="33">
        <v>5774656.0300000003</v>
      </c>
      <c r="H18" s="33">
        <v>-5482668</v>
      </c>
      <c r="I18" s="40">
        <f t="shared" si="0"/>
        <v>291988.03000000026</v>
      </c>
      <c r="J18" s="135"/>
      <c r="K18" s="40">
        <v>6590752.705839863</v>
      </c>
      <c r="L18" s="40">
        <v>5626585.9511450399</v>
      </c>
      <c r="M18" s="33">
        <f>-'RPP GA Est &amp; True-Up'!I19</f>
        <v>5593990.9100000001</v>
      </c>
      <c r="N18" s="135"/>
      <c r="O18" s="33">
        <v>6582859.061209999</v>
      </c>
      <c r="P18" s="33">
        <v>808203.03285000008</v>
      </c>
      <c r="Q18" s="33">
        <f>'RPP GA Est &amp; True-Up'!N19</f>
        <v>5482668.2811645046</v>
      </c>
      <c r="R18" s="40">
        <f t="shared" si="7"/>
        <v>291987.74719549436</v>
      </c>
      <c r="S18" s="135"/>
      <c r="T18" s="33">
        <f>'RPP GA Est &amp; True-Up'!S19</f>
        <v>5836849.0235254541</v>
      </c>
      <c r="U18" s="40">
        <f t="shared" si="2"/>
        <v>-62192.995165455155</v>
      </c>
      <c r="V18" s="40">
        <f t="shared" si="3"/>
        <v>-354181.02516545542</v>
      </c>
      <c r="X18" s="33">
        <f t="shared" si="4"/>
        <v>7390566.5788354967</v>
      </c>
      <c r="Y18" s="33">
        <v>-6921783.0800000001</v>
      </c>
      <c r="Z18" s="136"/>
      <c r="AA18" s="33">
        <f t="shared" si="5"/>
        <v>7036385.8364745472</v>
      </c>
      <c r="AB18" s="33">
        <f t="shared" si="6"/>
        <v>-6921783.0800000001</v>
      </c>
    </row>
    <row r="19" spans="1:28" x14ac:dyDescent="0.25">
      <c r="A19" s="135">
        <v>42461</v>
      </c>
      <c r="B19" s="135">
        <f t="shared" si="1"/>
        <v>42521</v>
      </c>
      <c r="C19" s="135"/>
      <c r="D19" s="33">
        <v>688028.87</v>
      </c>
      <c r="E19" s="33">
        <v>631841.56999999995</v>
      </c>
      <c r="F19" s="33">
        <v>11946990.050000001</v>
      </c>
      <c r="G19" s="33">
        <v>5144485.2300000004</v>
      </c>
      <c r="H19" s="33">
        <v>-6078636.0099999998</v>
      </c>
      <c r="I19" s="40">
        <f t="shared" si="0"/>
        <v>-934150.77999999933</v>
      </c>
      <c r="J19" s="135"/>
      <c r="K19" s="40">
        <v>6551476.1242977725</v>
      </c>
      <c r="L19" s="40">
        <v>6960629.0762445768</v>
      </c>
      <c r="M19" s="33">
        <f>-'RPP GA Est &amp; True-Up'!I20</f>
        <v>7032512.5899999999</v>
      </c>
      <c r="N19" s="135"/>
      <c r="O19" s="33">
        <v>5612241.5132299997</v>
      </c>
      <c r="P19" s="33">
        <v>467756.27878999995</v>
      </c>
      <c r="Q19" s="33">
        <f>'RPP GA Est &amp; True-Up'!N20</f>
        <v>6078635.7520188978</v>
      </c>
      <c r="R19" s="40">
        <f t="shared" si="7"/>
        <v>-934150.517578898</v>
      </c>
      <c r="S19" s="135"/>
      <c r="T19" s="33">
        <f>'RPP GA Est &amp; True-Up'!S20</f>
        <v>5081873.9561790349</v>
      </c>
      <c r="U19" s="40">
        <f t="shared" si="2"/>
        <v>62611.2782609649</v>
      </c>
      <c r="V19" s="40">
        <f t="shared" si="3"/>
        <v>996762.05826096423</v>
      </c>
      <c r="X19" s="33">
        <f t="shared" si="4"/>
        <v>6500195.8679811032</v>
      </c>
      <c r="Y19" s="33">
        <v>-6295914.8300000001</v>
      </c>
      <c r="Z19" s="136"/>
      <c r="AA19" s="33">
        <f t="shared" si="5"/>
        <v>7496957.6638209661</v>
      </c>
      <c r="AB19" s="33">
        <f t="shared" si="6"/>
        <v>-6295914.8300000001</v>
      </c>
    </row>
    <row r="20" spans="1:28" x14ac:dyDescent="0.25">
      <c r="A20" s="135">
        <v>42491</v>
      </c>
      <c r="B20" s="135">
        <f t="shared" si="1"/>
        <v>42551</v>
      </c>
      <c r="C20" s="135"/>
      <c r="D20" s="33">
        <v>1534086.33</v>
      </c>
      <c r="E20" s="33">
        <v>614519.14</v>
      </c>
      <c r="F20" s="33">
        <v>11663522.539999999</v>
      </c>
      <c r="G20" s="33">
        <v>5520329.4700000007</v>
      </c>
      <c r="H20" s="33">
        <v>-5488811</v>
      </c>
      <c r="I20" s="40">
        <f t="shared" si="0"/>
        <v>31518.470000000671</v>
      </c>
      <c r="J20" s="135"/>
      <c r="K20" s="40">
        <v>6522861.6899999995</v>
      </c>
      <c r="L20" s="40">
        <v>6280716.6243668925</v>
      </c>
      <c r="M20" s="33">
        <f>-'RPP GA Est &amp; True-Up'!I21</f>
        <v>6197341.4500000002</v>
      </c>
      <c r="N20" s="135"/>
      <c r="O20" s="33">
        <v>5839856.2308400003</v>
      </c>
      <c r="P20" s="33">
        <v>319526.74509000004</v>
      </c>
      <c r="Q20" s="33">
        <f>'RPP GA Est &amp; True-Up'!N21</f>
        <v>5488810.5500385026</v>
      </c>
      <c r="R20" s="40">
        <f t="shared" si="7"/>
        <v>31518.935711497441</v>
      </c>
      <c r="S20" s="135"/>
      <c r="T20" s="33">
        <f>'RPP GA Est &amp; True-Up'!S21</f>
        <v>5969847.0157407299</v>
      </c>
      <c r="U20" s="40">
        <f t="shared" si="2"/>
        <v>-449517.52999072988</v>
      </c>
      <c r="V20" s="40">
        <f t="shared" si="3"/>
        <v>-481035.99999073055</v>
      </c>
      <c r="X20" s="33">
        <f t="shared" si="4"/>
        <v>6789231.1299614972</v>
      </c>
      <c r="Y20" s="33">
        <v>-7728689.9900000002</v>
      </c>
      <c r="Z20" s="136"/>
      <c r="AA20" s="33">
        <f t="shared" si="5"/>
        <v>6308194.6642592698</v>
      </c>
      <c r="AB20" s="33">
        <f t="shared" si="6"/>
        <v>-7728689.9900000002</v>
      </c>
    </row>
    <row r="21" spans="1:28" x14ac:dyDescent="0.25">
      <c r="A21" s="135">
        <v>42522</v>
      </c>
      <c r="B21" s="135">
        <f t="shared" si="1"/>
        <v>42582</v>
      </c>
      <c r="C21" s="135"/>
      <c r="D21" s="33">
        <v>2402926.06</v>
      </c>
      <c r="E21" s="33">
        <v>576602.01</v>
      </c>
      <c r="F21" s="33">
        <v>10817962.380000001</v>
      </c>
      <c r="G21" s="33">
        <v>4783586.17</v>
      </c>
      <c r="H21" s="33">
        <v>-5038098</v>
      </c>
      <c r="I21" s="40">
        <f t="shared" si="0"/>
        <v>-254511.83000000007</v>
      </c>
      <c r="J21" s="135"/>
      <c r="K21" s="40">
        <v>5886467.5300000003</v>
      </c>
      <c r="L21" s="40">
        <v>7005753.2499999991</v>
      </c>
      <c r="M21" s="33">
        <f>-'RPP GA Est &amp; True-Up'!I22</f>
        <v>7164629.8499999996</v>
      </c>
      <c r="N21" s="135"/>
      <c r="O21" s="33">
        <v>5273437.2916399995</v>
      </c>
      <c r="P21" s="33">
        <v>489851.12</v>
      </c>
      <c r="Q21" s="33">
        <f>'RPP GA Est &amp; True-Up'!N22</f>
        <v>5038098.6743499031</v>
      </c>
      <c r="R21" s="40">
        <f t="shared" si="7"/>
        <v>-254512.50270990375</v>
      </c>
      <c r="S21" s="135"/>
      <c r="T21" s="33">
        <f>'RPP GA Est &amp; True-Up'!S22</f>
        <v>4712578.4343499038</v>
      </c>
      <c r="U21" s="40">
        <f t="shared" si="2"/>
        <v>71007.737290095538</v>
      </c>
      <c r="V21" s="40">
        <f t="shared" si="3"/>
        <v>325519.56729009561</v>
      </c>
      <c r="X21" s="33">
        <f t="shared" si="4"/>
        <v>6356465.7156500975</v>
      </c>
      <c r="Y21" s="33">
        <v>-6867783.5999999996</v>
      </c>
      <c r="Z21" s="136"/>
      <c r="AA21" s="33">
        <f t="shared" si="5"/>
        <v>6681985.9556500968</v>
      </c>
      <c r="AB21" s="33">
        <f t="shared" si="6"/>
        <v>-6867783.5999999996</v>
      </c>
    </row>
    <row r="22" spans="1:28" x14ac:dyDescent="0.25">
      <c r="A22" s="135">
        <v>42552</v>
      </c>
      <c r="B22" s="135">
        <f t="shared" si="1"/>
        <v>42613</v>
      </c>
      <c r="C22" s="135"/>
      <c r="D22" s="33">
        <v>3208948.88</v>
      </c>
      <c r="E22" s="33">
        <v>644650.1</v>
      </c>
      <c r="F22" s="33">
        <v>10534635.32</v>
      </c>
      <c r="G22" s="33">
        <v>4790816.8</v>
      </c>
      <c r="H22" s="33">
        <v>-3866992</v>
      </c>
      <c r="I22" s="40">
        <f t="shared" si="0"/>
        <v>923824.79999999981</v>
      </c>
      <c r="J22" s="135"/>
      <c r="K22" s="40">
        <v>5433652.5600000005</v>
      </c>
      <c r="L22" s="40">
        <v>5055371.46</v>
      </c>
      <c r="M22" s="33">
        <f>-'RPP GA Est &amp; True-Up'!I23</f>
        <v>4925862.76</v>
      </c>
      <c r="N22" s="135"/>
      <c r="O22" s="33">
        <v>5726982.7639700007</v>
      </c>
      <c r="P22" s="33">
        <v>936165.97</v>
      </c>
      <c r="Q22" s="33">
        <f>'RPP GA Est &amp; True-Up'!N23</f>
        <v>3866992.4891319871</v>
      </c>
      <c r="R22" s="40">
        <f t="shared" si="7"/>
        <v>923824.30483801384</v>
      </c>
      <c r="S22" s="135"/>
      <c r="T22" s="33">
        <f>'RPP GA Est &amp; True-Up'!S23</f>
        <v>5145154.8091319865</v>
      </c>
      <c r="U22" s="40">
        <f t="shared" si="2"/>
        <v>-354338.01516198553</v>
      </c>
      <c r="V22" s="40">
        <f t="shared" si="3"/>
        <v>-1278162.8151619853</v>
      </c>
      <c r="X22" s="33">
        <f t="shared" si="4"/>
        <v>7312292.9308680128</v>
      </c>
      <c r="Y22" s="33">
        <v>-7809305.9100000001</v>
      </c>
      <c r="Z22" s="136"/>
      <c r="AA22" s="33">
        <f t="shared" si="5"/>
        <v>6034130.6108680135</v>
      </c>
      <c r="AB22" s="33">
        <f t="shared" si="6"/>
        <v>-7809305.9100000001</v>
      </c>
    </row>
    <row r="23" spans="1:28" x14ac:dyDescent="0.25">
      <c r="A23" s="135">
        <v>42583</v>
      </c>
      <c r="B23" s="135">
        <f t="shared" si="1"/>
        <v>42643</v>
      </c>
      <c r="C23" s="135"/>
      <c r="D23" s="33">
        <v>4604161.5999999996</v>
      </c>
      <c r="E23" s="33">
        <v>576935.67000000004</v>
      </c>
      <c r="F23" s="33">
        <v>9296716.9800000004</v>
      </c>
      <c r="G23" s="33">
        <v>4919695.55</v>
      </c>
      <c r="H23" s="33">
        <v>-5103948</v>
      </c>
      <c r="I23" s="40">
        <f t="shared" si="0"/>
        <v>-184252.45000000019</v>
      </c>
      <c r="J23" s="135"/>
      <c r="K23" s="40">
        <v>4824358.8930000002</v>
      </c>
      <c r="L23" s="40">
        <v>5695566.0600000005</v>
      </c>
      <c r="M23" s="33">
        <f>-'RPP GA Est &amp; True-Up'!I24</f>
        <v>5801044</v>
      </c>
      <c r="N23" s="135"/>
      <c r="O23" s="33">
        <v>6269344.7059899997</v>
      </c>
      <c r="P23" s="33">
        <v>1349649.16</v>
      </c>
      <c r="Q23" s="33">
        <f>'RPP GA Est &amp; True-Up'!N24</f>
        <v>5103948.0927040111</v>
      </c>
      <c r="R23" s="40">
        <f t="shared" si="7"/>
        <v>-184252.54671401158</v>
      </c>
      <c r="S23" s="135"/>
      <c r="T23" s="33">
        <f>'RPP GA Est &amp; True-Up'!S24</f>
        <v>4596158.2927040104</v>
      </c>
      <c r="U23" s="40">
        <f t="shared" si="2"/>
        <v>323537.25328598917</v>
      </c>
      <c r="V23" s="40">
        <f t="shared" si="3"/>
        <v>507789.70328598935</v>
      </c>
      <c r="X23" s="33">
        <f t="shared" si="4"/>
        <v>4769704.5572959892</v>
      </c>
      <c r="Y23" s="33">
        <v>-5586086.5899999999</v>
      </c>
      <c r="Z23" s="136"/>
      <c r="AA23" s="33">
        <f t="shared" si="5"/>
        <v>5277494.35729599</v>
      </c>
      <c r="AB23" s="33">
        <f t="shared" si="6"/>
        <v>-5586086.5899999999</v>
      </c>
    </row>
    <row r="24" spans="1:28" x14ac:dyDescent="0.25">
      <c r="A24" s="135">
        <v>42614</v>
      </c>
      <c r="B24" s="135">
        <f t="shared" si="1"/>
        <v>42674</v>
      </c>
      <c r="C24" s="135"/>
      <c r="D24" s="33">
        <v>2163100.77</v>
      </c>
      <c r="E24" s="33">
        <v>635386.29</v>
      </c>
      <c r="F24" s="33">
        <v>10955899.42</v>
      </c>
      <c r="G24" s="33">
        <v>5866001.4000000004</v>
      </c>
      <c r="H24" s="33">
        <v>-3509163</v>
      </c>
      <c r="I24" s="40">
        <f t="shared" si="0"/>
        <v>2356838.4000000004</v>
      </c>
      <c r="J24" s="135"/>
      <c r="K24" s="40">
        <v>6068017.3200000003</v>
      </c>
      <c r="L24" s="40">
        <v>4538294.51</v>
      </c>
      <c r="M24" s="33">
        <f>-'RPP GA Est &amp; True-Up'!I25</f>
        <v>4433646.87</v>
      </c>
      <c r="N24" s="135"/>
      <c r="O24" s="33">
        <v>7926394.3246599995</v>
      </c>
      <c r="P24" s="33">
        <v>2060392.92</v>
      </c>
      <c r="Q24" s="33">
        <f>'RPP GA Est &amp; True-Up'!N25</f>
        <v>3509163.4159143949</v>
      </c>
      <c r="R24" s="40">
        <f t="shared" si="7"/>
        <v>2356837.9887456046</v>
      </c>
      <c r="S24" s="135"/>
      <c r="T24" s="33">
        <f>'RPP GA Est &amp; True-Up'!S25</f>
        <v>4485848.5229143947</v>
      </c>
      <c r="U24" s="40">
        <f t="shared" si="2"/>
        <v>1380152.8817456048</v>
      </c>
      <c r="V24" s="40">
        <f t="shared" si="3"/>
        <v>-976685.51825439557</v>
      </c>
      <c r="X24" s="33">
        <f t="shared" si="4"/>
        <v>8082122.294085606</v>
      </c>
      <c r="Y24" s="33">
        <v>-6434833.5800000001</v>
      </c>
      <c r="Z24" s="136"/>
      <c r="AA24" s="33">
        <f t="shared" si="5"/>
        <v>7105437.1870856062</v>
      </c>
      <c r="AB24" s="33">
        <f t="shared" si="6"/>
        <v>-6434833.5800000001</v>
      </c>
    </row>
    <row r="25" spans="1:28" x14ac:dyDescent="0.25">
      <c r="A25" s="135">
        <v>42644</v>
      </c>
      <c r="B25" s="135">
        <f t="shared" si="1"/>
        <v>42704</v>
      </c>
      <c r="C25" s="135"/>
      <c r="D25" s="33">
        <v>1425483.27</v>
      </c>
      <c r="E25" s="33">
        <v>697546.07</v>
      </c>
      <c r="F25" s="33">
        <v>12230464.1</v>
      </c>
      <c r="G25" s="33">
        <v>4320433.9800000004</v>
      </c>
      <c r="H25" s="33">
        <v>-7171853</v>
      </c>
      <c r="I25" s="40">
        <f t="shared" ref="I25:I39" si="8">G25+H25</f>
        <v>-2851419.0199999996</v>
      </c>
      <c r="J25" s="135"/>
      <c r="K25" s="40">
        <v>6906623.9100000001</v>
      </c>
      <c r="L25" s="40">
        <v>5911766.8799999999</v>
      </c>
      <c r="M25" s="33">
        <f>-'RPP GA Est &amp; True-Up'!I26</f>
        <v>5929198</v>
      </c>
      <c r="N25" s="135"/>
      <c r="O25" s="33">
        <v>5517288.2732600002</v>
      </c>
      <c r="P25" s="33">
        <v>1196854.29</v>
      </c>
      <c r="Q25" s="33">
        <f>'RPP GA Est &amp; True-Up'!N26</f>
        <v>7171853.470475601</v>
      </c>
      <c r="R25" s="40">
        <f t="shared" si="7"/>
        <v>-2851419.4872156009</v>
      </c>
      <c r="S25" s="135"/>
      <c r="T25" s="33">
        <f>'RPP GA Est &amp; True-Up'!S26</f>
        <v>5537483.0204756008</v>
      </c>
      <c r="U25" s="40">
        <f t="shared" si="2"/>
        <v>-1217049.0372156007</v>
      </c>
      <c r="V25" s="40">
        <f t="shared" si="3"/>
        <v>1634369.9827843988</v>
      </c>
      <c r="X25" s="33">
        <f t="shared" si="4"/>
        <v>5756156.6995243989</v>
      </c>
      <c r="Y25" s="33">
        <v>-5109840.57</v>
      </c>
      <c r="Z25" s="136"/>
      <c r="AA25" s="33">
        <f t="shared" si="5"/>
        <v>7390527.1495243991</v>
      </c>
      <c r="AB25" s="33">
        <f t="shared" si="6"/>
        <v>-5109840.57</v>
      </c>
    </row>
    <row r="26" spans="1:28" x14ac:dyDescent="0.25">
      <c r="A26" s="135">
        <v>42675</v>
      </c>
      <c r="B26" s="135">
        <f t="shared" si="1"/>
        <v>42735</v>
      </c>
      <c r="C26" s="135"/>
      <c r="D26" s="33">
        <v>1871415.91</v>
      </c>
      <c r="E26" s="33">
        <v>706569.91</v>
      </c>
      <c r="F26" s="33">
        <v>12190340.34</v>
      </c>
      <c r="G26" s="33">
        <v>5093253.43</v>
      </c>
      <c r="H26" s="33">
        <v>-6390138</v>
      </c>
      <c r="I26" s="40">
        <f t="shared" si="8"/>
        <v>-1296884.5700000003</v>
      </c>
      <c r="J26" s="135"/>
      <c r="K26" s="40">
        <v>6740028.5300000003</v>
      </c>
      <c r="L26" s="40">
        <v>7295258.8899999997</v>
      </c>
      <c r="M26" s="33">
        <f>-'RPP GA Est &amp; True-Up'!I27</f>
        <v>7271653.7699999996</v>
      </c>
      <c r="N26" s="135"/>
      <c r="O26" s="33">
        <v>5929831.7513700007</v>
      </c>
      <c r="P26" s="33">
        <v>836578.32000000007</v>
      </c>
      <c r="Q26" s="33">
        <f>'RPP GA Est &amp; True-Up'!N27</f>
        <v>6390138.0003900025</v>
      </c>
      <c r="R26" s="40">
        <f t="shared" si="7"/>
        <v>-1296884.5690200021</v>
      </c>
      <c r="S26" s="135"/>
      <c r="T26" s="33">
        <f>'RPP GA Est &amp; True-Up'!S27</f>
        <v>5412712.0903900024</v>
      </c>
      <c r="U26" s="40">
        <f t="shared" si="2"/>
        <v>-319458.659020002</v>
      </c>
      <c r="V26" s="40">
        <f t="shared" si="3"/>
        <v>977425.9109799983</v>
      </c>
      <c r="X26" s="33">
        <f t="shared" si="4"/>
        <v>6506772.2496099975</v>
      </c>
      <c r="Y26" s="33">
        <v>-6679094.0499999998</v>
      </c>
      <c r="Z26" s="136"/>
      <c r="AA26" s="33">
        <f t="shared" si="5"/>
        <v>7484198.1596099976</v>
      </c>
      <c r="AB26" s="33">
        <f t="shared" si="6"/>
        <v>-6679094.0499999998</v>
      </c>
    </row>
    <row r="27" spans="1:28" x14ac:dyDescent="0.25">
      <c r="A27" s="135">
        <v>42705</v>
      </c>
      <c r="B27" s="135">
        <f t="shared" si="1"/>
        <v>42766</v>
      </c>
      <c r="C27" s="135"/>
      <c r="D27" s="33">
        <v>2631348.0499999998</v>
      </c>
      <c r="E27" s="33">
        <v>633991.88</v>
      </c>
      <c r="F27" s="33">
        <v>10474781.4</v>
      </c>
      <c r="G27" s="33">
        <v>4773113.5</v>
      </c>
      <c r="H27" s="33">
        <v>-4299807</v>
      </c>
      <c r="I27" s="40">
        <f t="shared" si="8"/>
        <v>473306.5</v>
      </c>
      <c r="J27" s="135"/>
      <c r="K27" s="40">
        <v>5281868.4000000004</v>
      </c>
      <c r="L27" s="40">
        <v>6317227.9100000001</v>
      </c>
      <c r="M27" s="33">
        <f>-'RPP GA Est &amp; True-Up'!I28</f>
        <v>6359733.3899999997</v>
      </c>
      <c r="N27" s="135"/>
      <c r="O27" s="33">
        <v>5526355.03149</v>
      </c>
      <c r="P27" s="33">
        <v>753241.53999999992</v>
      </c>
      <c r="Q27" s="33">
        <f>'RPP GA Est &amp; True-Up'!N28</f>
        <v>4299807.14396</v>
      </c>
      <c r="R27" s="40">
        <f t="shared" si="7"/>
        <v>473306.34752999991</v>
      </c>
      <c r="S27" s="135"/>
      <c r="T27" s="33">
        <f>'RPP GA Est &amp; True-Up'!S28</f>
        <v>4831432.3839599993</v>
      </c>
      <c r="U27" s="40">
        <f t="shared" si="2"/>
        <v>-58318.89246999938</v>
      </c>
      <c r="V27" s="40">
        <f t="shared" si="3"/>
        <v>-531625.39246999938</v>
      </c>
      <c r="X27" s="33">
        <f t="shared" si="4"/>
        <v>6808966.1360400012</v>
      </c>
      <c r="Y27" s="33">
        <v>-8219324.54</v>
      </c>
      <c r="Z27" s="136"/>
      <c r="AA27" s="33">
        <f t="shared" si="5"/>
        <v>6277340.8960400019</v>
      </c>
      <c r="AB27" s="33">
        <f t="shared" si="6"/>
        <v>-8219324.54</v>
      </c>
    </row>
    <row r="28" spans="1:28" x14ac:dyDescent="0.25">
      <c r="A28" s="135">
        <v>42736</v>
      </c>
      <c r="B28" s="135">
        <f t="shared" si="1"/>
        <v>42794</v>
      </c>
      <c r="C28" s="135"/>
      <c r="D28" s="33">
        <v>2809265.24</v>
      </c>
      <c r="E28" s="33">
        <v>605885.38</v>
      </c>
      <c r="F28" s="33">
        <v>10113652.039999999</v>
      </c>
      <c r="G28" s="33">
        <v>5408910.75</v>
      </c>
      <c r="H28" s="33">
        <v>-4672845</v>
      </c>
      <c r="I28" s="40">
        <f t="shared" si="8"/>
        <v>736065.75</v>
      </c>
      <c r="J28" s="135"/>
      <c r="K28" s="40">
        <v>5248610.53</v>
      </c>
      <c r="L28" s="40">
        <v>4295331.7500000009</v>
      </c>
      <c r="M28" s="33">
        <f>-'RPP GA Est &amp; True-Up'!I29</f>
        <v>4231109</v>
      </c>
      <c r="N28" s="135"/>
      <c r="O28" s="33">
        <v>6600064.9268300002</v>
      </c>
      <c r="P28" s="33">
        <v>1191154.17</v>
      </c>
      <c r="Q28" s="33">
        <f>'RPP GA Est &amp; True-Up'!N29</f>
        <v>4672845.3204000005</v>
      </c>
      <c r="R28" s="40">
        <f t="shared" si="7"/>
        <v>736065.43642999977</v>
      </c>
      <c r="S28" s="135"/>
      <c r="T28" s="33">
        <f>'RPP GA Est &amp; True-Up'!S29</f>
        <v>5750710.3103999998</v>
      </c>
      <c r="U28" s="40">
        <f t="shared" si="2"/>
        <v>-341799.55356999952</v>
      </c>
      <c r="V28" s="40">
        <f t="shared" si="3"/>
        <v>-1077865.3035699995</v>
      </c>
      <c r="X28" s="33">
        <f t="shared" si="4"/>
        <v>6046692.0995999994</v>
      </c>
      <c r="Y28" s="33">
        <v>-7053641.9299999997</v>
      </c>
      <c r="Z28" s="136"/>
      <c r="AA28" s="33">
        <f t="shared" si="5"/>
        <v>4968827.1096000001</v>
      </c>
      <c r="AB28" s="33">
        <f t="shared" si="6"/>
        <v>-7053641.9299999997</v>
      </c>
    </row>
    <row r="29" spans="1:28" x14ac:dyDescent="0.25">
      <c r="A29" s="135">
        <v>42767</v>
      </c>
      <c r="B29" s="135">
        <f t="shared" si="1"/>
        <v>42825</v>
      </c>
      <c r="C29" s="135"/>
      <c r="D29" s="33">
        <v>2388373.31</v>
      </c>
      <c r="E29" s="33">
        <v>558221.39</v>
      </c>
      <c r="F29" s="33">
        <v>9276891.8200000003</v>
      </c>
      <c r="G29" s="33">
        <v>4636567.82</v>
      </c>
      <c r="H29" s="33">
        <v>-4469255</v>
      </c>
      <c r="I29" s="40">
        <f t="shared" si="8"/>
        <v>167312.8200000003</v>
      </c>
      <c r="J29" s="135"/>
      <c r="K29" s="40">
        <v>4742052.9100000011</v>
      </c>
      <c r="L29" s="40">
        <v>5878385.9499999993</v>
      </c>
      <c r="M29" s="33">
        <f>-'RPP GA Est &amp; True-Up'!I30</f>
        <v>5170140.8</v>
      </c>
      <c r="N29" s="135"/>
      <c r="O29" s="33">
        <v>5751549.8698800001</v>
      </c>
      <c r="P29" s="33">
        <v>1114982.05</v>
      </c>
      <c r="Q29" s="33">
        <f>'RPP GA Est &amp; True-Up'!N30</f>
        <v>4469254.6351399999</v>
      </c>
      <c r="R29" s="40">
        <f t="shared" si="7"/>
        <v>167313.1847400004</v>
      </c>
      <c r="S29" s="135"/>
      <c r="T29" s="33">
        <f>'RPP GA Est &amp; True-Up'!S30</f>
        <v>3451753.1051399997</v>
      </c>
      <c r="U29" s="40">
        <f t="shared" si="2"/>
        <v>1184814.7147400007</v>
      </c>
      <c r="V29" s="40">
        <f t="shared" si="3"/>
        <v>1017501.8947400004</v>
      </c>
      <c r="X29" s="33">
        <f t="shared" si="4"/>
        <v>5365858.574860001</v>
      </c>
      <c r="Y29" s="33">
        <v>-4877764.93</v>
      </c>
      <c r="Z29" s="136"/>
      <c r="AA29" s="33">
        <f t="shared" si="5"/>
        <v>6383360.1048600012</v>
      </c>
      <c r="AB29" s="33">
        <f t="shared" si="6"/>
        <v>-4877764.93</v>
      </c>
    </row>
    <row r="30" spans="1:28" x14ac:dyDescent="0.25">
      <c r="A30" s="135">
        <v>42795</v>
      </c>
      <c r="B30" s="135">
        <f t="shared" si="1"/>
        <v>42855</v>
      </c>
      <c r="C30" s="135"/>
      <c r="D30" s="33">
        <v>3199164.12</v>
      </c>
      <c r="E30" s="33">
        <v>505626.72</v>
      </c>
      <c r="F30" s="33">
        <v>8452966.0099999998</v>
      </c>
      <c r="G30" s="33">
        <v>5825710.4299999997</v>
      </c>
      <c r="H30" s="33">
        <v>-3980353</v>
      </c>
      <c r="I30" s="40">
        <f t="shared" si="8"/>
        <v>1845357.4299999997</v>
      </c>
      <c r="J30" s="135"/>
      <c r="K30" s="40">
        <v>4493665.8699999992</v>
      </c>
      <c r="L30" s="40">
        <v>5220279.1499999994</v>
      </c>
      <c r="M30" s="33">
        <f>-'RPP GA Est &amp; True-Up'!I31</f>
        <v>5884836.3799999999</v>
      </c>
      <c r="N30" s="135"/>
      <c r="O30" s="33">
        <v>7166225.2341899993</v>
      </c>
      <c r="P30" s="33">
        <v>1340514.8</v>
      </c>
      <c r="Q30" s="33">
        <f>'RPP GA Est &amp; True-Up'!N31</f>
        <v>3980353.1982</v>
      </c>
      <c r="R30" s="40">
        <f t="shared" si="7"/>
        <v>1845357.235989999</v>
      </c>
      <c r="S30" s="135"/>
      <c r="T30" s="33">
        <f>'RPP GA Est &amp; True-Up'!S31</f>
        <v>4408441.0881999992</v>
      </c>
      <c r="U30" s="40">
        <f t="shared" si="2"/>
        <v>1417269.3459900003</v>
      </c>
      <c r="V30" s="40">
        <f t="shared" si="3"/>
        <v>-428088.08400999941</v>
      </c>
      <c r="X30" s="33">
        <f t="shared" si="4"/>
        <v>4978239.5318</v>
      </c>
      <c r="Y30" s="33">
        <v>-5732305.0199999996</v>
      </c>
      <c r="Z30" s="136"/>
      <c r="AA30" s="33">
        <f t="shared" si="5"/>
        <v>4550151.6418000013</v>
      </c>
      <c r="AB30" s="33">
        <f t="shared" si="6"/>
        <v>-5732305.0199999996</v>
      </c>
    </row>
    <row r="31" spans="1:28" x14ac:dyDescent="0.25">
      <c r="A31" s="135">
        <v>42826</v>
      </c>
      <c r="B31" s="135">
        <f t="shared" si="1"/>
        <v>42886</v>
      </c>
      <c r="C31" s="135"/>
      <c r="D31" s="33">
        <v>1202332.1000000001</v>
      </c>
      <c r="E31" s="33">
        <v>634067.41</v>
      </c>
      <c r="F31" s="33">
        <v>10888580.630000001</v>
      </c>
      <c r="G31" s="33">
        <v>5714561.6299999999</v>
      </c>
      <c r="H31" s="33">
        <v>-2716860</v>
      </c>
      <c r="I31" s="40">
        <f t="shared" si="8"/>
        <v>2997701.63</v>
      </c>
      <c r="J31" s="135"/>
      <c r="K31" s="40">
        <v>6021016.0299999993</v>
      </c>
      <c r="L31" s="40">
        <v>3780081.3200000003</v>
      </c>
      <c r="M31" s="33">
        <f>-'RPP GA Est &amp; True-Up'!I32</f>
        <v>3808728.11</v>
      </c>
      <c r="N31" s="135"/>
      <c r="O31" s="33">
        <v>7242775.3825599998</v>
      </c>
      <c r="P31" s="33">
        <v>1528213.76</v>
      </c>
      <c r="Q31" s="33">
        <f>'RPP GA Est &amp; True-Up'!N32</f>
        <v>2716859.9459799989</v>
      </c>
      <c r="R31" s="40">
        <f t="shared" si="7"/>
        <v>2997701.6765800007</v>
      </c>
      <c r="S31" s="135"/>
      <c r="T31" s="33">
        <f>'RPP GA Est &amp; True-Up'!S32</f>
        <v>4108030.4559799996</v>
      </c>
      <c r="U31" s="40">
        <f t="shared" si="2"/>
        <v>1606531.16658</v>
      </c>
      <c r="V31" s="40">
        <f t="shared" si="3"/>
        <v>-1391170.4634199999</v>
      </c>
      <c r="X31" s="33">
        <f t="shared" si="4"/>
        <v>8805788.0940200016</v>
      </c>
      <c r="Y31" s="33">
        <v>-5546540.79</v>
      </c>
      <c r="Z31" s="136"/>
      <c r="AA31" s="33">
        <f t="shared" si="5"/>
        <v>7414617.5840200018</v>
      </c>
      <c r="AB31" s="33">
        <f t="shared" si="6"/>
        <v>-5546540.79</v>
      </c>
    </row>
    <row r="32" spans="1:28" x14ac:dyDescent="0.25">
      <c r="A32" s="135">
        <v>42856</v>
      </c>
      <c r="B32" s="135">
        <f t="shared" si="1"/>
        <v>42916</v>
      </c>
      <c r="C32" s="135"/>
      <c r="D32" s="33">
        <v>363896.83</v>
      </c>
      <c r="E32" s="33">
        <v>752556.41</v>
      </c>
      <c r="F32" s="33">
        <v>12897331.109999999</v>
      </c>
      <c r="G32" s="33">
        <v>5157458.26</v>
      </c>
      <c r="H32" s="33">
        <v>-8871135</v>
      </c>
      <c r="I32" s="40">
        <f t="shared" si="8"/>
        <v>-3713676.74</v>
      </c>
      <c r="J32" s="135"/>
      <c r="K32" s="40">
        <v>7250490.4999999991</v>
      </c>
      <c r="L32" s="40">
        <v>6195650.5999999996</v>
      </c>
      <c r="M32" s="33">
        <f>-'RPP GA Est &amp; True-Up'!I33</f>
        <v>6140869.3600000003</v>
      </c>
      <c r="N32" s="135"/>
      <c r="O32" s="33">
        <v>6002796.9910500003</v>
      </c>
      <c r="P32" s="33">
        <v>845338.73</v>
      </c>
      <c r="Q32" s="33">
        <f>'RPP GA Est &amp; True-Up'!N33</f>
        <v>8871135.0476400014</v>
      </c>
      <c r="R32" s="40">
        <f t="shared" si="7"/>
        <v>-3713676.7865900015</v>
      </c>
      <c r="S32" s="135"/>
      <c r="T32" s="33">
        <f>'RPP GA Est &amp; True-Up'!S33</f>
        <v>6658847.1276400015</v>
      </c>
      <c r="U32" s="40">
        <f t="shared" si="2"/>
        <v>-1501388.8665900016</v>
      </c>
      <c r="V32" s="40">
        <f t="shared" si="3"/>
        <v>2212287.8734099986</v>
      </c>
      <c r="X32" s="33">
        <f t="shared" si="4"/>
        <v>4778752.4723599982</v>
      </c>
      <c r="Y32" s="33">
        <v>-4434017.55</v>
      </c>
      <c r="Z32" s="136"/>
      <c r="AA32" s="33">
        <f t="shared" si="5"/>
        <v>6991040.3923599981</v>
      </c>
      <c r="AB32" s="33">
        <f t="shared" si="6"/>
        <v>-4434017.55</v>
      </c>
    </row>
    <row r="33" spans="1:28" x14ac:dyDescent="0.25">
      <c r="A33" s="135">
        <v>42887</v>
      </c>
      <c r="B33" s="135">
        <f t="shared" si="1"/>
        <v>42947</v>
      </c>
      <c r="C33" s="135"/>
      <c r="D33" s="33">
        <v>708586.56</v>
      </c>
      <c r="E33" s="33">
        <v>793735.14</v>
      </c>
      <c r="F33" s="33">
        <v>13760426.890000001</v>
      </c>
      <c r="G33" s="33">
        <v>4497495.34</v>
      </c>
      <c r="H33" s="33">
        <v>-7420382</v>
      </c>
      <c r="I33" s="40">
        <f t="shared" si="8"/>
        <v>-2922886.66</v>
      </c>
      <c r="J33" s="135"/>
      <c r="K33" s="40">
        <v>7144303.3013478629</v>
      </c>
      <c r="L33" s="40">
        <v>7207374.5000000009</v>
      </c>
      <c r="M33" s="33">
        <f>-'RPP GA Est &amp; True-Up'!I34</f>
        <v>7135521.8600000003</v>
      </c>
      <c r="N33" s="135"/>
      <c r="O33" s="33">
        <v>4657715.0393500002</v>
      </c>
      <c r="P33" s="33">
        <v>160219.70000000001</v>
      </c>
      <c r="Q33" s="33">
        <f>'RPP GA Est &amp; True-Up'!N34</f>
        <v>7420382.4872000013</v>
      </c>
      <c r="R33" s="40">
        <f t="shared" si="7"/>
        <v>-2922887.1478500012</v>
      </c>
      <c r="S33" s="135"/>
      <c r="T33" s="33">
        <f>'RPP GA Est &amp; True-Up'!S34</f>
        <v>6310761.3472000025</v>
      </c>
      <c r="U33" s="40">
        <f t="shared" si="2"/>
        <v>-1813266.0078500025</v>
      </c>
      <c r="V33" s="40">
        <f t="shared" si="3"/>
        <v>1109620.6521499977</v>
      </c>
      <c r="X33" s="33">
        <f t="shared" si="4"/>
        <v>7133779.5427999999</v>
      </c>
      <c r="Y33" s="33">
        <v>-6893425.7700000005</v>
      </c>
      <c r="Z33" s="136"/>
      <c r="AA33" s="33">
        <f t="shared" si="5"/>
        <v>8243400.6827999987</v>
      </c>
      <c r="AB33" s="33">
        <f t="shared" si="6"/>
        <v>-6893425.7700000005</v>
      </c>
    </row>
    <row r="34" spans="1:28" x14ac:dyDescent="0.25">
      <c r="A34" s="135">
        <v>42917</v>
      </c>
      <c r="B34" s="135">
        <f t="shared" si="1"/>
        <v>42978</v>
      </c>
      <c r="C34" s="135"/>
      <c r="D34" s="33">
        <v>1757910.88</v>
      </c>
      <c r="E34" s="33">
        <v>2153919.3199999998</v>
      </c>
      <c r="F34" s="33">
        <v>12794181.630000001</v>
      </c>
      <c r="G34" s="33">
        <v>4618340.75</v>
      </c>
      <c r="H34" s="33">
        <v>-5916091.0099999998</v>
      </c>
      <c r="I34" s="40">
        <f t="shared" si="8"/>
        <v>-1297750.2599999998</v>
      </c>
      <c r="J34" s="135"/>
      <c r="K34" s="40">
        <v>5130248.1787190093</v>
      </c>
      <c r="L34" s="40">
        <v>4844278.3499999996</v>
      </c>
      <c r="M34" s="33">
        <f>-'RPP GA Est &amp; True-Up'!I35</f>
        <v>4728592.7699999996</v>
      </c>
      <c r="N34" s="135"/>
      <c r="O34" s="33">
        <v>4969269.9603899997</v>
      </c>
      <c r="P34" s="33">
        <v>350929.20999999996</v>
      </c>
      <c r="Q34" s="33">
        <f>'RPP GA Est &amp; True-Up'!N35</f>
        <v>4151329.5686599985</v>
      </c>
      <c r="R34" s="40">
        <f t="shared" si="7"/>
        <v>467011.18173000123</v>
      </c>
      <c r="S34" s="135"/>
      <c r="T34" s="33">
        <f>'RPP GA Est &amp; True-Up'!S35</f>
        <v>4142548.1273121359</v>
      </c>
      <c r="U34" s="40">
        <f t="shared" si="2"/>
        <v>475792.62307786383</v>
      </c>
      <c r="V34" s="40">
        <f t="shared" si="3"/>
        <v>1773542.8830778636</v>
      </c>
      <c r="X34" s="33">
        <f t="shared" si="4"/>
        <v>10796771.381340003</v>
      </c>
      <c r="Y34" s="33">
        <v>-7929257</v>
      </c>
      <c r="Z34" s="136"/>
      <c r="AA34" s="33">
        <f t="shared" si="5"/>
        <v>10805552.822687864</v>
      </c>
      <c r="AB34" s="33">
        <f t="shared" si="6"/>
        <v>-7929257</v>
      </c>
    </row>
    <row r="35" spans="1:28" x14ac:dyDescent="0.25">
      <c r="A35" s="135">
        <v>42948</v>
      </c>
      <c r="B35" s="135">
        <f t="shared" si="1"/>
        <v>43008</v>
      </c>
      <c r="C35" s="135"/>
      <c r="D35" s="33">
        <v>2146232.0699999998</v>
      </c>
      <c r="E35" s="33">
        <v>2022872.03</v>
      </c>
      <c r="F35" s="33">
        <v>10025484.449999999</v>
      </c>
      <c r="G35" s="33">
        <v>3973091.86</v>
      </c>
      <c r="H35" s="33">
        <v>-4662691</v>
      </c>
      <c r="I35" s="40">
        <f t="shared" si="8"/>
        <v>-689599.14000000013</v>
      </c>
      <c r="J35" s="135"/>
      <c r="K35" s="40">
        <v>4574203.0334820431</v>
      </c>
      <c r="L35" s="40">
        <v>5314103.3699999992</v>
      </c>
      <c r="M35" s="33">
        <f>-'RPP GA Est &amp; True-Up'!I36</f>
        <v>5317526.8</v>
      </c>
      <c r="N35" s="135"/>
      <c r="O35" s="33">
        <v>4800613.0626799995</v>
      </c>
      <c r="P35" s="33">
        <v>827521.20000000007</v>
      </c>
      <c r="Q35" s="33">
        <f>'RPP GA Est &amp; True-Up'!N36</f>
        <v>7809883.0907800011</v>
      </c>
      <c r="R35" s="40">
        <f t="shared" si="7"/>
        <v>-3836791.2281000009</v>
      </c>
      <c r="S35" s="135"/>
      <c r="T35" s="33">
        <f>'RPP GA Est &amp; True-Up'!S36</f>
        <v>7408227.6820609914</v>
      </c>
      <c r="U35" s="40">
        <f t="shared" si="2"/>
        <v>-3435135.8193809921</v>
      </c>
      <c r="V35" s="40">
        <f t="shared" si="3"/>
        <v>-2745536.679380992</v>
      </c>
      <c r="X35" s="33">
        <f t="shared" si="4"/>
        <v>4238473.3892199975</v>
      </c>
      <c r="Y35" s="33">
        <v>-6882512.1100000003</v>
      </c>
      <c r="Z35" s="136"/>
      <c r="AA35" s="33">
        <f t="shared" si="5"/>
        <v>4640128.7979390072</v>
      </c>
      <c r="AB35" s="33">
        <f t="shared" si="6"/>
        <v>-6882512.1100000003</v>
      </c>
    </row>
    <row r="36" spans="1:28" x14ac:dyDescent="0.25">
      <c r="A36" s="135">
        <v>42979</v>
      </c>
      <c r="B36" s="135">
        <f t="shared" si="1"/>
        <v>43039</v>
      </c>
      <c r="C36" s="135"/>
      <c r="D36" s="33">
        <v>2814803.23</v>
      </c>
      <c r="E36" s="33">
        <v>1613557.13</v>
      </c>
      <c r="F36" s="33">
        <v>8506401.6899999995</v>
      </c>
      <c r="G36" s="33">
        <v>3417573.85</v>
      </c>
      <c r="H36" s="33">
        <v>-5049542.99</v>
      </c>
      <c r="I36" s="40">
        <f t="shared" si="8"/>
        <v>-1631969.1400000001</v>
      </c>
      <c r="J36" s="135"/>
      <c r="K36" s="40">
        <v>3915568.7432106235</v>
      </c>
      <c r="L36" s="40">
        <v>5516010.5199999986</v>
      </c>
      <c r="M36" s="33">
        <f>-'RPP GA Est &amp; True-Up'!I37</f>
        <v>5679788.2599999998</v>
      </c>
      <c r="N36" s="135"/>
      <c r="O36" s="33">
        <v>4275068.0565099996</v>
      </c>
      <c r="P36" s="33">
        <v>857494.21</v>
      </c>
      <c r="Q36" s="33">
        <f>'RPP GA Est &amp; True-Up'!N37</f>
        <v>3667111.1455925032</v>
      </c>
      <c r="R36" s="40">
        <f t="shared" ref="R36:R51" si="9">O36-(P36+Q36)</f>
        <v>-249537.29908250365</v>
      </c>
      <c r="S36" s="135"/>
      <c r="T36" s="33">
        <f>'RPP GA Est &amp; True-Up'!S37</f>
        <v>4410434.91211046</v>
      </c>
      <c r="U36" s="40">
        <f t="shared" si="2"/>
        <v>-992861.0656004604</v>
      </c>
      <c r="V36" s="40">
        <f t="shared" si="3"/>
        <v>639108.07439953974</v>
      </c>
      <c r="X36" s="33">
        <f t="shared" si="4"/>
        <v>6452847.674407497</v>
      </c>
      <c r="Y36" s="33">
        <v>-7229521.1200000001</v>
      </c>
      <c r="Z36" s="136"/>
      <c r="AA36" s="33">
        <f t="shared" si="5"/>
        <v>5709523.9078895403</v>
      </c>
      <c r="AB36" s="33">
        <f t="shared" si="6"/>
        <v>-7229521.1200000001</v>
      </c>
    </row>
    <row r="37" spans="1:28" x14ac:dyDescent="0.25">
      <c r="A37" s="135">
        <v>43009</v>
      </c>
      <c r="B37" s="135">
        <f t="shared" si="1"/>
        <v>43069</v>
      </c>
      <c r="C37" s="135"/>
      <c r="D37" s="33">
        <v>997362.63</v>
      </c>
      <c r="E37" s="33">
        <v>2160015.46</v>
      </c>
      <c r="F37" s="33">
        <v>11447040.109999999</v>
      </c>
      <c r="G37" s="33">
        <v>3123207.35</v>
      </c>
      <c r="H37" s="33">
        <v>-3580709</v>
      </c>
      <c r="I37" s="40">
        <f t="shared" si="8"/>
        <v>-457501.64999999991</v>
      </c>
      <c r="J37" s="135"/>
      <c r="K37" s="40">
        <v>5340662.6384277139</v>
      </c>
      <c r="L37" s="40">
        <v>4340697.4000000022</v>
      </c>
      <c r="M37" s="33">
        <f>-'RPP GA Est &amp; True-Up'!I38</f>
        <v>4206922.49</v>
      </c>
      <c r="N37" s="135"/>
      <c r="O37" s="33">
        <v>4270894.1106899995</v>
      </c>
      <c r="P37" s="33">
        <v>1147686.76</v>
      </c>
      <c r="Q37" s="33">
        <f>'RPP GA Est &amp; True-Up'!N38</f>
        <v>3580708.8089042958</v>
      </c>
      <c r="R37" s="40">
        <f t="shared" si="9"/>
        <v>-457501.45821429603</v>
      </c>
      <c r="S37" s="135"/>
      <c r="T37" s="33">
        <f>'RPP GA Est &amp; True-Up'!S38</f>
        <v>5344928.3256936725</v>
      </c>
      <c r="U37" s="40">
        <f t="shared" si="2"/>
        <v>-2221720.9750036728</v>
      </c>
      <c r="V37" s="40">
        <f t="shared" si="3"/>
        <v>-1764219.3250036729</v>
      </c>
      <c r="X37" s="33">
        <f t="shared" si="4"/>
        <v>10026346.761095705</v>
      </c>
      <c r="Y37" s="33">
        <v>-7404223.1399999997</v>
      </c>
      <c r="Z37" s="136"/>
      <c r="AA37" s="33">
        <f t="shared" si="5"/>
        <v>8262127.2443063278</v>
      </c>
      <c r="AB37" s="33">
        <f t="shared" si="6"/>
        <v>-7404223.1399999997</v>
      </c>
    </row>
    <row r="38" spans="1:28" x14ac:dyDescent="0.25">
      <c r="A38" s="135">
        <v>43040</v>
      </c>
      <c r="B38" s="135">
        <f t="shared" si="1"/>
        <v>43100</v>
      </c>
      <c r="C38" s="135"/>
      <c r="D38" s="33">
        <v>1676124.34</v>
      </c>
      <c r="E38" s="33">
        <v>1797715.91</v>
      </c>
      <c r="F38" s="33">
        <v>9301720.6799999997</v>
      </c>
      <c r="G38" s="33">
        <v>3604564.22</v>
      </c>
      <c r="H38" s="33">
        <v>-8787475</v>
      </c>
      <c r="I38" s="40">
        <f t="shared" si="8"/>
        <v>-5182910.7799999993</v>
      </c>
      <c r="J38" s="135"/>
      <c r="K38" s="40">
        <v>4097986.4431238468</v>
      </c>
      <c r="L38" s="40">
        <v>4731306.1899999995</v>
      </c>
      <c r="M38" s="33">
        <f>-'RPP GA Est &amp; True-Up'!I39</f>
        <v>4615148.55</v>
      </c>
      <c r="N38" s="135"/>
      <c r="O38" s="33">
        <v>4268033.0970000001</v>
      </c>
      <c r="P38" s="33">
        <v>664173.49</v>
      </c>
      <c r="Q38" s="33">
        <f>'RPP GA Est &amp; True-Up'!N39</f>
        <v>8787474.238764476</v>
      </c>
      <c r="R38" s="40">
        <f t="shared" si="9"/>
        <v>-5183614.6317644762</v>
      </c>
      <c r="S38" s="135"/>
      <c r="T38" s="33">
        <f>'RPP GA Est &amp; True-Up'!S39</f>
        <v>7653734.0903367624</v>
      </c>
      <c r="U38" s="40">
        <f t="shared" si="2"/>
        <v>-4049874.4833367625</v>
      </c>
      <c r="V38" s="40">
        <f t="shared" si="3"/>
        <v>1133036.2966632368</v>
      </c>
      <c r="X38" s="33">
        <f t="shared" si="4"/>
        <v>2311962.3512355238</v>
      </c>
      <c r="Y38" s="33">
        <v>-6366937.9699999997</v>
      </c>
      <c r="Z38" s="136"/>
      <c r="AA38" s="33">
        <f t="shared" si="5"/>
        <v>3445702.4996632375</v>
      </c>
      <c r="AB38" s="33">
        <f t="shared" si="6"/>
        <v>-6366937.9699999997</v>
      </c>
    </row>
    <row r="39" spans="1:28" x14ac:dyDescent="0.25">
      <c r="A39" s="135">
        <v>43070</v>
      </c>
      <c r="B39" s="135">
        <f t="shared" si="1"/>
        <v>43131</v>
      </c>
      <c r="C39" s="135"/>
      <c r="D39" s="33">
        <v>2618796.31</v>
      </c>
      <c r="E39" s="33">
        <v>2010817.21</v>
      </c>
      <c r="F39" s="33">
        <v>9727656.4700000007</v>
      </c>
      <c r="G39" s="33">
        <v>3399095.87</v>
      </c>
      <c r="H39" s="33">
        <v>-5690560</v>
      </c>
      <c r="I39" s="40">
        <f t="shared" si="8"/>
        <v>-2291464.13</v>
      </c>
      <c r="J39" s="135"/>
      <c r="K39" s="40">
        <v>3968962.8870610865</v>
      </c>
      <c r="L39" s="40">
        <v>3598401.67</v>
      </c>
      <c r="M39" s="33">
        <f>-'RPP GA Est &amp; True-Up'!I40</f>
        <v>3906744.79</v>
      </c>
      <c r="N39" s="135"/>
      <c r="O39" s="33">
        <v>4074728.8315599998</v>
      </c>
      <c r="P39" s="33">
        <v>676065.86</v>
      </c>
      <c r="Q39" s="33">
        <f>'RPP GA Est &amp; True-Up'!N40</f>
        <v>5690559.6111456836</v>
      </c>
      <c r="R39" s="40">
        <f t="shared" si="9"/>
        <v>-2291896.6395856841</v>
      </c>
      <c r="S39" s="135"/>
      <c r="T39" s="33">
        <f>'RPP GA Est &amp; True-Up'!S40</f>
        <v>6207721.7180218361</v>
      </c>
      <c r="U39" s="40">
        <f t="shared" si="2"/>
        <v>-2809058.7464618366</v>
      </c>
      <c r="V39" s="40">
        <f t="shared" si="3"/>
        <v>-517594.61646183673</v>
      </c>
      <c r="X39" s="33">
        <f t="shared" si="4"/>
        <v>6047914.0688543161</v>
      </c>
      <c r="Y39" s="33">
        <v>-7520254.1100000003</v>
      </c>
      <c r="Z39" s="136"/>
      <c r="AA39" s="33">
        <f t="shared" si="5"/>
        <v>5530751.9619781636</v>
      </c>
      <c r="AB39" s="33">
        <f t="shared" si="6"/>
        <v>-7520254.1100000003</v>
      </c>
    </row>
    <row r="40" spans="1:28" x14ac:dyDescent="0.25">
      <c r="A40" s="135">
        <v>43101</v>
      </c>
      <c r="B40" s="135">
        <f t="shared" si="1"/>
        <v>43159</v>
      </c>
      <c r="C40" s="135"/>
      <c r="D40" s="33">
        <v>4348778.18</v>
      </c>
      <c r="E40" s="33">
        <v>1546117.08</v>
      </c>
      <c r="F40" s="33">
        <v>7505097.1699999999</v>
      </c>
      <c r="G40" s="33">
        <v>4214623.4000000004</v>
      </c>
      <c r="H40" s="33">
        <v>-4132879</v>
      </c>
      <c r="I40" s="40">
        <f t="shared" ref="I40" si="10">G40+H40</f>
        <v>81744.400000000373</v>
      </c>
      <c r="J40" s="135"/>
      <c r="K40" s="40">
        <v>3043667.5195016959</v>
      </c>
      <c r="L40" s="40">
        <v>3980262.2100000135</v>
      </c>
      <c r="M40" s="33">
        <f>-'RPP GA Est &amp; True-Up'!I41</f>
        <v>4028145.75</v>
      </c>
      <c r="N40" s="135"/>
      <c r="O40" s="33">
        <v>5820757.3023199998</v>
      </c>
      <c r="P40" s="33">
        <v>1606133.91</v>
      </c>
      <c r="Q40" s="33">
        <f>'RPP GA Est &amp; True-Up'!N41</f>
        <v>4132878.4159360407</v>
      </c>
      <c r="R40" s="40">
        <f t="shared" si="9"/>
        <v>81744.976383958943</v>
      </c>
      <c r="S40" s="135"/>
      <c r="T40" s="33">
        <f>'RPP GA Est &amp; True-Up'!S41</f>
        <v>4070660.3188749542</v>
      </c>
      <c r="U40" s="40">
        <f t="shared" si="2"/>
        <v>143963.07344504539</v>
      </c>
      <c r="V40" s="40">
        <f t="shared" si="3"/>
        <v>62218.673445045017</v>
      </c>
      <c r="X40" s="33">
        <f t="shared" si="4"/>
        <v>4918335.8340639593</v>
      </c>
      <c r="Y40" s="33">
        <v>-5935612.7999999998</v>
      </c>
      <c r="Z40" s="136"/>
      <c r="AA40" s="33">
        <f t="shared" si="5"/>
        <v>4980553.9311250458</v>
      </c>
      <c r="AB40" s="33">
        <f t="shared" si="6"/>
        <v>-5935612.7999999998</v>
      </c>
    </row>
    <row r="41" spans="1:28" x14ac:dyDescent="0.25">
      <c r="A41" s="135">
        <v>43132</v>
      </c>
      <c r="B41" s="135">
        <f t="shared" si="1"/>
        <v>43190</v>
      </c>
      <c r="C41" s="135"/>
      <c r="D41" s="33">
        <v>2211750.08</v>
      </c>
      <c r="E41" s="33">
        <v>1564705.58</v>
      </c>
      <c r="F41" s="33">
        <v>7755399.9900000002</v>
      </c>
      <c r="G41" s="33">
        <v>2931987.76</v>
      </c>
      <c r="H41" s="33">
        <v>-3090054</v>
      </c>
      <c r="I41" s="40">
        <f t="shared" ref="I41:I51" si="11">G41+H41</f>
        <v>-158066.24000000022</v>
      </c>
      <c r="J41" s="135"/>
      <c r="K41" s="40">
        <v>3219357.67</v>
      </c>
      <c r="L41" s="40">
        <v>2885568.1399999997</v>
      </c>
      <c r="M41" s="33">
        <f>-'RPP GA Est &amp; True-Up'!I42</f>
        <v>3006214.25</v>
      </c>
      <c r="N41" s="135"/>
      <c r="O41" s="33">
        <v>4751934.4111881601</v>
      </c>
      <c r="P41" s="33">
        <v>1819987.05</v>
      </c>
      <c r="Q41" s="33">
        <f>'RPP GA Est &amp; True-Up'!N42</f>
        <v>3090053.7228182866</v>
      </c>
      <c r="R41" s="40">
        <f t="shared" si="9"/>
        <v>-158106.36163012683</v>
      </c>
      <c r="S41" s="135"/>
      <c r="T41" s="33">
        <f>'RPP GA Est &amp; True-Up'!S42</f>
        <v>4074531.9533165912</v>
      </c>
      <c r="U41" s="40">
        <f t="shared" si="2"/>
        <v>-1142584.5921284314</v>
      </c>
      <c r="V41" s="40">
        <f t="shared" si="3"/>
        <v>-984518.3521284312</v>
      </c>
      <c r="X41" s="33">
        <f t="shared" si="4"/>
        <v>6230051.8471817132</v>
      </c>
      <c r="Y41" s="33">
        <v>-5558738.3599999994</v>
      </c>
      <c r="Z41" s="136"/>
      <c r="AA41" s="33">
        <f t="shared" si="5"/>
        <v>5245573.6166834086</v>
      </c>
      <c r="AB41" s="33">
        <f t="shared" si="6"/>
        <v>-5558738.3599999994</v>
      </c>
    </row>
    <row r="42" spans="1:28" x14ac:dyDescent="0.25">
      <c r="A42" s="135">
        <v>43160</v>
      </c>
      <c r="B42" s="135">
        <f t="shared" si="1"/>
        <v>43220</v>
      </c>
      <c r="C42" s="135"/>
      <c r="D42" s="33">
        <v>2147151.2400000002</v>
      </c>
      <c r="E42" s="33">
        <v>1891877.04</v>
      </c>
      <c r="F42" s="33">
        <v>9518445.9700000007</v>
      </c>
      <c r="G42" s="33">
        <v>4042868.79</v>
      </c>
      <c r="H42" s="33">
        <v>-5691163</v>
      </c>
      <c r="I42" s="40">
        <f t="shared" si="11"/>
        <v>-1648294.21</v>
      </c>
      <c r="J42" s="135"/>
      <c r="K42" s="40">
        <v>4046928.7721097474</v>
      </c>
      <c r="L42" s="40">
        <v>3361972.0000000005</v>
      </c>
      <c r="M42" s="33">
        <f>-'RPP GA Est &amp; True-Up'!I43</f>
        <v>3460487.66</v>
      </c>
      <c r="N42" s="135"/>
      <c r="O42" s="33">
        <v>5278347.3992800899</v>
      </c>
      <c r="P42" s="33">
        <v>1235543.5799999998</v>
      </c>
      <c r="Q42" s="33">
        <f>'RPP GA Est &amp; True-Up'!N43</f>
        <v>5691162.244834777</v>
      </c>
      <c r="R42" s="40">
        <f t="shared" si="9"/>
        <v>-1648358.4255546872</v>
      </c>
      <c r="S42" s="135"/>
      <c r="T42" s="33">
        <f>'RPP GA Est &amp; True-Up'!S43</f>
        <v>5478018.824834777</v>
      </c>
      <c r="U42" s="40">
        <f t="shared" si="2"/>
        <v>-1435215.0055546872</v>
      </c>
      <c r="V42" s="40">
        <f t="shared" si="3"/>
        <v>213079.20444531273</v>
      </c>
      <c r="X42" s="33">
        <f t="shared" si="4"/>
        <v>5719160.7651652247</v>
      </c>
      <c r="Y42" s="33">
        <v>-4575399.2200000007</v>
      </c>
      <c r="Z42" s="136"/>
      <c r="AA42" s="33">
        <f t="shared" si="5"/>
        <v>5932304.1851652246</v>
      </c>
      <c r="AB42" s="33">
        <f t="shared" si="6"/>
        <v>-4575399.2200000007</v>
      </c>
    </row>
    <row r="43" spans="1:28" x14ac:dyDescent="0.25">
      <c r="A43" s="135">
        <v>43191</v>
      </c>
      <c r="B43" s="135">
        <f t="shared" si="1"/>
        <v>43251</v>
      </c>
      <c r="C43" s="135"/>
      <c r="D43" s="33">
        <v>3430494.15</v>
      </c>
      <c r="E43" s="33">
        <v>1848100.02</v>
      </c>
      <c r="F43" s="33">
        <v>9286541.1699999999</v>
      </c>
      <c r="G43" s="33">
        <v>3442346.86</v>
      </c>
      <c r="H43" s="33">
        <v>-6149084</v>
      </c>
      <c r="I43" s="40">
        <f t="shared" si="11"/>
        <v>-2706737.14</v>
      </c>
      <c r="J43" s="135"/>
      <c r="K43" s="40">
        <v>3991620.9942517998</v>
      </c>
      <c r="L43" s="40">
        <v>3931425.69</v>
      </c>
      <c r="M43" s="33">
        <f>-'RPP GA Est &amp; True-Up'!I44</f>
        <v>3907807.25</v>
      </c>
      <c r="N43" s="135"/>
      <c r="O43" s="33">
        <v>4480684.4534548707</v>
      </c>
      <c r="P43" s="33">
        <v>1038337.6</v>
      </c>
      <c r="Q43" s="33">
        <f>'RPP GA Est &amp; True-Up'!N44</f>
        <v>6149084.0768082039</v>
      </c>
      <c r="R43" s="40">
        <f t="shared" si="9"/>
        <v>-2706737.2233533328</v>
      </c>
      <c r="S43" s="135"/>
      <c r="T43" s="33">
        <f>'RPP GA Est &amp; True-Up'!S44</f>
        <v>5562642.9646984572</v>
      </c>
      <c r="U43" s="40">
        <f t="shared" si="2"/>
        <v>-2120296.1112435861</v>
      </c>
      <c r="V43" s="40">
        <f t="shared" si="3"/>
        <v>586441.02875641407</v>
      </c>
      <c r="X43" s="33">
        <f t="shared" si="4"/>
        <v>4985557.1131917955</v>
      </c>
      <c r="Y43" s="33">
        <v>-5352364.6899999995</v>
      </c>
      <c r="Z43" s="136"/>
      <c r="AA43" s="33">
        <f t="shared" si="5"/>
        <v>5571998.2253015423</v>
      </c>
      <c r="AB43" s="33">
        <f t="shared" si="6"/>
        <v>-5352364.6899999995</v>
      </c>
    </row>
    <row r="44" spans="1:28" x14ac:dyDescent="0.25">
      <c r="A44" s="135">
        <v>43221</v>
      </c>
      <c r="B44" s="135">
        <f t="shared" si="1"/>
        <v>43281</v>
      </c>
      <c r="C44" s="135"/>
      <c r="D44" s="33">
        <v>1580978.02</v>
      </c>
      <c r="E44" s="33">
        <v>1967163.1</v>
      </c>
      <c r="F44" s="33">
        <v>10126409.27</v>
      </c>
      <c r="G44" s="33">
        <v>3066467.1399999997</v>
      </c>
      <c r="H44" s="33">
        <v>-6990471</v>
      </c>
      <c r="I44" s="40">
        <f t="shared" si="11"/>
        <v>-3924003.8600000003</v>
      </c>
      <c r="J44" s="135"/>
      <c r="K44" s="40">
        <v>4584035.4957100442</v>
      </c>
      <c r="L44" s="40">
        <v>3988525.9099999941</v>
      </c>
      <c r="M44" s="33">
        <f>-'RPP GA Est &amp; True-Up'!I45</f>
        <v>4083369.94</v>
      </c>
      <c r="N44" s="135"/>
      <c r="O44" s="33">
        <v>4538693.1829499993</v>
      </c>
      <c r="P44" s="33">
        <v>1472226.05</v>
      </c>
      <c r="Q44" s="33">
        <f>'RPP GA Est &amp; True-Up'!N45</f>
        <v>6990470.2903183224</v>
      </c>
      <c r="R44" s="40">
        <f t="shared" si="9"/>
        <v>-3924003.1573683228</v>
      </c>
      <c r="S44" s="135"/>
      <c r="T44" s="33">
        <f>'RPP GA Est &amp; True-Up'!S45</f>
        <v>6906656.5460665226</v>
      </c>
      <c r="U44" s="40">
        <f t="shared" si="2"/>
        <v>-3840189.4131165231</v>
      </c>
      <c r="V44" s="40">
        <f t="shared" si="3"/>
        <v>83814.446883477271</v>
      </c>
      <c r="X44" s="33">
        <f t="shared" si="4"/>
        <v>5103102.0796816768</v>
      </c>
      <c r="Y44" s="33">
        <v>-5755907.3199999994</v>
      </c>
      <c r="Z44" s="136"/>
      <c r="AA44" s="33">
        <f t="shared" si="5"/>
        <v>5186915.8239334766</v>
      </c>
      <c r="AB44" s="33">
        <f t="shared" si="6"/>
        <v>-5755907.3199999994</v>
      </c>
    </row>
    <row r="45" spans="1:28" x14ac:dyDescent="0.25">
      <c r="A45" s="135">
        <v>43252</v>
      </c>
      <c r="B45" s="135">
        <f t="shared" si="1"/>
        <v>43312</v>
      </c>
      <c r="C45" s="135"/>
      <c r="D45" s="33">
        <v>2248374.84</v>
      </c>
      <c r="E45" s="33">
        <v>2261754.0699999998</v>
      </c>
      <c r="F45" s="33">
        <v>11671254.25</v>
      </c>
      <c r="G45" s="33">
        <v>3528967.17</v>
      </c>
      <c r="H45" s="33">
        <v>-5000690</v>
      </c>
      <c r="I45" s="40">
        <f t="shared" si="11"/>
        <v>-1471722.83</v>
      </c>
      <c r="J45" s="135"/>
      <c r="K45" s="40">
        <v>5109400.9600663437</v>
      </c>
      <c r="L45" s="40">
        <v>5727358.890000008</v>
      </c>
      <c r="M45" s="33">
        <f>-'RPP GA Est &amp; True-Up'!I46</f>
        <v>5667462.5300000096</v>
      </c>
      <c r="N45" s="135"/>
      <c r="O45" s="33">
        <v>4272119.9827121496</v>
      </c>
      <c r="P45" s="33">
        <v>744025.99</v>
      </c>
      <c r="Q45" s="33">
        <f>'RPP GA Est &amp; True-Up'!N46</f>
        <v>5000689.106926416</v>
      </c>
      <c r="R45" s="40">
        <f t="shared" si="9"/>
        <v>-1472595.1142142667</v>
      </c>
      <c r="S45" s="135"/>
      <c r="T45" s="33">
        <f>'RPP GA Est &amp; True-Up'!S46</f>
        <v>4500023.5512163714</v>
      </c>
      <c r="U45" s="40">
        <f t="shared" si="2"/>
        <v>-971929.55850422196</v>
      </c>
      <c r="V45" s="40">
        <f t="shared" si="3"/>
        <v>499793.27149577811</v>
      </c>
      <c r="X45" s="33">
        <f t="shared" si="4"/>
        <v>8932319.2130735852</v>
      </c>
      <c r="Y45" s="33">
        <v>-6050533.0700000003</v>
      </c>
      <c r="Z45" s="136"/>
      <c r="AA45" s="33">
        <f t="shared" si="5"/>
        <v>9432984.7687836289</v>
      </c>
      <c r="AB45" s="33">
        <f t="shared" si="6"/>
        <v>-6050533.0700000003</v>
      </c>
    </row>
    <row r="46" spans="1:28" x14ac:dyDescent="0.25">
      <c r="A46" s="135">
        <v>43282</v>
      </c>
      <c r="B46" s="135">
        <f t="shared" si="1"/>
        <v>43343</v>
      </c>
      <c r="C46" s="135"/>
      <c r="D46" s="33">
        <v>4233060.8499999996</v>
      </c>
      <c r="E46" s="33">
        <v>1864142.28</v>
      </c>
      <c r="F46" s="33">
        <v>8686956.8300000001</v>
      </c>
      <c r="G46" s="33">
        <v>3719337.16</v>
      </c>
      <c r="H46" s="33">
        <v>-6023205</v>
      </c>
      <c r="I46" s="40">
        <f t="shared" si="11"/>
        <v>-2303867.84</v>
      </c>
      <c r="J46" s="135"/>
      <c r="K46" s="40">
        <v>3576369.7976187738</v>
      </c>
      <c r="L46" s="40">
        <v>3929656.4999999963</v>
      </c>
      <c r="M46" s="33">
        <f>-'RPP GA Est &amp; True-Up'!I47</f>
        <v>3885090.15</v>
      </c>
      <c r="N46" s="135"/>
      <c r="O46" s="33">
        <v>5007750.5784493499</v>
      </c>
      <c r="P46" s="33">
        <v>1288440.3599999999</v>
      </c>
      <c r="Q46" s="33">
        <f>'RPP GA Est &amp; True-Up'!N47</f>
        <v>6023205.5622537015</v>
      </c>
      <c r="R46" s="40">
        <f t="shared" si="9"/>
        <v>-2303895.343804352</v>
      </c>
      <c r="S46" s="135"/>
      <c r="T46" s="33">
        <f>'RPP GA Est &amp; True-Up'!S47</f>
        <v>6581267.1321873674</v>
      </c>
      <c r="U46" s="40">
        <f t="shared" si="2"/>
        <v>-2861956.9137380179</v>
      </c>
      <c r="V46" s="40">
        <f t="shared" si="3"/>
        <v>-558089.07373801805</v>
      </c>
      <c r="X46" s="33">
        <f t="shared" si="4"/>
        <v>4527893.5477462979</v>
      </c>
      <c r="Y46" s="33">
        <v>-7929216.6100000003</v>
      </c>
      <c r="Z46" s="136"/>
      <c r="AA46" s="33">
        <f t="shared" si="5"/>
        <v>3969831.977812632</v>
      </c>
      <c r="AB46" s="33">
        <f t="shared" si="6"/>
        <v>-7929216.6100000003</v>
      </c>
    </row>
    <row r="47" spans="1:28" x14ac:dyDescent="0.25">
      <c r="A47" s="135">
        <v>43313</v>
      </c>
      <c r="B47" s="135">
        <f t="shared" si="1"/>
        <v>43373</v>
      </c>
      <c r="C47" s="135"/>
      <c r="D47" s="33">
        <v>4157696.61</v>
      </c>
      <c r="E47" s="33">
        <v>1791734.74</v>
      </c>
      <c r="F47" s="33">
        <v>8255010.9500000002</v>
      </c>
      <c r="G47" s="33">
        <v>3337955.9200000004</v>
      </c>
      <c r="H47" s="33">
        <v>-4120159.0199999996</v>
      </c>
      <c r="I47" s="40">
        <f t="shared" si="11"/>
        <v>-782203.09999999916</v>
      </c>
      <c r="J47" s="135"/>
      <c r="K47" s="40">
        <v>3500155.6588864573</v>
      </c>
      <c r="L47" s="40">
        <v>3640076.3999999994</v>
      </c>
      <c r="M47" s="33">
        <f>-'RPP GA Est &amp; True-Up'!I48</f>
        <v>3736334.79</v>
      </c>
      <c r="N47" s="135"/>
      <c r="O47" s="33">
        <v>5324894.9160005804</v>
      </c>
      <c r="P47" s="33">
        <v>1986939</v>
      </c>
      <c r="Q47" s="33">
        <f>'RPP GA Est &amp; True-Up'!N48</f>
        <v>4120159.0379675692</v>
      </c>
      <c r="R47" s="40">
        <f t="shared" si="9"/>
        <v>-782203.12196698878</v>
      </c>
      <c r="S47" s="135"/>
      <c r="T47" s="33">
        <f>'RPP GA Est &amp; True-Up'!S48</f>
        <v>4428879.3903487958</v>
      </c>
      <c r="U47" s="40">
        <f t="shared" si="2"/>
        <v>-1090923.4743482154</v>
      </c>
      <c r="V47" s="40">
        <f t="shared" si="3"/>
        <v>-308720.37434821622</v>
      </c>
      <c r="X47" s="33">
        <f t="shared" si="4"/>
        <v>5926586.6520324303</v>
      </c>
      <c r="Y47" s="33">
        <v>-5749232.4400000004</v>
      </c>
      <c r="Z47" s="136"/>
      <c r="AA47" s="33">
        <f t="shared" si="5"/>
        <v>5617866.2996512037</v>
      </c>
      <c r="AB47" s="33">
        <f t="shared" si="6"/>
        <v>-5749232.4400000004</v>
      </c>
    </row>
    <row r="48" spans="1:28" x14ac:dyDescent="0.25">
      <c r="A48" s="135">
        <v>43344</v>
      </c>
      <c r="B48" s="135">
        <f t="shared" si="1"/>
        <v>43404</v>
      </c>
      <c r="C48" s="135"/>
      <c r="D48" s="33">
        <v>3688543.82</v>
      </c>
      <c r="E48" s="33">
        <v>1732072.17</v>
      </c>
      <c r="F48" s="33">
        <v>8641228.3000000007</v>
      </c>
      <c r="G48" s="33">
        <v>2971679.09</v>
      </c>
      <c r="H48" s="33">
        <v>-4580220</v>
      </c>
      <c r="I48" s="40">
        <f t="shared" si="11"/>
        <v>-1608540.9100000001</v>
      </c>
      <c r="J48" s="135"/>
      <c r="K48" s="40">
        <v>3655371.2030947916</v>
      </c>
      <c r="L48" s="40">
        <v>3586874.3900000057</v>
      </c>
      <c r="M48" s="33">
        <f>-'RPP GA Est &amp; True-Up'!I49</f>
        <v>3474760.91</v>
      </c>
      <c r="N48" s="135"/>
      <c r="O48" s="33">
        <v>4917700.3024671301</v>
      </c>
      <c r="P48" s="33">
        <v>1946021.2200000002</v>
      </c>
      <c r="Q48" s="33">
        <f>'RPP GA Est &amp; True-Up'!N49</f>
        <v>4580220.6810813565</v>
      </c>
      <c r="R48" s="40">
        <f t="shared" si="9"/>
        <v>-1608541.598614227</v>
      </c>
      <c r="S48" s="135"/>
      <c r="T48" s="33">
        <f>'RPP GA Est &amp; True-Up'!S49</f>
        <v>4816399.8121948987</v>
      </c>
      <c r="U48" s="40">
        <f t="shared" si="2"/>
        <v>-1844720.7297277693</v>
      </c>
      <c r="V48" s="40">
        <f t="shared" si="3"/>
        <v>-236179.81972776912</v>
      </c>
      <c r="X48" s="33">
        <f t="shared" si="4"/>
        <v>5793079.7889186442</v>
      </c>
      <c r="Y48" s="33">
        <v>-5528069.5599999996</v>
      </c>
      <c r="Z48" s="136"/>
      <c r="AA48" s="33">
        <f t="shared" si="5"/>
        <v>5556900.6578051019</v>
      </c>
      <c r="AB48" s="33">
        <f t="shared" si="6"/>
        <v>-5528069.5599999996</v>
      </c>
    </row>
    <row r="49" spans="1:28" x14ac:dyDescent="0.25">
      <c r="A49" s="135">
        <v>43374</v>
      </c>
      <c r="B49" s="135">
        <f t="shared" si="1"/>
        <v>43434</v>
      </c>
      <c r="C49" s="135"/>
      <c r="D49" s="33">
        <v>1611982.16</v>
      </c>
      <c r="E49" s="33">
        <v>2253040.3199999998</v>
      </c>
      <c r="F49" s="33">
        <v>11063993.33</v>
      </c>
      <c r="G49" s="33">
        <v>3308403.0500000003</v>
      </c>
      <c r="H49" s="33">
        <v>-5804332</v>
      </c>
      <c r="I49" s="40">
        <f t="shared" si="11"/>
        <v>-2495928.9499999997</v>
      </c>
      <c r="J49" s="135"/>
      <c r="K49" s="40">
        <v>5041744.2919024182</v>
      </c>
      <c r="L49" s="40">
        <v>3729268.7699999921</v>
      </c>
      <c r="M49" s="33">
        <f>-'RPP GA Est &amp; True-Up'!I50</f>
        <v>3784286.1399999899</v>
      </c>
      <c r="N49" s="135"/>
      <c r="O49" s="33">
        <v>5035786.9677025303</v>
      </c>
      <c r="P49" s="33">
        <v>1727391.1300000001</v>
      </c>
      <c r="Q49" s="33">
        <f>'RPP GA Est &amp; True-Up'!N50</f>
        <v>5804332.4104673592</v>
      </c>
      <c r="R49" s="40">
        <f t="shared" si="9"/>
        <v>-2495936.5727648288</v>
      </c>
      <c r="S49" s="135"/>
      <c r="T49" s="33">
        <f>'RPP GA Est &amp; True-Up'!S50</f>
        <v>5623722.1173725678</v>
      </c>
      <c r="U49" s="40">
        <f t="shared" si="2"/>
        <v>-2315326.2796700373</v>
      </c>
      <c r="V49" s="40">
        <f t="shared" si="3"/>
        <v>180602.67032996239</v>
      </c>
      <c r="X49" s="33">
        <f t="shared" si="4"/>
        <v>7512701.2395326411</v>
      </c>
      <c r="Y49" s="33">
        <v>-5195571.66</v>
      </c>
      <c r="Z49" s="136"/>
      <c r="AA49" s="33">
        <f t="shared" si="5"/>
        <v>7693311.5326274326</v>
      </c>
      <c r="AB49" s="33">
        <f t="shared" si="6"/>
        <v>-5195571.66</v>
      </c>
    </row>
    <row r="50" spans="1:28" s="9" customFormat="1" x14ac:dyDescent="0.25">
      <c r="A50" s="38">
        <v>43405</v>
      </c>
      <c r="B50" s="38">
        <f t="shared" si="1"/>
        <v>43465</v>
      </c>
      <c r="C50" s="38"/>
      <c r="D50" s="33">
        <v>3072200.97</v>
      </c>
      <c r="E50" s="33">
        <v>1858280.41</v>
      </c>
      <c r="F50" s="33">
        <v>9619971.1500000004</v>
      </c>
      <c r="G50" s="33">
        <v>3324288.3900000006</v>
      </c>
      <c r="H50" s="33">
        <v>-7552484</v>
      </c>
      <c r="I50" s="40">
        <f t="shared" si="11"/>
        <v>-4228195.6099999994</v>
      </c>
      <c r="J50" s="38"/>
      <c r="K50" s="33">
        <v>4047494.7574620796</v>
      </c>
      <c r="L50" s="33">
        <v>5024177.9899999863</v>
      </c>
      <c r="M50" s="33">
        <f>-'RPP GA Est &amp; True-Up'!I51</f>
        <v>4972548.48999999</v>
      </c>
      <c r="N50" s="38"/>
      <c r="O50" s="33">
        <v>4061185.79923436</v>
      </c>
      <c r="P50" s="33">
        <v>736897.40999999992</v>
      </c>
      <c r="Q50" s="33">
        <f>'RPP GA Est &amp; True-Up'!N51</f>
        <v>7552484.2654843424</v>
      </c>
      <c r="R50" s="33">
        <f t="shared" si="9"/>
        <v>-4228195.876249982</v>
      </c>
      <c r="S50" s="38"/>
      <c r="T50" s="33">
        <f>'RPP GA Est &amp; True-Up'!S51</f>
        <v>6295026.1135819135</v>
      </c>
      <c r="U50" s="40">
        <f t="shared" si="2"/>
        <v>-2970737.7243475537</v>
      </c>
      <c r="V50" s="40">
        <f t="shared" si="3"/>
        <v>1257457.8856524457</v>
      </c>
      <c r="W50" s="40"/>
      <c r="X50" s="33">
        <f t="shared" si="4"/>
        <v>3925767.2945156582</v>
      </c>
      <c r="Y50" s="33">
        <v>-6037326.4500000002</v>
      </c>
      <c r="Z50" s="136"/>
      <c r="AA50" s="33">
        <f t="shared" si="5"/>
        <v>5183225.446418087</v>
      </c>
      <c r="AB50" s="33">
        <f t="shared" si="6"/>
        <v>-6037326.4500000002</v>
      </c>
    </row>
    <row r="51" spans="1:28" x14ac:dyDescent="0.25">
      <c r="A51" s="135">
        <v>43435</v>
      </c>
      <c r="B51" s="135">
        <f t="shared" si="1"/>
        <v>43496</v>
      </c>
      <c r="C51" s="135"/>
      <c r="D51" s="33">
        <v>3482936.32</v>
      </c>
      <c r="E51" s="33">
        <v>1693255.1</v>
      </c>
      <c r="F51" s="33">
        <v>7528755.8899999997</v>
      </c>
      <c r="G51" s="33">
        <v>3220939.9000000004</v>
      </c>
      <c r="H51" s="33">
        <v>-2998346</v>
      </c>
      <c r="I51" s="40">
        <f t="shared" si="11"/>
        <v>222593.90000000037</v>
      </c>
      <c r="J51" s="135"/>
      <c r="K51" s="40">
        <v>3016313.3916334636</v>
      </c>
      <c r="L51" s="40">
        <v>3747180.4399999906</v>
      </c>
      <c r="M51" s="33">
        <f>-'RPP GA Est &amp; True-Up'!I52</f>
        <v>3741843.8499999898</v>
      </c>
      <c r="N51" s="135"/>
      <c r="O51" s="33">
        <v>4677068.9869109103</v>
      </c>
      <c r="P51" s="33">
        <v>1456129.09</v>
      </c>
      <c r="Q51" s="33">
        <f>'RPP GA Est &amp; True-Up'!N52</f>
        <v>2998346.7106718784</v>
      </c>
      <c r="R51" s="40">
        <f t="shared" si="9"/>
        <v>222593.18623903207</v>
      </c>
      <c r="S51" s="135"/>
      <c r="T51" s="33">
        <f>'RPP GA Est &amp; True-Up'!S52</f>
        <v>3923400.4432097888</v>
      </c>
      <c r="U51" s="40">
        <f t="shared" si="2"/>
        <v>-702460.54629887827</v>
      </c>
      <c r="V51" s="40">
        <f t="shared" si="3"/>
        <v>-925054.44629887864</v>
      </c>
      <c r="X51" s="33">
        <f t="shared" si="4"/>
        <v>6223664.2793281218</v>
      </c>
      <c r="Y51" s="33">
        <v>-6830828.8999999994</v>
      </c>
      <c r="Z51" s="136"/>
      <c r="AA51" s="33">
        <f t="shared" si="5"/>
        <v>5298610.5467902115</v>
      </c>
      <c r="AB51" s="33">
        <f t="shared" si="6"/>
        <v>-6830828.8999999994</v>
      </c>
    </row>
    <row r="52" spans="1:28" x14ac:dyDescent="0.25">
      <c r="A52" s="133"/>
      <c r="B52" s="133"/>
      <c r="C52" s="133"/>
      <c r="D52" s="40"/>
      <c r="E52" s="40"/>
      <c r="F52" s="40"/>
      <c r="G52" s="40"/>
      <c r="H52" s="40"/>
      <c r="I52" s="40"/>
      <c r="J52" s="133"/>
      <c r="K52" s="40"/>
      <c r="L52" s="40"/>
      <c r="M52" s="40"/>
      <c r="N52" s="133"/>
      <c r="O52" s="40"/>
      <c r="P52" s="40"/>
      <c r="Q52" s="40"/>
      <c r="R52" s="40"/>
      <c r="S52" s="133"/>
      <c r="T52" s="40"/>
      <c r="U52" s="40"/>
      <c r="V52" s="40"/>
      <c r="X52" s="40"/>
      <c r="Y52" s="40"/>
      <c r="Z52" s="133"/>
      <c r="AA52" s="40"/>
      <c r="AB52" s="40"/>
    </row>
    <row r="53" spans="1:28" x14ac:dyDescent="0.25">
      <c r="A53" s="39" t="s">
        <v>4</v>
      </c>
      <c r="B53" s="133"/>
      <c r="C53" s="133"/>
      <c r="D53" s="40">
        <f t="shared" ref="D53:I53" si="12">SUM(D4:D15)</f>
        <v>34487799.620000005</v>
      </c>
      <c r="E53" s="40">
        <f t="shared" si="12"/>
        <v>6021020.6699999999</v>
      </c>
      <c r="F53" s="40">
        <f t="shared" si="12"/>
        <v>108527848.5</v>
      </c>
      <c r="G53" s="40">
        <f t="shared" si="12"/>
        <v>48125033.060000002</v>
      </c>
      <c r="H53" s="40">
        <f t="shared" si="12"/>
        <v>-51517292.660000004</v>
      </c>
      <c r="I53" s="40">
        <f t="shared" si="12"/>
        <v>-3392259.5999999996</v>
      </c>
      <c r="J53" s="133"/>
      <c r="K53" s="40">
        <f t="shared" ref="K53:M53" si="13">SUM(K4:K15)</f>
        <v>59286332.310000002</v>
      </c>
      <c r="L53" s="40">
        <f t="shared" si="13"/>
        <v>57633821.509999998</v>
      </c>
      <c r="M53" s="40">
        <f t="shared" si="13"/>
        <v>57631064.169669233</v>
      </c>
      <c r="N53" s="133"/>
      <c r="O53" s="40">
        <f t="shared" ref="O53:U53" si="14">SUM(O4:O15)</f>
        <v>64591343.948959991</v>
      </c>
      <c r="P53" s="40">
        <f t="shared" si="14"/>
        <v>16466310.866500003</v>
      </c>
      <c r="Q53" s="40">
        <f t="shared" si="14"/>
        <v>51517292.670000002</v>
      </c>
      <c r="R53" s="40">
        <f t="shared" si="14"/>
        <v>-3392259.5875400053</v>
      </c>
      <c r="S53" s="136"/>
      <c r="T53" s="40">
        <f t="shared" si="14"/>
        <v>49054092.985346407</v>
      </c>
      <c r="U53" s="39">
        <f t="shared" si="14"/>
        <v>-929059.90288640745</v>
      </c>
      <c r="V53" s="40">
        <f>SUM(V4:V15)</f>
        <v>2463199.6971135922</v>
      </c>
      <c r="X53" s="40">
        <f t="shared" ref="X53:Y53" si="15">SUM(X4:X15)</f>
        <v>63031576.499999993</v>
      </c>
      <c r="Y53" s="40">
        <f t="shared" si="15"/>
        <v>-61828986.289999992</v>
      </c>
      <c r="Z53" s="136"/>
      <c r="AA53" s="40">
        <f t="shared" ref="AA53:AB53" si="16">SUM(AA4:AA15)</f>
        <v>65494776.184653595</v>
      </c>
      <c r="AB53" s="40">
        <f t="shared" si="16"/>
        <v>-61828986.289999992</v>
      </c>
    </row>
    <row r="54" spans="1:28" x14ac:dyDescent="0.25">
      <c r="A54" s="39" t="s">
        <v>0</v>
      </c>
      <c r="B54" s="133"/>
      <c r="C54" s="133"/>
      <c r="D54" s="40">
        <f t="shared" ref="D54:I54" si="17">SUM(D16:D27)</f>
        <v>24535885.210000001</v>
      </c>
      <c r="E54" s="40">
        <f t="shared" si="17"/>
        <v>7603428.4299999997</v>
      </c>
      <c r="F54" s="40">
        <f t="shared" si="17"/>
        <v>134999506.30000001</v>
      </c>
      <c r="G54" s="40">
        <f t="shared" si="17"/>
        <v>61255428.43999999</v>
      </c>
      <c r="H54" s="40">
        <f t="shared" si="17"/>
        <v>-62654862.030000001</v>
      </c>
      <c r="I54" s="40">
        <f t="shared" si="17"/>
        <v>-1399433.5899999971</v>
      </c>
      <c r="J54" s="133"/>
      <c r="K54" s="40">
        <f t="shared" ref="K54:M54" si="18">SUM(K16:K27)</f>
        <v>72480044.400776699</v>
      </c>
      <c r="L54" s="40">
        <f t="shared" si="18"/>
        <v>72144607.050000012</v>
      </c>
      <c r="M54" s="40">
        <f t="shared" si="18"/>
        <v>72069206.819999993</v>
      </c>
      <c r="N54" s="133"/>
      <c r="O54" s="40">
        <f t="shared" ref="O54:U54" si="19">SUM(O16:O27)</f>
        <v>71790702.84725</v>
      </c>
      <c r="P54" s="40">
        <f t="shared" si="19"/>
        <v>10535274.39961</v>
      </c>
      <c r="Q54" s="40">
        <f t="shared" si="19"/>
        <v>62654864.183613591</v>
      </c>
      <c r="R54" s="40">
        <f t="shared" si="19"/>
        <v>-1399435.7359735975</v>
      </c>
      <c r="S54" s="136"/>
      <c r="T54" s="40">
        <f t="shared" si="19"/>
        <v>62330051.762836911</v>
      </c>
      <c r="U54" s="39">
        <f t="shared" si="19"/>
        <v>-1074623.3151969099</v>
      </c>
      <c r="V54" s="40">
        <f>SUM(V16:V27)</f>
        <v>324810.27480308712</v>
      </c>
      <c r="X54" s="40">
        <f t="shared" ref="X54:Y54" si="20">SUM(X16:X27)</f>
        <v>79948070.546386406</v>
      </c>
      <c r="Y54" s="40">
        <f t="shared" si="20"/>
        <v>-80941910.950000018</v>
      </c>
      <c r="Z54" s="136"/>
      <c r="AA54" s="40">
        <f t="shared" ref="AA54:AB54" si="21">SUM(AA16:AA27)</f>
        <v>80272882.967163101</v>
      </c>
      <c r="AB54" s="40">
        <f t="shared" si="21"/>
        <v>-80941910.950000018</v>
      </c>
    </row>
    <row r="55" spans="1:28" x14ac:dyDescent="0.25">
      <c r="A55" s="39" t="s">
        <v>1</v>
      </c>
      <c r="B55" s="133"/>
      <c r="C55" s="133"/>
      <c r="D55" s="40">
        <f t="shared" ref="D55:I55" si="22">SUM(D28:D39)</f>
        <v>22682847.620000001</v>
      </c>
      <c r="E55" s="40">
        <f t="shared" si="22"/>
        <v>15608989.510000002</v>
      </c>
      <c r="F55" s="40">
        <f t="shared" si="22"/>
        <v>127192333.53</v>
      </c>
      <c r="G55" s="40">
        <f t="shared" si="22"/>
        <v>53376578.130000003</v>
      </c>
      <c r="H55" s="40">
        <f t="shared" si="22"/>
        <v>-65817899</v>
      </c>
      <c r="I55" s="40">
        <f t="shared" si="22"/>
        <v>-12441320.870000001</v>
      </c>
      <c r="J55" s="133"/>
      <c r="K55" s="40">
        <f t="shared" ref="K55:M55" si="23">SUM(K28:K39)</f>
        <v>61927771.065372184</v>
      </c>
      <c r="L55" s="40">
        <f t="shared" si="23"/>
        <v>60921900.769999996</v>
      </c>
      <c r="M55" s="40">
        <f t="shared" si="23"/>
        <v>60825929.169999994</v>
      </c>
      <c r="N55" s="133"/>
      <c r="O55" s="40">
        <f t="shared" ref="O55:U55" si="24">SUM(O28:O39)</f>
        <v>64079734.562690005</v>
      </c>
      <c r="P55" s="40">
        <f t="shared" si="24"/>
        <v>10704293.939999999</v>
      </c>
      <c r="Q55" s="40">
        <f t="shared" si="24"/>
        <v>65817897.098406963</v>
      </c>
      <c r="R55" s="40">
        <f t="shared" si="24"/>
        <v>-12442456.475716963</v>
      </c>
      <c r="S55" s="136"/>
      <c r="T55" s="40">
        <f t="shared" si="24"/>
        <v>65856138.290095866</v>
      </c>
      <c r="U55" s="39">
        <f t="shared" si="24"/>
        <v>-12480697.667405864</v>
      </c>
      <c r="V55" s="40">
        <f>SUM(V28:V39)</f>
        <v>-39376.797405863646</v>
      </c>
      <c r="X55" s="40">
        <f t="shared" ref="X55:Y55" si="25">SUM(X28:X39)</f>
        <v>76983425.941593051</v>
      </c>
      <c r="Y55" s="40">
        <f t="shared" si="25"/>
        <v>-77870401.439999998</v>
      </c>
      <c r="Z55" s="136"/>
      <c r="AA55" s="40">
        <f t="shared" ref="AA55:AB55" si="26">SUM(AA28:AA39)</f>
        <v>76945184.749904141</v>
      </c>
      <c r="AB55" s="40">
        <f t="shared" si="26"/>
        <v>-77870401.439999998</v>
      </c>
    </row>
    <row r="56" spans="1:28" x14ac:dyDescent="0.25">
      <c r="A56" s="39" t="s">
        <v>2</v>
      </c>
      <c r="B56" s="133"/>
      <c r="C56" s="133"/>
      <c r="D56" s="40">
        <f t="shared" ref="D56:I56" si="27">SUM(D40:D51)</f>
        <v>36213947.239999995</v>
      </c>
      <c r="E56" s="40">
        <f t="shared" si="27"/>
        <v>22272241.91</v>
      </c>
      <c r="F56" s="40">
        <f t="shared" si="27"/>
        <v>109659064.27000001</v>
      </c>
      <c r="G56" s="40">
        <f t="shared" si="27"/>
        <v>41109864.629999995</v>
      </c>
      <c r="H56" s="40">
        <f t="shared" si="27"/>
        <v>-62133087.019999996</v>
      </c>
      <c r="I56" s="40">
        <f t="shared" si="27"/>
        <v>-21023222.390000001</v>
      </c>
      <c r="J56" s="133"/>
      <c r="K56" s="40">
        <f t="shared" ref="K56:M56" si="28">SUM(K40:K51)</f>
        <v>46832460.512237608</v>
      </c>
      <c r="L56" s="40">
        <f t="shared" si="28"/>
        <v>47532347.329999983</v>
      </c>
      <c r="M56" s="40">
        <f t="shared" si="28"/>
        <v>47748351.709999971</v>
      </c>
      <c r="N56" s="133"/>
      <c r="O56" s="40">
        <f t="shared" ref="O56:U56" si="29">SUM(O40:O51)</f>
        <v>58166924.282670133</v>
      </c>
      <c r="P56" s="40">
        <f t="shared" si="29"/>
        <v>17058072.390000001</v>
      </c>
      <c r="Q56" s="40">
        <f t="shared" si="29"/>
        <v>62133086.525568247</v>
      </c>
      <c r="R56" s="40">
        <f t="shared" si="29"/>
        <v>-21024234.632898122</v>
      </c>
      <c r="S56" s="136"/>
      <c r="T56" s="40">
        <f t="shared" si="29"/>
        <v>62261229.167903006</v>
      </c>
      <c r="U56" s="39">
        <f t="shared" si="29"/>
        <v>-21152377.275232874</v>
      </c>
      <c r="V56" s="40">
        <f>SUM(V40:V51)</f>
        <v>-129154.88523287792</v>
      </c>
      <c r="X56" s="40">
        <f t="shared" ref="X56:Y56" si="30">SUM(X40:X51)</f>
        <v>69798219.654431745</v>
      </c>
      <c r="Y56" s="40">
        <f t="shared" si="30"/>
        <v>-70498801.080000013</v>
      </c>
      <c r="Z56" s="136"/>
      <c r="AA56" s="40">
        <f t="shared" ref="AA56:AB56" si="31">SUM(AA40:AA51)</f>
        <v>69670077.012096986</v>
      </c>
      <c r="AB56" s="40">
        <f t="shared" si="31"/>
        <v>-70498801.080000013</v>
      </c>
    </row>
    <row r="57" spans="1:28" x14ac:dyDescent="0.25">
      <c r="A57" s="133"/>
      <c r="B57" s="133"/>
      <c r="C57" s="133"/>
      <c r="D57" s="40"/>
      <c r="E57" s="40"/>
      <c r="F57" s="40"/>
      <c r="G57" s="40"/>
      <c r="H57" s="40"/>
      <c r="I57" s="40"/>
      <c r="J57" s="133"/>
      <c r="K57" s="40"/>
      <c r="L57" s="40"/>
      <c r="M57" s="40"/>
      <c r="N57" s="133"/>
      <c r="O57" s="40"/>
      <c r="P57" s="40"/>
      <c r="Q57" s="40"/>
      <c r="R57" s="40"/>
      <c r="S57" s="133"/>
      <c r="T57" s="40"/>
      <c r="U57" s="40"/>
      <c r="V57" s="40"/>
      <c r="X57" s="40"/>
      <c r="Y57" s="40"/>
      <c r="Z57" s="133"/>
      <c r="AA57" s="40"/>
      <c r="AB57" s="40"/>
    </row>
    <row r="58" spans="1:28" x14ac:dyDescent="0.25">
      <c r="A58" s="144" t="s">
        <v>160</v>
      </c>
      <c r="B58" s="32"/>
      <c r="C58" s="33"/>
      <c r="D58" s="33"/>
      <c r="E58" s="40"/>
      <c r="F58" s="40"/>
      <c r="G58" s="40"/>
      <c r="H58" s="40"/>
      <c r="I58" s="40"/>
      <c r="J58" s="40"/>
      <c r="K58" s="40"/>
      <c r="L58" s="40"/>
      <c r="M58" s="40"/>
      <c r="N58" s="133"/>
      <c r="O58" s="40"/>
      <c r="P58" s="40"/>
      <c r="Q58" s="40"/>
      <c r="R58" s="40"/>
      <c r="S58" s="133"/>
      <c r="T58" s="40"/>
      <c r="U58" s="40"/>
      <c r="V58" s="40"/>
      <c r="X58" s="40"/>
      <c r="Y58" s="40"/>
      <c r="Z58" s="133"/>
      <c r="AA58" s="40"/>
      <c r="AB58" s="40"/>
    </row>
    <row r="59" spans="1:28" x14ac:dyDescent="0.25">
      <c r="A59" s="39"/>
      <c r="B59" s="6" t="s">
        <v>296</v>
      </c>
      <c r="C59" s="6" t="s">
        <v>297</v>
      </c>
      <c r="D59" s="6" t="s">
        <v>300</v>
      </c>
      <c r="E59" s="40"/>
      <c r="F59" s="40"/>
      <c r="G59" s="40"/>
      <c r="H59" s="40"/>
      <c r="I59" s="40"/>
      <c r="J59" s="133"/>
      <c r="K59" s="40"/>
      <c r="L59" s="40"/>
      <c r="M59" s="40"/>
      <c r="N59" s="133"/>
      <c r="O59" s="40"/>
      <c r="P59" s="40"/>
      <c r="Q59" s="40"/>
      <c r="R59" s="40"/>
      <c r="S59" s="133"/>
      <c r="T59" s="40"/>
      <c r="U59" s="39"/>
      <c r="V59" s="40"/>
      <c r="X59" s="40"/>
      <c r="Y59" s="40"/>
      <c r="Z59" s="133"/>
      <c r="AA59" s="40"/>
      <c r="AB59" s="40"/>
    </row>
    <row r="60" spans="1:28" x14ac:dyDescent="0.25">
      <c r="A60" s="50" t="s">
        <v>159</v>
      </c>
      <c r="B60" s="50" t="s">
        <v>157</v>
      </c>
      <c r="C60" s="50" t="s">
        <v>158</v>
      </c>
      <c r="D60" s="50" t="s">
        <v>149</v>
      </c>
      <c r="E60" s="40"/>
      <c r="F60" s="40"/>
      <c r="G60" s="40"/>
      <c r="H60" s="40"/>
      <c r="I60" s="40"/>
      <c r="J60" s="40"/>
      <c r="K60" s="40"/>
      <c r="L60" s="40"/>
      <c r="M60" s="40"/>
      <c r="N60" s="133"/>
      <c r="O60" s="40"/>
      <c r="P60" s="40"/>
      <c r="Q60" s="40"/>
      <c r="R60" s="40"/>
      <c r="S60" s="133"/>
      <c r="T60" s="40"/>
      <c r="U60" s="40"/>
      <c r="V60" s="40"/>
      <c r="X60" s="40"/>
      <c r="Y60" s="40"/>
      <c r="Z60" s="133"/>
      <c r="AA60" s="40"/>
      <c r="AB60" s="40"/>
    </row>
    <row r="61" spans="1:28" x14ac:dyDescent="0.25">
      <c r="A61" s="34" t="s">
        <v>4</v>
      </c>
      <c r="B61" s="30">
        <f>R53</f>
        <v>-3392259.5875400053</v>
      </c>
      <c r="C61" s="30">
        <f>U53</f>
        <v>-929059.90288640745</v>
      </c>
      <c r="D61" s="30">
        <f>C61-B61</f>
        <v>2463199.6846535979</v>
      </c>
      <c r="E61" s="40"/>
      <c r="F61" s="40"/>
      <c r="G61" s="40"/>
      <c r="H61" s="40"/>
      <c r="I61" s="40"/>
      <c r="J61" s="40"/>
      <c r="K61" s="40"/>
      <c r="L61" s="40"/>
      <c r="M61" s="40"/>
      <c r="N61" s="133"/>
      <c r="O61" s="40"/>
      <c r="P61" s="40"/>
      <c r="Q61" s="40"/>
      <c r="R61" s="40"/>
      <c r="S61" s="133"/>
      <c r="T61" s="54"/>
      <c r="U61" s="54"/>
      <c r="V61" s="54"/>
      <c r="W61" s="54"/>
      <c r="X61" s="40"/>
      <c r="Y61" s="40"/>
      <c r="Z61" s="133"/>
      <c r="AA61" s="40"/>
      <c r="AB61" s="40"/>
    </row>
    <row r="62" spans="1:28" x14ac:dyDescent="0.25">
      <c r="A62" s="35" t="s">
        <v>0</v>
      </c>
      <c r="B62" s="31">
        <f>R54</f>
        <v>-1399435.7359735975</v>
      </c>
      <c r="C62" s="31">
        <f>U54</f>
        <v>-1074623.3151969099</v>
      </c>
      <c r="D62" s="31">
        <f t="shared" ref="D62" si="32">C62-B62</f>
        <v>324812.42077668756</v>
      </c>
      <c r="E62" s="40"/>
      <c r="F62" s="40"/>
      <c r="G62" s="40"/>
      <c r="H62" s="40"/>
      <c r="I62" s="40"/>
      <c r="J62" s="40"/>
      <c r="K62" s="40"/>
      <c r="L62" s="40"/>
      <c r="M62" s="40"/>
      <c r="N62" s="133"/>
      <c r="O62" s="40"/>
      <c r="P62" s="40"/>
      <c r="Q62" s="40"/>
      <c r="R62" s="40"/>
      <c r="S62" s="133"/>
      <c r="T62" s="54"/>
      <c r="U62" s="54"/>
      <c r="V62" s="54"/>
      <c r="W62" s="54"/>
      <c r="X62" s="40"/>
      <c r="Y62" s="40"/>
      <c r="Z62" s="133"/>
      <c r="AA62" s="40"/>
      <c r="AB62" s="40"/>
    </row>
    <row r="63" spans="1:28" ht="14.45" customHeight="1" x14ac:dyDescent="0.25">
      <c r="A63" s="36"/>
      <c r="B63" s="36">
        <f>SUM(B61:B62)</f>
        <v>-4791695.3235136028</v>
      </c>
      <c r="C63" s="36">
        <f>SUM(C61:C62)</f>
        <v>-2003683.2180833174</v>
      </c>
      <c r="D63" s="37">
        <f>SUM(D61:D62)</f>
        <v>2788012.1054302854</v>
      </c>
      <c r="E63" s="40"/>
      <c r="F63" s="40"/>
      <c r="G63" s="40"/>
      <c r="H63" s="40"/>
      <c r="I63" s="40"/>
      <c r="J63" s="40"/>
      <c r="K63" s="40"/>
      <c r="L63" s="40"/>
      <c r="M63" s="40"/>
      <c r="N63" s="133"/>
      <c r="O63" s="40"/>
      <c r="P63" s="55"/>
      <c r="Q63" s="55"/>
      <c r="R63" s="55"/>
      <c r="S63" s="133"/>
      <c r="T63" s="54"/>
      <c r="U63" s="54"/>
      <c r="V63" s="54"/>
      <c r="W63" s="54"/>
      <c r="X63" s="40"/>
      <c r="Y63" s="40"/>
      <c r="Z63" s="133"/>
      <c r="AA63" s="40"/>
      <c r="AB63" s="40"/>
    </row>
    <row r="64" spans="1:28" x14ac:dyDescent="0.25">
      <c r="A64" s="40"/>
      <c r="B64" s="40"/>
      <c r="C64" s="40"/>
      <c r="D64" s="40"/>
      <c r="E64" s="40"/>
      <c r="F64" s="40"/>
      <c r="G64" s="40"/>
      <c r="H64" s="40"/>
      <c r="I64" s="40"/>
      <c r="J64" s="40"/>
      <c r="K64" s="40"/>
      <c r="L64" s="40"/>
      <c r="M64" s="40"/>
      <c r="N64" s="133"/>
      <c r="O64" s="55"/>
      <c r="P64" s="55"/>
      <c r="Q64" s="55"/>
      <c r="R64" s="55"/>
      <c r="S64" s="133"/>
      <c r="T64" s="54"/>
      <c r="U64" s="54"/>
      <c r="V64" s="54"/>
      <c r="W64" s="54"/>
      <c r="X64" s="55"/>
      <c r="Y64" s="55"/>
      <c r="Z64" s="133"/>
      <c r="AA64" s="55"/>
      <c r="AB64" s="55"/>
    </row>
    <row r="65" spans="1:28" x14ac:dyDescent="0.25">
      <c r="A65" s="133"/>
      <c r="B65" s="133"/>
      <c r="C65" s="133"/>
      <c r="D65" s="40"/>
      <c r="E65" s="40"/>
      <c r="F65" s="40"/>
      <c r="G65" s="40"/>
      <c r="H65" s="40"/>
      <c r="I65" s="40"/>
      <c r="J65" s="133"/>
      <c r="K65" s="40"/>
      <c r="L65" s="40"/>
      <c r="M65" s="40"/>
      <c r="N65" s="133"/>
      <c r="O65" s="40"/>
      <c r="P65" s="40"/>
      <c r="Q65" s="40"/>
      <c r="R65" s="40"/>
      <c r="S65" s="133"/>
      <c r="T65" s="40"/>
      <c r="U65" s="40"/>
      <c r="V65" s="40"/>
      <c r="X65" s="40"/>
      <c r="Y65" s="40"/>
      <c r="Z65" s="133"/>
      <c r="AA65" s="40"/>
      <c r="AB65" s="40"/>
    </row>
    <row r="66" spans="1:28" x14ac:dyDescent="0.25">
      <c r="A66" s="144" t="s">
        <v>187</v>
      </c>
      <c r="B66" s="2" t="s">
        <v>185</v>
      </c>
      <c r="C66" s="133"/>
      <c r="D66" s="40"/>
      <c r="E66" s="40"/>
      <c r="F66" s="40"/>
      <c r="G66" s="40"/>
      <c r="H66" s="40"/>
      <c r="I66" s="40"/>
      <c r="J66" s="133"/>
      <c r="K66" s="40"/>
      <c r="L66" s="40"/>
      <c r="M66" s="40"/>
      <c r="N66" s="133"/>
      <c r="O66" s="40"/>
      <c r="P66" s="40"/>
      <c r="Q66" s="40"/>
      <c r="R66" s="40"/>
      <c r="S66" s="133"/>
      <c r="T66" s="40"/>
      <c r="U66" s="40"/>
      <c r="V66" s="40"/>
      <c r="X66" s="40"/>
      <c r="Y66" s="40"/>
      <c r="Z66" s="133"/>
      <c r="AA66" s="40"/>
      <c r="AB66" s="40"/>
    </row>
    <row r="67" spans="1:28" x14ac:dyDescent="0.25">
      <c r="A67" s="52" t="s">
        <v>182</v>
      </c>
      <c r="B67" s="133" t="s">
        <v>186</v>
      </c>
      <c r="C67" s="133"/>
      <c r="D67" s="40"/>
      <c r="E67" s="40"/>
      <c r="F67" s="40"/>
      <c r="G67" s="40"/>
      <c r="H67" s="40"/>
      <c r="I67" s="40"/>
      <c r="J67" s="133"/>
      <c r="K67" s="40"/>
      <c r="L67" s="40"/>
      <c r="M67" s="40"/>
      <c r="N67" s="133"/>
      <c r="O67" s="40"/>
      <c r="P67" s="40"/>
      <c r="Q67" s="40"/>
      <c r="R67" s="40"/>
      <c r="S67" s="133"/>
      <c r="T67" s="40"/>
      <c r="U67" s="40"/>
      <c r="V67" s="40"/>
      <c r="X67" s="40"/>
      <c r="Y67" s="40"/>
      <c r="Z67" s="133"/>
      <c r="AA67" s="40"/>
      <c r="AB67" s="40"/>
    </row>
    <row r="68" spans="1:28" x14ac:dyDescent="0.25">
      <c r="A68" s="52" t="s">
        <v>183</v>
      </c>
      <c r="B68" s="133" t="s">
        <v>184</v>
      </c>
      <c r="C68" s="133"/>
      <c r="D68" s="40"/>
      <c r="E68" s="40"/>
      <c r="F68" s="40"/>
      <c r="G68" s="40"/>
      <c r="H68" s="40"/>
      <c r="I68" s="40"/>
      <c r="J68" s="133"/>
      <c r="K68" s="40"/>
      <c r="L68" s="40"/>
      <c r="M68" s="40"/>
      <c r="N68" s="133"/>
      <c r="O68" s="40"/>
      <c r="P68" s="40"/>
      <c r="Q68" s="40"/>
      <c r="R68" s="40"/>
      <c r="S68" s="133"/>
      <c r="T68" s="40"/>
      <c r="U68" s="40"/>
      <c r="V68" s="40"/>
      <c r="X68" s="40"/>
      <c r="Y68" s="40"/>
      <c r="Z68" s="133"/>
      <c r="AA68" s="40"/>
      <c r="AB68" s="40"/>
    </row>
    <row r="69" spans="1:28" x14ac:dyDescent="0.25">
      <c r="A69" s="52" t="s">
        <v>251</v>
      </c>
      <c r="B69" s="133" t="s">
        <v>188</v>
      </c>
      <c r="C69" s="133"/>
      <c r="D69" s="40"/>
      <c r="E69" s="40"/>
      <c r="F69" s="40"/>
      <c r="G69" s="40"/>
      <c r="H69" s="40"/>
      <c r="I69" s="40"/>
      <c r="J69" s="133"/>
      <c r="K69" s="40"/>
      <c r="L69" s="40"/>
      <c r="M69" s="40"/>
      <c r="N69" s="133"/>
      <c r="O69" s="40"/>
      <c r="P69" s="40"/>
      <c r="Q69" s="40"/>
      <c r="R69" s="40"/>
      <c r="S69" s="133"/>
      <c r="T69" s="40"/>
      <c r="U69" s="40"/>
      <c r="V69" s="40"/>
      <c r="X69" s="40"/>
      <c r="Y69" s="40"/>
      <c r="Z69" s="133"/>
      <c r="AA69" s="40"/>
      <c r="AB69" s="40"/>
    </row>
    <row r="70" spans="1:28" x14ac:dyDescent="0.25">
      <c r="A70" s="52" t="s">
        <v>131</v>
      </c>
      <c r="B70" s="133" t="s">
        <v>259</v>
      </c>
      <c r="C70" s="133"/>
      <c r="D70" s="40"/>
      <c r="E70" s="40"/>
      <c r="F70" s="40"/>
      <c r="G70" s="40"/>
      <c r="H70" s="40"/>
      <c r="I70" s="40"/>
      <c r="J70" s="133"/>
      <c r="K70" s="40"/>
      <c r="L70" s="40"/>
      <c r="M70" s="40"/>
      <c r="N70" s="133"/>
      <c r="O70" s="40"/>
      <c r="P70" s="40"/>
      <c r="Q70" s="40"/>
      <c r="R70" s="40"/>
      <c r="S70" s="133"/>
      <c r="T70" s="40"/>
      <c r="U70" s="40"/>
      <c r="V70" s="40"/>
      <c r="X70" s="40"/>
      <c r="Y70" s="40"/>
      <c r="Z70" s="133"/>
      <c r="AA70" s="40"/>
      <c r="AB70" s="40"/>
    </row>
    <row r="71" spans="1:28" x14ac:dyDescent="0.25">
      <c r="A71" s="52" t="s">
        <v>255</v>
      </c>
      <c r="B71" s="133" t="s">
        <v>285</v>
      </c>
      <c r="C71" s="133"/>
      <c r="D71" s="40"/>
      <c r="E71" s="40"/>
      <c r="F71" s="40"/>
      <c r="G71" s="40"/>
      <c r="H71" s="40"/>
      <c r="I71" s="40"/>
      <c r="J71" s="133"/>
      <c r="K71" s="40"/>
      <c r="L71" s="40"/>
      <c r="M71" s="40"/>
      <c r="N71" s="133"/>
      <c r="O71" s="40"/>
      <c r="P71" s="40"/>
      <c r="Q71" s="40"/>
      <c r="R71" s="40"/>
      <c r="S71" s="133"/>
      <c r="T71" s="40"/>
      <c r="U71" s="40"/>
      <c r="V71" s="40"/>
      <c r="X71" s="40"/>
      <c r="Y71" s="40"/>
      <c r="Z71" s="133"/>
      <c r="AA71" s="40"/>
      <c r="AB71" s="40"/>
    </row>
    <row r="72" spans="1:28" x14ac:dyDescent="0.25">
      <c r="A72" s="52" t="s">
        <v>256</v>
      </c>
      <c r="B72" s="133" t="s">
        <v>257</v>
      </c>
      <c r="C72" s="133"/>
      <c r="D72" s="40"/>
      <c r="E72" s="40"/>
      <c r="F72" s="40"/>
      <c r="G72" s="40"/>
      <c r="H72" s="40"/>
      <c r="I72" s="40"/>
      <c r="J72" s="133"/>
      <c r="K72" s="40"/>
      <c r="L72" s="40"/>
      <c r="M72" s="40"/>
      <c r="N72" s="133"/>
      <c r="O72" s="40"/>
      <c r="P72" s="40"/>
      <c r="Q72" s="40"/>
      <c r="R72" s="40"/>
      <c r="S72" s="133"/>
      <c r="T72" s="40"/>
      <c r="U72" s="40"/>
      <c r="V72" s="40"/>
      <c r="X72" s="40"/>
      <c r="Y72" s="40"/>
      <c r="Z72" s="133"/>
      <c r="AA72" s="40"/>
      <c r="AB72" s="40"/>
    </row>
    <row r="73" spans="1:28" x14ac:dyDescent="0.25">
      <c r="A73" s="52" t="s">
        <v>178</v>
      </c>
      <c r="B73" s="133" t="s">
        <v>298</v>
      </c>
      <c r="C73" s="133"/>
      <c r="D73" s="40"/>
      <c r="E73" s="40"/>
      <c r="F73" s="40"/>
      <c r="G73" s="40"/>
      <c r="H73" s="40"/>
      <c r="I73" s="40"/>
      <c r="J73" s="133"/>
      <c r="K73" s="40"/>
      <c r="L73" s="40"/>
      <c r="M73" s="40"/>
      <c r="N73" s="133"/>
      <c r="O73" s="40"/>
      <c r="P73" s="40"/>
      <c r="Q73" s="40"/>
      <c r="R73" s="40"/>
      <c r="S73" s="133"/>
      <c r="T73" s="40"/>
      <c r="U73" s="40"/>
      <c r="V73" s="40"/>
      <c r="X73" s="40"/>
      <c r="Y73" s="40"/>
      <c r="Z73" s="133"/>
      <c r="AA73" s="40"/>
      <c r="AB73" s="40"/>
    </row>
    <row r="74" spans="1:28" x14ac:dyDescent="0.25">
      <c r="A74" s="52" t="s">
        <v>258</v>
      </c>
      <c r="B74" s="133" t="s">
        <v>184</v>
      </c>
      <c r="C74" s="133"/>
      <c r="D74" s="40"/>
      <c r="E74" s="40"/>
      <c r="F74" s="40"/>
      <c r="G74" s="40"/>
      <c r="H74" s="40"/>
      <c r="I74" s="40"/>
      <c r="J74" s="133"/>
      <c r="K74" s="40"/>
      <c r="L74" s="40"/>
      <c r="M74" s="40"/>
      <c r="N74" s="133"/>
      <c r="O74" s="40"/>
      <c r="P74" s="40"/>
      <c r="Q74" s="40"/>
      <c r="R74" s="40"/>
      <c r="S74" s="133"/>
      <c r="T74" s="40"/>
      <c r="U74" s="40"/>
      <c r="V74" s="40"/>
      <c r="X74" s="40"/>
      <c r="Y74" s="40"/>
      <c r="Z74" s="133"/>
      <c r="AA74" s="40"/>
      <c r="AB74" s="40"/>
    </row>
    <row r="75" spans="1:28" x14ac:dyDescent="0.25">
      <c r="A75" s="52" t="s">
        <v>130</v>
      </c>
      <c r="B75" s="133" t="s">
        <v>184</v>
      </c>
      <c r="C75" s="133"/>
      <c r="D75" s="40"/>
      <c r="E75" s="40"/>
      <c r="F75" s="40"/>
      <c r="G75" s="40"/>
      <c r="H75" s="40"/>
      <c r="I75" s="40"/>
      <c r="J75" s="133"/>
      <c r="K75" s="40"/>
      <c r="L75" s="40"/>
      <c r="M75" s="40"/>
      <c r="N75" s="133"/>
      <c r="O75" s="40"/>
      <c r="P75" s="40"/>
      <c r="Q75" s="40"/>
      <c r="R75" s="40"/>
      <c r="S75" s="133"/>
      <c r="T75" s="40"/>
      <c r="U75" s="40"/>
      <c r="V75" s="40"/>
      <c r="X75" s="40"/>
      <c r="Y75" s="40"/>
      <c r="Z75" s="133"/>
      <c r="AA75" s="40"/>
      <c r="AB75" s="40"/>
    </row>
    <row r="76" spans="1:28" x14ac:dyDescent="0.25">
      <c r="A76" s="52"/>
      <c r="B76" s="133"/>
      <c r="C76" s="133"/>
      <c r="D76" s="40"/>
      <c r="E76" s="40"/>
      <c r="F76" s="40"/>
      <c r="G76" s="40"/>
      <c r="H76" s="40"/>
      <c r="I76" s="40"/>
      <c r="J76" s="133"/>
      <c r="K76" s="40"/>
      <c r="L76" s="40"/>
      <c r="M76" s="40"/>
      <c r="N76" s="133"/>
      <c r="O76" s="40"/>
      <c r="P76" s="40"/>
      <c r="Q76" s="40"/>
      <c r="R76" s="40"/>
      <c r="S76" s="133"/>
      <c r="T76" s="40"/>
      <c r="U76" s="40"/>
      <c r="V76" s="40"/>
      <c r="X76" s="40"/>
      <c r="Y76" s="40"/>
      <c r="Z76" s="133"/>
      <c r="AA76" s="40"/>
      <c r="AB76" s="40"/>
    </row>
    <row r="77" spans="1:28" x14ac:dyDescent="0.25">
      <c r="A77" s="52"/>
      <c r="B77" s="133"/>
      <c r="C77" s="133"/>
      <c r="D77" s="40"/>
      <c r="E77" s="40"/>
      <c r="F77" s="40"/>
      <c r="G77" s="40"/>
      <c r="H77" s="40"/>
      <c r="I77" s="40"/>
      <c r="J77" s="133"/>
      <c r="K77" s="40"/>
      <c r="L77" s="40"/>
      <c r="M77" s="40"/>
      <c r="N77" s="133"/>
      <c r="O77" s="40"/>
      <c r="P77" s="40"/>
      <c r="Q77" s="40"/>
      <c r="R77" s="40"/>
      <c r="S77" s="133"/>
      <c r="T77" s="40"/>
      <c r="U77" s="40"/>
      <c r="V77" s="40"/>
      <c r="X77" s="40"/>
      <c r="Y77" s="40"/>
      <c r="Z77" s="133"/>
      <c r="AA77" s="40"/>
      <c r="AB77" s="40"/>
    </row>
    <row r="78" spans="1:28" x14ac:dyDescent="0.25">
      <c r="A78" s="52"/>
      <c r="B78" s="133"/>
      <c r="C78" s="133"/>
      <c r="D78" s="40"/>
      <c r="E78" s="40"/>
      <c r="F78" s="40"/>
      <c r="G78" s="40"/>
      <c r="H78" s="40"/>
      <c r="I78" s="40"/>
      <c r="J78" s="133"/>
      <c r="K78" s="40"/>
      <c r="L78" s="40"/>
      <c r="M78" s="40"/>
      <c r="N78" s="133"/>
      <c r="O78" s="40"/>
      <c r="P78" s="40"/>
      <c r="Q78" s="40"/>
      <c r="R78" s="40"/>
      <c r="S78" s="133"/>
      <c r="T78" s="40"/>
      <c r="U78" s="40"/>
      <c r="V78" s="40"/>
      <c r="X78" s="40"/>
      <c r="Y78" s="40"/>
      <c r="Z78" s="133"/>
      <c r="AA78" s="40"/>
      <c r="AB78" s="40"/>
    </row>
    <row r="79" spans="1:28" x14ac:dyDescent="0.25">
      <c r="A79" s="52"/>
      <c r="B79" s="133"/>
      <c r="C79" s="133"/>
      <c r="D79" s="40"/>
      <c r="E79" s="40"/>
      <c r="F79" s="40"/>
      <c r="G79" s="40"/>
      <c r="H79" s="40"/>
      <c r="I79" s="40"/>
      <c r="J79" s="133"/>
      <c r="K79" s="40"/>
      <c r="L79" s="40"/>
      <c r="M79" s="40"/>
      <c r="N79" s="133"/>
      <c r="O79" s="40"/>
      <c r="P79" s="40"/>
      <c r="Q79" s="40"/>
      <c r="R79" s="40"/>
      <c r="S79" s="133"/>
      <c r="T79" s="40"/>
      <c r="U79" s="40"/>
      <c r="V79" s="40"/>
      <c r="X79" s="40"/>
      <c r="Y79" s="40"/>
      <c r="Z79" s="133"/>
      <c r="AA79" s="40"/>
      <c r="AB79" s="40"/>
    </row>
    <row r="80" spans="1:28" x14ac:dyDescent="0.25">
      <c r="A80" s="52"/>
      <c r="B80" s="133"/>
      <c r="C80" s="133"/>
      <c r="D80" s="40"/>
      <c r="E80" s="40"/>
      <c r="F80" s="40"/>
      <c r="G80" s="40"/>
      <c r="H80" s="40"/>
      <c r="I80" s="40"/>
      <c r="J80" s="133"/>
      <c r="K80" s="40"/>
      <c r="L80" s="40"/>
      <c r="M80" s="40"/>
      <c r="N80" s="133"/>
      <c r="O80" s="40"/>
      <c r="P80" s="40"/>
      <c r="Q80" s="40"/>
      <c r="R80" s="40"/>
      <c r="S80" s="133"/>
      <c r="T80" s="40"/>
      <c r="U80" s="40"/>
      <c r="V80" s="40"/>
      <c r="X80" s="40"/>
      <c r="Y80" s="40"/>
      <c r="Z80" s="133"/>
      <c r="AA80" s="40"/>
      <c r="AB80" s="40"/>
    </row>
    <row r="81" spans="1:28" x14ac:dyDescent="0.25">
      <c r="A81" s="133"/>
      <c r="B81" s="133"/>
      <c r="C81" s="133"/>
      <c r="D81" s="40"/>
      <c r="E81" s="40"/>
      <c r="F81" s="40"/>
      <c r="G81" s="40"/>
      <c r="H81" s="40"/>
      <c r="I81" s="40"/>
      <c r="J81" s="133"/>
      <c r="K81" s="40"/>
      <c r="L81" s="40"/>
      <c r="M81" s="40"/>
      <c r="N81" s="133"/>
      <c r="O81" s="40"/>
      <c r="P81" s="40"/>
      <c r="Q81" s="40"/>
      <c r="R81" s="40"/>
      <c r="S81" s="133"/>
      <c r="T81" s="40"/>
      <c r="U81" s="40"/>
      <c r="V81" s="40"/>
      <c r="X81" s="40"/>
      <c r="Y81" s="40"/>
      <c r="Z81" s="133"/>
      <c r="AA81" s="40"/>
      <c r="AB81" s="40"/>
    </row>
    <row r="82" spans="1:28" x14ac:dyDescent="0.25">
      <c r="A82" s="133"/>
      <c r="B82" s="133"/>
      <c r="C82" s="133"/>
      <c r="D82" s="40"/>
      <c r="E82" s="40"/>
      <c r="F82" s="40"/>
      <c r="G82" s="40"/>
      <c r="H82" s="40"/>
      <c r="I82" s="40"/>
      <c r="J82" s="133"/>
      <c r="K82" s="40"/>
      <c r="L82" s="40"/>
      <c r="M82" s="40"/>
      <c r="N82" s="133"/>
      <c r="O82" s="40"/>
      <c r="P82" s="40"/>
      <c r="Q82" s="40"/>
      <c r="R82" s="40"/>
      <c r="S82" s="133"/>
      <c r="T82" s="40"/>
      <c r="U82" s="40"/>
      <c r="V82" s="40"/>
      <c r="X82" s="40"/>
      <c r="Y82" s="40"/>
      <c r="Z82" s="133"/>
      <c r="AA82" s="40"/>
      <c r="AB82" s="40"/>
    </row>
    <row r="83" spans="1:28" x14ac:dyDescent="0.25">
      <c r="A83" s="133"/>
      <c r="B83" s="133"/>
      <c r="C83" s="133"/>
      <c r="D83" s="40"/>
      <c r="E83" s="40"/>
      <c r="F83" s="40"/>
      <c r="G83" s="40"/>
      <c r="H83" s="40"/>
      <c r="I83" s="40"/>
      <c r="J83" s="133"/>
      <c r="K83" s="40"/>
      <c r="L83" s="40"/>
      <c r="M83" s="40"/>
      <c r="N83" s="133"/>
      <c r="O83" s="40"/>
      <c r="P83" s="40"/>
      <c r="Q83" s="40"/>
      <c r="R83" s="40"/>
      <c r="S83" s="133"/>
      <c r="T83" s="40"/>
      <c r="U83" s="40"/>
      <c r="V83" s="40"/>
      <c r="X83" s="40"/>
      <c r="Y83" s="40"/>
      <c r="Z83" s="133"/>
      <c r="AA83" s="40"/>
      <c r="AB83" s="40"/>
    </row>
  </sheetData>
  <mergeCells count="6">
    <mergeCell ref="X2:Y2"/>
    <mergeCell ref="AA2:AB2"/>
    <mergeCell ref="O2:R2"/>
    <mergeCell ref="T2:V2"/>
    <mergeCell ref="D2:I2"/>
    <mergeCell ref="K2:M2"/>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
  <sheetViews>
    <sheetView zoomScale="90" zoomScaleNormal="90" workbookViewId="0">
      <selection activeCell="C5" sqref="C5"/>
    </sheetView>
  </sheetViews>
  <sheetFormatPr defaultRowHeight="15" x14ac:dyDescent="0.25"/>
  <cols>
    <col min="1" max="1" width="10.85546875" customWidth="1"/>
    <col min="2" max="10" width="17.140625" customWidth="1"/>
    <col min="11" max="11" width="10" bestFit="1" customWidth="1"/>
  </cols>
  <sheetData>
    <row r="1" spans="1:11" s="159" customFormat="1" ht="15.75" thickBot="1" x14ac:dyDescent="0.3">
      <c r="A1" s="6"/>
      <c r="B1" s="6" t="s">
        <v>23</v>
      </c>
      <c r="C1" s="6" t="s">
        <v>27</v>
      </c>
      <c r="D1" s="6" t="s">
        <v>314</v>
      </c>
      <c r="E1" s="6" t="s">
        <v>170</v>
      </c>
      <c r="F1" s="6" t="s">
        <v>171</v>
      </c>
      <c r="G1" s="6" t="s">
        <v>172</v>
      </c>
      <c r="H1" s="6" t="s">
        <v>173</v>
      </c>
      <c r="I1" s="6" t="s">
        <v>174</v>
      </c>
      <c r="J1" s="6" t="s">
        <v>321</v>
      </c>
      <c r="K1" s="6"/>
    </row>
    <row r="2" spans="1:11" s="159" customFormat="1" ht="15.75" thickBot="1" x14ac:dyDescent="0.3">
      <c r="A2" s="6"/>
      <c r="B2" s="223" t="s">
        <v>319</v>
      </c>
      <c r="C2" s="224"/>
      <c r="D2" s="224"/>
      <c r="E2" s="224"/>
      <c r="F2" s="224"/>
      <c r="G2" s="224"/>
      <c r="H2" s="224"/>
      <c r="I2" s="224"/>
      <c r="J2" s="225"/>
      <c r="K2" s="6"/>
    </row>
    <row r="3" spans="1:11" x14ac:dyDescent="0.25">
      <c r="A3" s="3"/>
      <c r="B3" s="220" t="s">
        <v>301</v>
      </c>
      <c r="C3" s="221"/>
      <c r="D3" s="222"/>
      <c r="E3" s="221" t="s">
        <v>302</v>
      </c>
      <c r="F3" s="221"/>
      <c r="G3" s="222"/>
      <c r="H3" s="198" t="s">
        <v>315</v>
      </c>
      <c r="I3" s="199"/>
      <c r="J3" s="169" t="s">
        <v>318</v>
      </c>
      <c r="K3" s="3"/>
    </row>
    <row r="4" spans="1:11" ht="30.75" thickBot="1" x14ac:dyDescent="0.3">
      <c r="A4" s="3"/>
      <c r="B4" s="155" t="s">
        <v>311</v>
      </c>
      <c r="C4" s="157" t="s">
        <v>312</v>
      </c>
      <c r="D4" s="158" t="s">
        <v>313</v>
      </c>
      <c r="E4" s="161" t="s">
        <v>311</v>
      </c>
      <c r="F4" s="157" t="s">
        <v>312</v>
      </c>
      <c r="G4" s="158" t="s">
        <v>313</v>
      </c>
      <c r="H4" s="167" t="s">
        <v>316</v>
      </c>
      <c r="I4" s="168" t="s">
        <v>317</v>
      </c>
      <c r="J4" s="170"/>
      <c r="K4" s="3"/>
    </row>
    <row r="5" spans="1:11" x14ac:dyDescent="0.25">
      <c r="A5" s="160" t="s">
        <v>4</v>
      </c>
      <c r="B5" s="162">
        <v>46471586.270000003</v>
      </c>
      <c r="C5" s="54">
        <f>'Table 2'!X53</f>
        <v>63031576.499999993</v>
      </c>
      <c r="D5" s="163">
        <f>SUM(B5:C5)</f>
        <v>109503162.77</v>
      </c>
      <c r="E5" s="162">
        <v>-43880181.649999999</v>
      </c>
      <c r="F5" s="54">
        <f>'Table 2'!Y53</f>
        <v>-61828986.289999992</v>
      </c>
      <c r="G5" s="163">
        <f>SUM(E5:F5)</f>
        <v>-105709167.94</v>
      </c>
      <c r="H5" s="162">
        <f>61463.06-6976.31-14643.97+661320-2648301.39-414214.59+227179.26-8860.94</f>
        <v>-2143034.8800000004</v>
      </c>
      <c r="I5" s="163">
        <v>-4005347.93</v>
      </c>
      <c r="J5" s="171">
        <f>-(D5+G5+H5+I5)</f>
        <v>2354387.9800000023</v>
      </c>
      <c r="K5" s="173"/>
    </row>
    <row r="6" spans="1:11" x14ac:dyDescent="0.25">
      <c r="A6" s="160" t="s">
        <v>0</v>
      </c>
      <c r="B6" s="162">
        <f>C5</f>
        <v>63031576.499999993</v>
      </c>
      <c r="C6" s="54">
        <f>'Table 2'!X54</f>
        <v>79948070.546386406</v>
      </c>
      <c r="D6" s="163">
        <f t="shared" ref="D6:D8" si="0">SUM(B6:C6)</f>
        <v>142979647.04638639</v>
      </c>
      <c r="E6" s="162">
        <f>F5</f>
        <v>-61828986.289999992</v>
      </c>
      <c r="F6" s="54">
        <f>'Table 2'!Y54</f>
        <v>-80941910.950000018</v>
      </c>
      <c r="G6" s="163">
        <f t="shared" ref="G6:G8" si="1">SUM(E6:F6)</f>
        <v>-142770897.24000001</v>
      </c>
      <c r="H6" s="162">
        <f>39427.5-6976.31-14643.97-1762048.56-268780.6+127098.13-1977713.53-41920.5</f>
        <v>-3905557.84</v>
      </c>
      <c r="I6" s="163">
        <v>324616.03000000003</v>
      </c>
      <c r="J6" s="171">
        <f t="shared" ref="J6:J7" si="2">-(D6+G6+H6+I6)</f>
        <v>3372192.0036136182</v>
      </c>
      <c r="K6" s="173"/>
    </row>
    <row r="7" spans="1:11" x14ac:dyDescent="0.25">
      <c r="A7" s="160" t="s">
        <v>1</v>
      </c>
      <c r="B7" s="162">
        <f t="shared" ref="B7:B8" si="3">C6</f>
        <v>79948070.546386406</v>
      </c>
      <c r="C7" s="54">
        <f>'Table 2'!X55</f>
        <v>76983425.941593051</v>
      </c>
      <c r="D7" s="163">
        <f t="shared" si="0"/>
        <v>156931496.48797947</v>
      </c>
      <c r="E7" s="162">
        <f t="shared" ref="E7:E8" si="4">F6</f>
        <v>-80941910.950000018</v>
      </c>
      <c r="F7" s="54">
        <f>'Table 2'!Y55</f>
        <v>-77870401.439999998</v>
      </c>
      <c r="G7" s="163">
        <f t="shared" si="1"/>
        <v>-158812312.39000002</v>
      </c>
      <c r="H7" s="162">
        <f>7233.15+1445619.32-20900.38+122857.12-1331356.3-29380.03</f>
        <v>194072.87999999992</v>
      </c>
      <c r="I7" s="163">
        <f>-J5</f>
        <v>-2354387.9800000023</v>
      </c>
      <c r="J7" s="171">
        <f t="shared" si="2"/>
        <v>4041131.0020205462</v>
      </c>
      <c r="K7" s="173"/>
    </row>
    <row r="8" spans="1:11" ht="15.75" thickBot="1" x14ac:dyDescent="0.3">
      <c r="A8" s="160" t="s">
        <v>2</v>
      </c>
      <c r="B8" s="164">
        <f t="shared" si="3"/>
        <v>76983425.941593051</v>
      </c>
      <c r="C8" s="165">
        <f>'Table 2'!X56</f>
        <v>69798219.654431745</v>
      </c>
      <c r="D8" s="166">
        <f t="shared" si="0"/>
        <v>146781645.59602481</v>
      </c>
      <c r="E8" s="164">
        <f t="shared" si="4"/>
        <v>-77870401.439999998</v>
      </c>
      <c r="F8" s="165">
        <f>'Table 2'!Y56</f>
        <v>-70498801.080000013</v>
      </c>
      <c r="G8" s="166">
        <f t="shared" si="1"/>
        <v>-148369202.52000001</v>
      </c>
      <c r="H8" s="164">
        <f>41252.61+1553559.54+152814.24-651784.89-36314.94</f>
        <v>1059526.56</v>
      </c>
      <c r="I8" s="166">
        <f>-J6</f>
        <v>-3372192.0036136182</v>
      </c>
      <c r="J8" s="172">
        <f>-(D8+G8+H8+I8)</f>
        <v>3900222.3675888176</v>
      </c>
      <c r="K8" s="173"/>
    </row>
    <row r="9" spans="1:11" x14ac:dyDescent="0.25">
      <c r="A9" s="3"/>
      <c r="B9" s="40"/>
      <c r="C9" s="40"/>
      <c r="D9" s="40"/>
      <c r="E9" s="40"/>
      <c r="F9" s="40"/>
      <c r="G9" s="40"/>
      <c r="H9" s="40"/>
      <c r="I9" s="40"/>
      <c r="J9" s="40"/>
      <c r="K9" s="3"/>
    </row>
    <row r="10" spans="1:11" s="159" customFormat="1" ht="15.75" thickBot="1" x14ac:dyDescent="0.3">
      <c r="A10" s="6"/>
      <c r="B10" s="6" t="s">
        <v>175</v>
      </c>
      <c r="C10" s="6" t="s">
        <v>176</v>
      </c>
      <c r="D10" s="6" t="s">
        <v>322</v>
      </c>
      <c r="E10" s="6" t="s">
        <v>324</v>
      </c>
      <c r="F10" s="6" t="s">
        <v>325</v>
      </c>
      <c r="G10" s="6" t="s">
        <v>323</v>
      </c>
      <c r="H10" s="6" t="s">
        <v>326</v>
      </c>
      <c r="I10" s="6" t="s">
        <v>303</v>
      </c>
      <c r="J10" s="6" t="s">
        <v>327</v>
      </c>
      <c r="K10" s="6"/>
    </row>
    <row r="11" spans="1:11" ht="15.75" thickBot="1" x14ac:dyDescent="0.3">
      <c r="A11" s="6"/>
      <c r="B11" s="223" t="s">
        <v>320</v>
      </c>
      <c r="C11" s="224"/>
      <c r="D11" s="224"/>
      <c r="E11" s="224"/>
      <c r="F11" s="224"/>
      <c r="G11" s="224"/>
      <c r="H11" s="224"/>
      <c r="I11" s="224"/>
      <c r="J11" s="225"/>
      <c r="K11" s="3"/>
    </row>
    <row r="12" spans="1:11" x14ac:dyDescent="0.25">
      <c r="A12" s="3"/>
      <c r="B12" s="220" t="s">
        <v>301</v>
      </c>
      <c r="C12" s="221"/>
      <c r="D12" s="222"/>
      <c r="E12" s="221" t="s">
        <v>302</v>
      </c>
      <c r="F12" s="221"/>
      <c r="G12" s="222"/>
      <c r="H12" s="198" t="s">
        <v>315</v>
      </c>
      <c r="I12" s="199"/>
      <c r="J12" s="169" t="s">
        <v>318</v>
      </c>
      <c r="K12" s="3"/>
    </row>
    <row r="13" spans="1:11" ht="30.75" thickBot="1" x14ac:dyDescent="0.3">
      <c r="A13" s="3"/>
      <c r="B13" s="155" t="s">
        <v>311</v>
      </c>
      <c r="C13" s="157" t="s">
        <v>312</v>
      </c>
      <c r="D13" s="158" t="s">
        <v>313</v>
      </c>
      <c r="E13" s="161" t="s">
        <v>311</v>
      </c>
      <c r="F13" s="157" t="s">
        <v>312</v>
      </c>
      <c r="G13" s="158" t="s">
        <v>313</v>
      </c>
      <c r="H13" s="167" t="s">
        <v>316</v>
      </c>
      <c r="I13" s="168" t="s">
        <v>317</v>
      </c>
      <c r="J13" s="170"/>
      <c r="K13" s="3"/>
    </row>
    <row r="14" spans="1:11" x14ac:dyDescent="0.25">
      <c r="A14" s="160" t="s">
        <v>4</v>
      </c>
      <c r="B14" s="162">
        <v>46471586.270000003</v>
      </c>
      <c r="C14" s="54">
        <f>'Table 2'!AA53</f>
        <v>65494776.184653595</v>
      </c>
      <c r="D14" s="163">
        <f>SUM(B14:C14)</f>
        <v>111966362.45465359</v>
      </c>
      <c r="E14" s="162">
        <v>-43880181.649999999</v>
      </c>
      <c r="F14" s="54">
        <f>'Table 2'!AB53</f>
        <v>-61828986.289999992</v>
      </c>
      <c r="G14" s="163">
        <f>SUM(E14:F14)</f>
        <v>-105709167.94</v>
      </c>
      <c r="H14" s="162">
        <f>61463.06-6976.31-14643.97+661320-2648301.39-414214.59+227179.26-8860.94</f>
        <v>-2143034.8800000004</v>
      </c>
      <c r="I14" s="163">
        <v>-4005347.93</v>
      </c>
      <c r="J14" s="171">
        <f>-(D14+G14+H14+I14)</f>
        <v>-108811.70465359278</v>
      </c>
      <c r="K14" s="3"/>
    </row>
    <row r="15" spans="1:11" x14ac:dyDescent="0.25">
      <c r="A15" s="160" t="s">
        <v>0</v>
      </c>
      <c r="B15" s="162">
        <f>C14</f>
        <v>65494776.184653595</v>
      </c>
      <c r="C15" s="54">
        <f>'Table 2'!AA54</f>
        <v>80272882.967163101</v>
      </c>
      <c r="D15" s="163">
        <f t="shared" ref="D15:D17" si="5">SUM(B15:C15)</f>
        <v>145767659.1518167</v>
      </c>
      <c r="E15" s="162">
        <f>F14</f>
        <v>-61828986.289999992</v>
      </c>
      <c r="F15" s="54">
        <f>'Table 2'!AB54</f>
        <v>-80941910.950000018</v>
      </c>
      <c r="G15" s="163">
        <f t="shared" ref="G15:G17" si="6">SUM(E15:F15)</f>
        <v>-142770897.24000001</v>
      </c>
      <c r="H15" s="162">
        <f>39427.5-6976.31-14643.97-1762048.56-268780.6+127098.13-1977713.53-41920.5</f>
        <v>-3905557.84</v>
      </c>
      <c r="I15" s="163">
        <v>324616.03000000003</v>
      </c>
      <c r="J15" s="171">
        <f t="shared" ref="J15:J16" si="7">-(D15+G15+H15+I15)</f>
        <v>584179.89818331343</v>
      </c>
      <c r="K15" s="3"/>
    </row>
    <row r="16" spans="1:11" x14ac:dyDescent="0.25">
      <c r="A16" s="160" t="s">
        <v>1</v>
      </c>
      <c r="B16" s="162">
        <f t="shared" ref="B16:B17" si="8">C15</f>
        <v>80272882.967163101</v>
      </c>
      <c r="C16" s="54">
        <f>'Table 2'!AA55</f>
        <v>76945184.749904141</v>
      </c>
      <c r="D16" s="163">
        <f t="shared" si="5"/>
        <v>157218067.71706724</v>
      </c>
      <c r="E16" s="162">
        <f t="shared" ref="E16:E17" si="9">F15</f>
        <v>-80941910.950000018</v>
      </c>
      <c r="F16" s="54">
        <f>'Table 2'!AB55</f>
        <v>-77870401.439999998</v>
      </c>
      <c r="G16" s="163">
        <f t="shared" si="6"/>
        <v>-158812312.39000002</v>
      </c>
      <c r="H16" s="162">
        <f>7233.15+1445619.32-20900.38+122857.12-1331356.3-29380.03</f>
        <v>194072.87999999992</v>
      </c>
      <c r="I16" s="163">
        <f>-J14</f>
        <v>108811.70465359278</v>
      </c>
      <c r="J16" s="171">
        <f t="shared" si="7"/>
        <v>1291360.0882791812</v>
      </c>
      <c r="K16" s="3"/>
    </row>
    <row r="17" spans="1:11" ht="15.75" thickBot="1" x14ac:dyDescent="0.3">
      <c r="A17" s="160" t="s">
        <v>2</v>
      </c>
      <c r="B17" s="164">
        <f t="shared" si="8"/>
        <v>76945184.749904141</v>
      </c>
      <c r="C17" s="165">
        <f>'Table 2'!AA56</f>
        <v>69670077.012096986</v>
      </c>
      <c r="D17" s="166">
        <f t="shared" si="5"/>
        <v>146615261.76200113</v>
      </c>
      <c r="E17" s="164">
        <f t="shared" si="9"/>
        <v>-77870401.439999998</v>
      </c>
      <c r="F17" s="165">
        <f>'Table 2'!AB56</f>
        <v>-70498801.080000013</v>
      </c>
      <c r="G17" s="166">
        <f t="shared" si="6"/>
        <v>-148369202.52000001</v>
      </c>
      <c r="H17" s="164">
        <f>41252.61+1553559.54+152814.24-651784.89-36314.94</f>
        <v>1059526.56</v>
      </c>
      <c r="I17" s="166">
        <f>-J15</f>
        <v>-584179.89818331343</v>
      </c>
      <c r="J17" s="172">
        <f>-(D17+G17+H17+I17)</f>
        <v>1278594.0961821971</v>
      </c>
      <c r="K17" s="3"/>
    </row>
    <row r="18" spans="1:11" x14ac:dyDescent="0.25">
      <c r="A18" s="3"/>
      <c r="B18" s="3"/>
      <c r="C18" s="3"/>
      <c r="D18" s="3"/>
      <c r="E18" s="3"/>
      <c r="F18" s="3"/>
      <c r="G18" s="3"/>
      <c r="H18" s="3"/>
      <c r="I18" s="3"/>
      <c r="J18" s="3"/>
      <c r="K18" s="3"/>
    </row>
    <row r="19" spans="1:11" x14ac:dyDescent="0.25">
      <c r="A19" s="144" t="s">
        <v>161</v>
      </c>
      <c r="B19" s="133"/>
      <c r="C19" s="133"/>
      <c r="D19" s="133"/>
      <c r="E19" s="133"/>
      <c r="F19" s="133"/>
      <c r="G19" s="133"/>
      <c r="H19" s="133"/>
      <c r="I19" s="133"/>
      <c r="J19" s="133"/>
      <c r="K19" s="3"/>
    </row>
    <row r="20" spans="1:11" x14ac:dyDescent="0.25">
      <c r="A20" s="39"/>
      <c r="B20" s="6" t="s">
        <v>310</v>
      </c>
      <c r="C20" s="6" t="s">
        <v>310</v>
      </c>
      <c r="D20" s="6" t="s">
        <v>310</v>
      </c>
      <c r="E20" s="6" t="s">
        <v>328</v>
      </c>
      <c r="F20" s="6" t="s">
        <v>329</v>
      </c>
      <c r="G20" s="6"/>
      <c r="H20" s="6"/>
      <c r="I20" s="6"/>
      <c r="J20" s="6"/>
      <c r="K20" s="3"/>
    </row>
    <row r="21" spans="1:11" x14ac:dyDescent="0.25">
      <c r="A21" s="145"/>
      <c r="B21" s="212" t="s">
        <v>162</v>
      </c>
      <c r="C21" s="213"/>
      <c r="D21" s="214"/>
      <c r="E21" s="215" t="s">
        <v>163</v>
      </c>
      <c r="F21" s="216"/>
      <c r="G21" s="216"/>
      <c r="H21" s="216"/>
      <c r="I21" s="217"/>
      <c r="J21" s="218" t="s">
        <v>164</v>
      </c>
      <c r="K21" s="3"/>
    </row>
    <row r="22" spans="1:11" ht="30" x14ac:dyDescent="0.25">
      <c r="A22" s="146" t="s">
        <v>159</v>
      </c>
      <c r="B22" s="147" t="s">
        <v>165</v>
      </c>
      <c r="C22" s="148" t="s">
        <v>140</v>
      </c>
      <c r="D22" s="149" t="s">
        <v>6</v>
      </c>
      <c r="E22" s="147" t="s">
        <v>166</v>
      </c>
      <c r="F22" s="148" t="s">
        <v>140</v>
      </c>
      <c r="G22" s="148" t="s">
        <v>167</v>
      </c>
      <c r="H22" s="148" t="s">
        <v>168</v>
      </c>
      <c r="I22" s="149" t="s">
        <v>6</v>
      </c>
      <c r="J22" s="219"/>
      <c r="K22" s="3"/>
    </row>
    <row r="23" spans="1:11" x14ac:dyDescent="0.25">
      <c r="A23" s="137"/>
      <c r="B23" s="138"/>
      <c r="C23" s="139"/>
      <c r="D23" s="140"/>
      <c r="E23" s="138"/>
      <c r="F23" s="139"/>
      <c r="G23" s="139"/>
      <c r="H23" s="139"/>
      <c r="I23" s="140"/>
      <c r="J23" s="137"/>
      <c r="K23" s="3"/>
    </row>
    <row r="24" spans="1:11" x14ac:dyDescent="0.25">
      <c r="A24" s="141" t="s">
        <v>4</v>
      </c>
      <c r="B24" s="41">
        <f>'Table 2'!R53</f>
        <v>-3392259.5875400053</v>
      </c>
      <c r="C24" s="42">
        <f>'Table 2'!U53</f>
        <v>-929059.90288640745</v>
      </c>
      <c r="D24" s="43">
        <f>C24-B24</f>
        <v>2463199.6846535979</v>
      </c>
      <c r="E24" s="41">
        <f>J5</f>
        <v>2354387.9800000023</v>
      </c>
      <c r="F24" s="42">
        <f>J14</f>
        <v>-108811.70465359278</v>
      </c>
      <c r="G24" s="42">
        <f>F24-E24</f>
        <v>-2463199.6846535951</v>
      </c>
      <c r="H24" s="42">
        <v>0</v>
      </c>
      <c r="I24" s="43">
        <f>G24+H24</f>
        <v>-2463199.6846535951</v>
      </c>
      <c r="J24" s="44">
        <f>ROUND(D24+I24, 0)</f>
        <v>0</v>
      </c>
      <c r="K24" s="3"/>
    </row>
    <row r="25" spans="1:11" x14ac:dyDescent="0.25">
      <c r="A25" s="141" t="s">
        <v>0</v>
      </c>
      <c r="B25" s="41">
        <f>'Table 2'!R54</f>
        <v>-1399435.7359735975</v>
      </c>
      <c r="C25" s="42">
        <f>'Table 2'!U54</f>
        <v>-1074623.3151969099</v>
      </c>
      <c r="D25" s="43">
        <f>C25-B25</f>
        <v>324812.42077668756</v>
      </c>
      <c r="E25" s="41">
        <f t="shared" ref="E25:E27" si="10">J6</f>
        <v>3372192.0036136182</v>
      </c>
      <c r="F25" s="42">
        <f t="shared" ref="F25:F27" si="11">J15</f>
        <v>584179.89818331343</v>
      </c>
      <c r="G25" s="42">
        <f>F25-E25</f>
        <v>-2788012.105430305</v>
      </c>
      <c r="H25" s="42">
        <f>-G24</f>
        <v>2463199.6846535951</v>
      </c>
      <c r="I25" s="43">
        <f>G25+H25</f>
        <v>-324812.42077670991</v>
      </c>
      <c r="J25" s="44">
        <f>ROUND(D25+I25, 0)</f>
        <v>0</v>
      </c>
      <c r="K25" s="3"/>
    </row>
    <row r="26" spans="1:11" x14ac:dyDescent="0.25">
      <c r="A26" s="141" t="s">
        <v>1</v>
      </c>
      <c r="B26" s="41">
        <f>'Table 2'!R55</f>
        <v>-12442456.475716963</v>
      </c>
      <c r="C26" s="42">
        <f>'Table 2'!U55</f>
        <v>-12480697.667405864</v>
      </c>
      <c r="D26" s="43">
        <f>C26-B26</f>
        <v>-38241.191688900813</v>
      </c>
      <c r="E26" s="41">
        <f t="shared" si="10"/>
        <v>4041131.0020205462</v>
      </c>
      <c r="F26" s="42">
        <f t="shared" si="11"/>
        <v>1291360.0882791812</v>
      </c>
      <c r="G26" s="42">
        <f>F26-E26</f>
        <v>-2749770.9137413651</v>
      </c>
      <c r="H26" s="42">
        <f>-G25</f>
        <v>2788012.105430305</v>
      </c>
      <c r="I26" s="43">
        <f>G26+H26</f>
        <v>38241.191688939929</v>
      </c>
      <c r="J26" s="44">
        <f>ROUND(D26+I26, 0)</f>
        <v>0</v>
      </c>
      <c r="K26" s="3"/>
    </row>
    <row r="27" spans="1:11" x14ac:dyDescent="0.25">
      <c r="A27" s="141" t="s">
        <v>2</v>
      </c>
      <c r="B27" s="41">
        <f>'Table 2'!R56</f>
        <v>-21024234.632898122</v>
      </c>
      <c r="C27" s="42">
        <f>'Table 2'!U56</f>
        <v>-21152377.275232874</v>
      </c>
      <c r="D27" s="43">
        <f>C27-B27</f>
        <v>-128142.64233475178</v>
      </c>
      <c r="E27" s="41">
        <f t="shared" si="10"/>
        <v>3900222.3675888176</v>
      </c>
      <c r="F27" s="42">
        <f t="shared" si="11"/>
        <v>1278594.0961821971</v>
      </c>
      <c r="G27" s="42">
        <f>F27-E27</f>
        <v>-2621628.2714066207</v>
      </c>
      <c r="H27" s="42">
        <f>-G26</f>
        <v>2749770.9137413651</v>
      </c>
      <c r="I27" s="43">
        <f>G27+H27</f>
        <v>128142.64233474433</v>
      </c>
      <c r="J27" s="44">
        <f>ROUND(D27+I27, 0)</f>
        <v>0</v>
      </c>
      <c r="K27" s="3"/>
    </row>
    <row r="28" spans="1:11" x14ac:dyDescent="0.25">
      <c r="A28" s="142" t="s">
        <v>3</v>
      </c>
      <c r="B28" s="45"/>
      <c r="C28" s="46"/>
      <c r="D28" s="47"/>
      <c r="E28" s="45"/>
      <c r="F28" s="46"/>
      <c r="G28" s="46"/>
      <c r="H28" s="31">
        <f>-G27</f>
        <v>2621628.2714066207</v>
      </c>
      <c r="I28" s="48">
        <f>G28+H28</f>
        <v>2621628.2714066207</v>
      </c>
      <c r="J28" s="49">
        <f>D28+I28</f>
        <v>2621628.2714066207</v>
      </c>
      <c r="K28" s="3"/>
    </row>
    <row r="29" spans="1:11" x14ac:dyDescent="0.25">
      <c r="A29" s="150"/>
      <c r="B29" s="151">
        <f t="shared" ref="B29:J29" si="12">SUM(B24:B28)</f>
        <v>-38258386.43212869</v>
      </c>
      <c r="C29" s="152">
        <f t="shared" si="12"/>
        <v>-35636758.160722055</v>
      </c>
      <c r="D29" s="153">
        <f t="shared" si="12"/>
        <v>2621628.2714066328</v>
      </c>
      <c r="E29" s="151">
        <f t="shared" si="12"/>
        <v>13667933.353222985</v>
      </c>
      <c r="F29" s="152">
        <f t="shared" si="12"/>
        <v>3045322.3779910989</v>
      </c>
      <c r="G29" s="152">
        <f t="shared" si="12"/>
        <v>-10622610.975231886</v>
      </c>
      <c r="H29" s="152">
        <f t="shared" si="12"/>
        <v>10622610.975231886</v>
      </c>
      <c r="I29" s="153">
        <f t="shared" si="12"/>
        <v>0</v>
      </c>
      <c r="J29" s="154">
        <f t="shared" si="12"/>
        <v>2621628.2714066207</v>
      </c>
      <c r="K29" s="3"/>
    </row>
    <row r="30" spans="1:11" x14ac:dyDescent="0.25">
      <c r="A30" s="3"/>
      <c r="B30" s="3"/>
      <c r="C30" s="3"/>
      <c r="D30" s="3"/>
      <c r="E30" s="3"/>
      <c r="F30" s="3"/>
      <c r="G30" s="3"/>
      <c r="H30" s="3"/>
      <c r="I30" s="3"/>
      <c r="J30" s="3"/>
      <c r="K30" s="3"/>
    </row>
    <row r="31" spans="1:11" x14ac:dyDescent="0.25">
      <c r="A31" s="2" t="s">
        <v>187</v>
      </c>
      <c r="B31" s="2" t="s">
        <v>185</v>
      </c>
      <c r="C31" s="3"/>
      <c r="D31" s="3"/>
      <c r="E31" s="3"/>
      <c r="F31" s="3"/>
      <c r="G31" s="3"/>
      <c r="H31" s="3"/>
      <c r="I31" s="3"/>
      <c r="J31" s="3"/>
      <c r="K31" s="3"/>
    </row>
    <row r="32" spans="1:11" x14ac:dyDescent="0.25">
      <c r="A32" s="174" t="s">
        <v>23</v>
      </c>
      <c r="B32" s="3" t="s">
        <v>330</v>
      </c>
      <c r="C32" s="3"/>
      <c r="D32" s="3"/>
      <c r="E32" s="3"/>
      <c r="F32" s="3"/>
      <c r="G32" s="3"/>
      <c r="H32" s="3"/>
      <c r="I32" s="3"/>
      <c r="J32" s="3"/>
      <c r="K32" s="3"/>
    </row>
    <row r="33" spans="1:11" x14ac:dyDescent="0.25">
      <c r="A33" s="174" t="s">
        <v>27</v>
      </c>
      <c r="B33" s="3" t="s">
        <v>331</v>
      </c>
      <c r="C33" s="3"/>
      <c r="D33" s="3"/>
      <c r="E33" s="3"/>
      <c r="F33" s="3"/>
      <c r="G33" s="3"/>
      <c r="H33" s="3"/>
      <c r="I33" s="3"/>
      <c r="J33" s="3"/>
      <c r="K33" s="3"/>
    </row>
    <row r="34" spans="1:11" x14ac:dyDescent="0.25">
      <c r="A34" s="174" t="s">
        <v>169</v>
      </c>
      <c r="B34" s="3" t="s">
        <v>184</v>
      </c>
      <c r="C34" s="3"/>
      <c r="D34" s="3"/>
      <c r="E34" s="3"/>
      <c r="F34" s="3"/>
      <c r="G34" s="3"/>
      <c r="H34" s="3"/>
      <c r="I34" s="3"/>
      <c r="J34" s="3"/>
      <c r="K34" s="3"/>
    </row>
    <row r="35" spans="1:11" x14ac:dyDescent="0.25">
      <c r="A35" s="174" t="s">
        <v>170</v>
      </c>
      <c r="B35" s="3" t="s">
        <v>332</v>
      </c>
      <c r="C35" s="3"/>
      <c r="D35" s="3"/>
      <c r="E35" s="3"/>
      <c r="F35" s="3"/>
      <c r="G35" s="3"/>
      <c r="H35" s="3"/>
      <c r="I35" s="3"/>
      <c r="J35" s="3"/>
      <c r="K35" s="3"/>
    </row>
    <row r="36" spans="1:11" x14ac:dyDescent="0.25">
      <c r="A36" s="174" t="s">
        <v>171</v>
      </c>
      <c r="B36" s="3" t="s">
        <v>333</v>
      </c>
      <c r="C36" s="3"/>
      <c r="D36" s="3"/>
      <c r="E36" s="3"/>
      <c r="F36" s="3"/>
      <c r="G36" s="3"/>
      <c r="H36" s="3"/>
      <c r="I36" s="3"/>
      <c r="J36" s="3"/>
      <c r="K36" s="3"/>
    </row>
    <row r="37" spans="1:11" x14ac:dyDescent="0.25">
      <c r="A37" s="174" t="s">
        <v>183</v>
      </c>
      <c r="B37" s="3" t="s">
        <v>184</v>
      </c>
      <c r="C37" s="3"/>
      <c r="D37" s="3"/>
      <c r="E37" s="3"/>
      <c r="F37" s="3"/>
      <c r="G37" s="3"/>
      <c r="H37" s="3"/>
      <c r="I37" s="3"/>
      <c r="J37" s="3"/>
      <c r="K37" s="3"/>
    </row>
    <row r="38" spans="1:11" x14ac:dyDescent="0.25">
      <c r="A38" s="174" t="s">
        <v>173</v>
      </c>
      <c r="B38" s="3" t="s">
        <v>334</v>
      </c>
      <c r="C38" s="3"/>
      <c r="D38" s="3"/>
      <c r="E38" s="3"/>
      <c r="F38" s="3"/>
      <c r="G38" s="3"/>
      <c r="H38" s="3"/>
      <c r="I38" s="3"/>
      <c r="J38" s="3"/>
      <c r="K38" s="3"/>
    </row>
    <row r="39" spans="1:11" x14ac:dyDescent="0.25">
      <c r="A39" s="174" t="s">
        <v>174</v>
      </c>
      <c r="B39" s="3" t="s">
        <v>335</v>
      </c>
      <c r="C39" s="3"/>
      <c r="D39" s="3"/>
      <c r="E39" s="3"/>
      <c r="F39" s="3"/>
      <c r="G39" s="3"/>
      <c r="H39" s="3"/>
      <c r="I39" s="3"/>
      <c r="J39" s="3"/>
      <c r="K39" s="3"/>
    </row>
    <row r="40" spans="1:11" x14ac:dyDescent="0.25">
      <c r="A40" s="174" t="s">
        <v>131</v>
      </c>
      <c r="B40" s="3" t="s">
        <v>184</v>
      </c>
      <c r="C40" s="3"/>
      <c r="D40" s="3"/>
      <c r="E40" s="3"/>
      <c r="F40" s="3"/>
      <c r="G40" s="3"/>
      <c r="H40" s="3"/>
      <c r="I40" s="3"/>
      <c r="J40" s="3"/>
      <c r="K40" s="3"/>
    </row>
    <row r="41" spans="1:11" x14ac:dyDescent="0.25">
      <c r="A41" s="174" t="s">
        <v>175</v>
      </c>
      <c r="B41" s="3" t="s">
        <v>336</v>
      </c>
      <c r="C41" s="3"/>
      <c r="D41" s="3"/>
      <c r="E41" s="3"/>
      <c r="F41" s="3"/>
      <c r="G41" s="3"/>
      <c r="H41" s="3"/>
      <c r="I41" s="3"/>
      <c r="J41" s="3"/>
      <c r="K41" s="3"/>
    </row>
    <row r="42" spans="1:11" x14ac:dyDescent="0.25">
      <c r="A42" s="174" t="s">
        <v>176</v>
      </c>
      <c r="B42" s="3" t="s">
        <v>337</v>
      </c>
      <c r="C42" s="3"/>
      <c r="D42" s="3"/>
      <c r="E42" s="3"/>
      <c r="F42" s="3"/>
      <c r="G42" s="3"/>
      <c r="H42" s="3"/>
      <c r="I42" s="3"/>
      <c r="J42" s="3"/>
      <c r="K42" s="3"/>
    </row>
    <row r="43" spans="1:11" x14ac:dyDescent="0.25">
      <c r="A43" s="174" t="s">
        <v>289</v>
      </c>
      <c r="B43" s="3" t="s">
        <v>184</v>
      </c>
      <c r="C43" s="3"/>
      <c r="D43" s="3"/>
      <c r="E43" s="3"/>
      <c r="F43" s="3"/>
      <c r="G43" s="3"/>
      <c r="H43" s="3"/>
      <c r="I43" s="3"/>
      <c r="J43" s="3"/>
      <c r="K43" s="3"/>
    </row>
    <row r="44" spans="1:11" x14ac:dyDescent="0.25">
      <c r="A44" s="174" t="s">
        <v>256</v>
      </c>
      <c r="B44" s="3" t="s">
        <v>338</v>
      </c>
      <c r="C44" s="3"/>
      <c r="D44" s="3"/>
      <c r="E44" s="3"/>
      <c r="F44" s="3"/>
      <c r="G44" s="3"/>
      <c r="H44" s="3"/>
      <c r="I44" s="3"/>
      <c r="J44" s="3"/>
      <c r="K44" s="3"/>
    </row>
    <row r="45" spans="1:11" x14ac:dyDescent="0.25">
      <c r="A45" s="174" t="s">
        <v>178</v>
      </c>
      <c r="B45" s="3" t="s">
        <v>339</v>
      </c>
      <c r="C45" s="3"/>
      <c r="D45" s="3"/>
      <c r="E45" s="3"/>
      <c r="F45" s="3"/>
      <c r="G45" s="3"/>
      <c r="H45" s="3"/>
      <c r="I45" s="3"/>
      <c r="J45" s="3"/>
      <c r="K45" s="3"/>
    </row>
    <row r="46" spans="1:11" x14ac:dyDescent="0.25">
      <c r="A46" s="174" t="s">
        <v>258</v>
      </c>
      <c r="B46" s="3" t="s">
        <v>184</v>
      </c>
      <c r="C46" s="3"/>
      <c r="D46" s="3"/>
      <c r="E46" s="3"/>
      <c r="F46" s="3"/>
      <c r="G46" s="3"/>
      <c r="H46" s="3"/>
      <c r="I46" s="3"/>
      <c r="J46" s="3"/>
      <c r="K46" s="3"/>
    </row>
    <row r="47" spans="1:11" x14ac:dyDescent="0.25">
      <c r="A47" s="174" t="s">
        <v>130</v>
      </c>
      <c r="B47" s="3" t="s">
        <v>334</v>
      </c>
      <c r="C47" s="3"/>
      <c r="D47" s="3"/>
      <c r="E47" s="3"/>
      <c r="F47" s="3"/>
      <c r="G47" s="3"/>
      <c r="H47" s="3"/>
      <c r="I47" s="3"/>
      <c r="J47" s="3"/>
      <c r="K47" s="3"/>
    </row>
    <row r="48" spans="1:11" x14ac:dyDescent="0.25">
      <c r="A48" s="174" t="s">
        <v>303</v>
      </c>
      <c r="B48" s="3" t="s">
        <v>335</v>
      </c>
      <c r="C48" s="3"/>
      <c r="D48" s="3"/>
      <c r="E48" s="3"/>
      <c r="F48" s="3"/>
      <c r="G48" s="3"/>
      <c r="H48" s="3"/>
      <c r="I48" s="3"/>
      <c r="J48" s="3"/>
      <c r="K48" s="3"/>
    </row>
    <row r="49" spans="1:11" x14ac:dyDescent="0.25">
      <c r="A49" s="174" t="s">
        <v>304</v>
      </c>
      <c r="B49" s="3" t="s">
        <v>184</v>
      </c>
      <c r="C49" s="3"/>
      <c r="D49" s="3"/>
      <c r="E49" s="3"/>
      <c r="F49" s="3"/>
      <c r="G49" s="3"/>
      <c r="H49" s="3"/>
      <c r="I49" s="3"/>
      <c r="J49" s="3"/>
      <c r="K49" s="3"/>
    </row>
    <row r="50" spans="1:11" x14ac:dyDescent="0.25">
      <c r="A50" s="174"/>
      <c r="B50" s="3"/>
      <c r="C50" s="3"/>
      <c r="D50" s="3"/>
      <c r="E50" s="3"/>
      <c r="F50" s="3"/>
      <c r="G50" s="3"/>
      <c r="H50" s="3"/>
      <c r="I50" s="3"/>
      <c r="J50" s="3"/>
      <c r="K50" s="3"/>
    </row>
  </sheetData>
  <mergeCells count="11">
    <mergeCell ref="B2:J2"/>
    <mergeCell ref="B11:J11"/>
    <mergeCell ref="B12:D12"/>
    <mergeCell ref="E12:G12"/>
    <mergeCell ref="H12:I12"/>
    <mergeCell ref="B21:D21"/>
    <mergeCell ref="E21:I21"/>
    <mergeCell ref="J21:J22"/>
    <mergeCell ref="B3:D3"/>
    <mergeCell ref="E3:G3"/>
    <mergeCell ref="H3:I3"/>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133"/>
  <sheetViews>
    <sheetView zoomScale="70" zoomScaleNormal="70" workbookViewId="0">
      <pane xSplit="1" ySplit="1" topLeftCell="L47" activePane="bottomRight" state="frozen"/>
      <selection pane="topRight" activeCell="B1" sqref="B1"/>
      <selection pane="bottomLeft" activeCell="A2" sqref="A2"/>
      <selection pane="bottomRight" activeCell="P129" sqref="P129"/>
    </sheetView>
  </sheetViews>
  <sheetFormatPr defaultColWidth="10.42578125" defaultRowHeight="19.5" x14ac:dyDescent="0.4"/>
  <cols>
    <col min="1" max="1" width="66.140625" style="60" customWidth="1"/>
    <col min="2" max="52" width="21.5703125" style="60" customWidth="1"/>
    <col min="53" max="53" width="3.85546875" style="60" customWidth="1"/>
    <col min="54" max="54" width="23.42578125" style="60" customWidth="1"/>
    <col min="55" max="57" width="18.5703125" style="15" customWidth="1"/>
    <col min="58" max="16384" width="10.42578125" style="15"/>
  </cols>
  <sheetData>
    <row r="1" spans="1:56" s="16" customFormat="1" ht="20.25" thickBot="1" x14ac:dyDescent="0.45">
      <c r="A1" s="61"/>
      <c r="B1" s="119">
        <v>41913</v>
      </c>
      <c r="C1" s="119">
        <v>41944</v>
      </c>
      <c r="D1" s="119">
        <v>41974</v>
      </c>
      <c r="E1" s="62">
        <v>42005</v>
      </c>
      <c r="F1" s="62">
        <v>42036</v>
      </c>
      <c r="G1" s="62">
        <v>42064</v>
      </c>
      <c r="H1" s="62">
        <v>42095</v>
      </c>
      <c r="I1" s="62">
        <v>42125</v>
      </c>
      <c r="J1" s="62">
        <v>42156</v>
      </c>
      <c r="K1" s="62">
        <v>42186</v>
      </c>
      <c r="L1" s="62">
        <v>42217</v>
      </c>
      <c r="M1" s="62">
        <v>42248</v>
      </c>
      <c r="N1" s="62">
        <v>42278</v>
      </c>
      <c r="O1" s="62">
        <v>42309</v>
      </c>
      <c r="P1" s="62">
        <v>42339</v>
      </c>
      <c r="Q1" s="62">
        <v>42370</v>
      </c>
      <c r="R1" s="62">
        <v>42401</v>
      </c>
      <c r="S1" s="62">
        <v>42430</v>
      </c>
      <c r="T1" s="62">
        <v>42461</v>
      </c>
      <c r="U1" s="62">
        <v>42491</v>
      </c>
      <c r="V1" s="62">
        <v>42522</v>
      </c>
      <c r="W1" s="62">
        <v>42552</v>
      </c>
      <c r="X1" s="62">
        <v>42583</v>
      </c>
      <c r="Y1" s="62">
        <v>42615</v>
      </c>
      <c r="Z1" s="62">
        <v>42646</v>
      </c>
      <c r="AA1" s="62">
        <v>42675</v>
      </c>
      <c r="AB1" s="62">
        <v>42705</v>
      </c>
      <c r="AC1" s="62">
        <v>42736</v>
      </c>
      <c r="AD1" s="62">
        <v>42767</v>
      </c>
      <c r="AE1" s="62">
        <v>42796</v>
      </c>
      <c r="AF1" s="62">
        <v>42827</v>
      </c>
      <c r="AG1" s="62">
        <v>42857</v>
      </c>
      <c r="AH1" s="62">
        <v>42888</v>
      </c>
      <c r="AI1" s="62">
        <v>42919</v>
      </c>
      <c r="AJ1" s="62">
        <v>42950</v>
      </c>
      <c r="AK1" s="62">
        <v>42979</v>
      </c>
      <c r="AL1" s="62">
        <v>43009</v>
      </c>
      <c r="AM1" s="62">
        <v>43040</v>
      </c>
      <c r="AN1" s="62">
        <v>43070</v>
      </c>
      <c r="AO1" s="62">
        <v>43102</v>
      </c>
      <c r="AP1" s="62">
        <v>43134</v>
      </c>
      <c r="AQ1" s="62">
        <v>43162</v>
      </c>
      <c r="AR1" s="62">
        <v>43194</v>
      </c>
      <c r="AS1" s="62">
        <v>43225</v>
      </c>
      <c r="AT1" s="62">
        <v>43257</v>
      </c>
      <c r="AU1" s="62">
        <v>43287</v>
      </c>
      <c r="AV1" s="62">
        <v>43319</v>
      </c>
      <c r="AW1" s="62">
        <v>43350</v>
      </c>
      <c r="AX1" s="62">
        <v>43381</v>
      </c>
      <c r="AY1" s="62">
        <v>43413</v>
      </c>
      <c r="AZ1" s="62">
        <v>43444</v>
      </c>
      <c r="BA1" s="62"/>
      <c r="BB1" s="23" t="s">
        <v>5</v>
      </c>
    </row>
    <row r="2" spans="1:56" s="68" customFormat="1" x14ac:dyDescent="0.4">
      <c r="A2" s="65" t="s">
        <v>133</v>
      </c>
      <c r="B2" s="118" t="s">
        <v>249</v>
      </c>
      <c r="C2" s="120"/>
      <c r="D2" s="120"/>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6"/>
      <c r="AM2" s="66"/>
      <c r="AN2" s="66"/>
      <c r="AO2" s="66"/>
      <c r="AP2" s="66"/>
      <c r="AQ2" s="66"/>
      <c r="AR2" s="66"/>
      <c r="AS2" s="66"/>
      <c r="AT2" s="66"/>
      <c r="AU2" s="66"/>
      <c r="AV2" s="66"/>
      <c r="AW2" s="66"/>
      <c r="AX2" s="66"/>
      <c r="AY2" s="66"/>
      <c r="AZ2" s="66"/>
      <c r="BA2" s="66"/>
      <c r="BB2" s="67"/>
    </row>
    <row r="3" spans="1:56" ht="20.25" customHeight="1" x14ac:dyDescent="0.4">
      <c r="A3" s="19" t="s">
        <v>189</v>
      </c>
      <c r="B3" s="121">
        <v>23275.96</v>
      </c>
      <c r="C3" s="121">
        <v>217158.95</v>
      </c>
      <c r="D3" s="121">
        <v>4488394.72</v>
      </c>
      <c r="E3" s="18">
        <v>79404.25</v>
      </c>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64">
        <f>SUM(B3:BA3)</f>
        <v>4808233.88</v>
      </c>
      <c r="BC3" s="20"/>
      <c r="BD3" s="20"/>
    </row>
    <row r="4" spans="1:56" ht="20.25" customHeight="1" x14ac:dyDescent="0.4">
      <c r="A4" s="19" t="s">
        <v>190</v>
      </c>
      <c r="B4" s="121"/>
      <c r="C4" s="121">
        <v>20058.48</v>
      </c>
      <c r="D4" s="121">
        <v>129128.88</v>
      </c>
      <c r="E4" s="18">
        <v>3122257.31</v>
      </c>
      <c r="F4" s="18">
        <v>23858.3</v>
      </c>
      <c r="G4" s="18"/>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64">
        <f t="shared" ref="BB4:BB63" si="0">SUM(B4:BA4)</f>
        <v>3295302.9699999997</v>
      </c>
      <c r="BC4" s="20"/>
      <c r="BD4" s="20"/>
    </row>
    <row r="5" spans="1:56" ht="20.25" customHeight="1" x14ac:dyDescent="0.4">
      <c r="A5" s="19" t="s">
        <v>191</v>
      </c>
      <c r="B5" s="121"/>
      <c r="C5" s="121"/>
      <c r="D5" s="121">
        <v>33030.61</v>
      </c>
      <c r="E5" s="18">
        <v>154467.73000000001</v>
      </c>
      <c r="F5" s="18">
        <v>2326014.3199999998</v>
      </c>
      <c r="G5" s="18">
        <v>64556.63</v>
      </c>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64">
        <f t="shared" si="0"/>
        <v>2578069.2899999996</v>
      </c>
      <c r="BC5" s="20"/>
      <c r="BD5" s="20"/>
    </row>
    <row r="6" spans="1:56" ht="20.25" customHeight="1" x14ac:dyDescent="0.4">
      <c r="A6" s="19" t="s">
        <v>192</v>
      </c>
      <c r="B6" s="122"/>
      <c r="C6" s="122"/>
      <c r="D6" s="122"/>
      <c r="E6" s="18">
        <v>9500.27</v>
      </c>
      <c r="F6" s="18">
        <v>67782.210000000006</v>
      </c>
      <c r="G6" s="18">
        <v>3895756.18</v>
      </c>
      <c r="H6" s="18">
        <v>68512.75</v>
      </c>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64">
        <f t="shared" si="0"/>
        <v>4041551.41</v>
      </c>
    </row>
    <row r="7" spans="1:56" ht="20.25" customHeight="1" x14ac:dyDescent="0.4">
      <c r="A7" s="19" t="s">
        <v>193</v>
      </c>
      <c r="B7" s="122"/>
      <c r="C7" s="122"/>
      <c r="D7" s="122"/>
      <c r="E7" s="18"/>
      <c r="F7" s="18">
        <v>11698.06</v>
      </c>
      <c r="G7" s="18">
        <v>151932.13</v>
      </c>
      <c r="H7" s="18">
        <v>5513306.0199999996</v>
      </c>
      <c r="I7" s="18">
        <v>125294.12</v>
      </c>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64">
        <f t="shared" si="0"/>
        <v>5802230.3300000001</v>
      </c>
    </row>
    <row r="8" spans="1:56" ht="20.25" customHeight="1" x14ac:dyDescent="0.4">
      <c r="A8" s="19" t="s">
        <v>194</v>
      </c>
      <c r="B8" s="122"/>
      <c r="C8" s="122"/>
      <c r="D8" s="122"/>
      <c r="E8" s="18"/>
      <c r="F8" s="18"/>
      <c r="G8" s="18">
        <v>13539.99</v>
      </c>
      <c r="H8" s="18">
        <v>117377.36</v>
      </c>
      <c r="I8" s="18">
        <v>5625754.8799999999</v>
      </c>
      <c r="J8" s="18">
        <v>41008.94</v>
      </c>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64">
        <f t="shared" si="0"/>
        <v>5797681.1699999999</v>
      </c>
    </row>
    <row r="9" spans="1:56" ht="20.25" customHeight="1" x14ac:dyDescent="0.4">
      <c r="A9" s="19" t="s">
        <v>195</v>
      </c>
      <c r="B9" s="122"/>
      <c r="C9" s="122"/>
      <c r="D9" s="122"/>
      <c r="E9" s="18"/>
      <c r="F9" s="18"/>
      <c r="G9" s="18"/>
      <c r="H9" s="18">
        <v>18732.93</v>
      </c>
      <c r="I9" s="18">
        <v>234676.33</v>
      </c>
      <c r="J9" s="18">
        <v>5830147.3700000001</v>
      </c>
      <c r="K9" s="18">
        <v>93147.99</v>
      </c>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64">
        <f t="shared" si="0"/>
        <v>6176704.6200000001</v>
      </c>
    </row>
    <row r="10" spans="1:56" ht="20.25" customHeight="1" x14ac:dyDescent="0.4">
      <c r="A10" s="19" t="s">
        <v>196</v>
      </c>
      <c r="B10" s="122"/>
      <c r="C10" s="122"/>
      <c r="D10" s="122"/>
      <c r="E10" s="18"/>
      <c r="F10" s="18"/>
      <c r="G10" s="18"/>
      <c r="H10" s="18"/>
      <c r="I10" s="18">
        <v>14047.95</v>
      </c>
      <c r="J10" s="18">
        <v>66153.929999999993</v>
      </c>
      <c r="K10" s="18">
        <v>4897541.59</v>
      </c>
      <c r="L10" s="18">
        <v>104723.7</v>
      </c>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64">
        <f t="shared" si="0"/>
        <v>5082467.17</v>
      </c>
    </row>
    <row r="11" spans="1:56" ht="20.25" customHeight="1" x14ac:dyDescent="0.4">
      <c r="A11" s="19" t="s">
        <v>197</v>
      </c>
      <c r="B11" s="122"/>
      <c r="C11" s="122"/>
      <c r="D11" s="122"/>
      <c r="E11" s="18"/>
      <c r="F11" s="18"/>
      <c r="G11" s="18"/>
      <c r="H11" s="18"/>
      <c r="I11" s="18"/>
      <c r="J11" s="18">
        <v>23348.43</v>
      </c>
      <c r="K11" s="18">
        <v>174503.88</v>
      </c>
      <c r="L11" s="18">
        <v>4835355.17</v>
      </c>
      <c r="M11" s="18">
        <v>39212.36</v>
      </c>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64">
        <f t="shared" si="0"/>
        <v>5072419.84</v>
      </c>
    </row>
    <row r="12" spans="1:56" ht="20.25" customHeight="1" x14ac:dyDescent="0.4">
      <c r="A12" s="19" t="s">
        <v>198</v>
      </c>
      <c r="B12" s="122"/>
      <c r="C12" s="122"/>
      <c r="D12" s="122"/>
      <c r="E12" s="18"/>
      <c r="F12" s="18"/>
      <c r="G12" s="18"/>
      <c r="H12" s="18"/>
      <c r="I12" s="18"/>
      <c r="J12" s="18"/>
      <c r="K12" s="18">
        <v>14899.97</v>
      </c>
      <c r="L12" s="18">
        <v>131682.92000000001</v>
      </c>
      <c r="M12" s="18">
        <v>4088387.78</v>
      </c>
      <c r="N12" s="18">
        <v>42581.23</v>
      </c>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64">
        <f t="shared" si="0"/>
        <v>4277551.9000000004</v>
      </c>
    </row>
    <row r="13" spans="1:56" ht="20.25" customHeight="1" x14ac:dyDescent="0.4">
      <c r="A13" s="19" t="s">
        <v>199</v>
      </c>
      <c r="B13" s="122"/>
      <c r="C13" s="122"/>
      <c r="D13" s="122"/>
      <c r="E13" s="18"/>
      <c r="F13" s="18"/>
      <c r="G13" s="18"/>
      <c r="H13" s="18"/>
      <c r="I13" s="18"/>
      <c r="J13" s="18"/>
      <c r="K13" s="18"/>
      <c r="L13" s="18">
        <v>24047.79</v>
      </c>
      <c r="M13" s="18">
        <v>134936.82999999999</v>
      </c>
      <c r="N13" s="18">
        <v>4463163.33</v>
      </c>
      <c r="O13" s="18">
        <v>125716.81</v>
      </c>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64">
        <f t="shared" si="0"/>
        <v>4747864.76</v>
      </c>
    </row>
    <row r="14" spans="1:56" ht="20.25" customHeight="1" x14ac:dyDescent="0.4">
      <c r="A14" s="19" t="s">
        <v>200</v>
      </c>
      <c r="B14" s="122"/>
      <c r="C14" s="122"/>
      <c r="D14" s="122"/>
      <c r="E14" s="18"/>
      <c r="F14" s="18"/>
      <c r="G14" s="18"/>
      <c r="H14" s="18"/>
      <c r="I14" s="18"/>
      <c r="J14" s="18"/>
      <c r="K14" s="18"/>
      <c r="L14" s="18"/>
      <c r="M14" s="18">
        <v>9461.81</v>
      </c>
      <c r="N14" s="18">
        <v>87055.61</v>
      </c>
      <c r="O14" s="18">
        <v>6502619.5599999996</v>
      </c>
      <c r="P14" s="18">
        <v>52379.93</v>
      </c>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64">
        <f t="shared" si="0"/>
        <v>6651516.9099999992</v>
      </c>
    </row>
    <row r="15" spans="1:56" ht="20.25" customHeight="1" x14ac:dyDescent="0.4">
      <c r="A15" s="19" t="s">
        <v>201</v>
      </c>
      <c r="B15" s="122"/>
      <c r="C15" s="122"/>
      <c r="D15" s="122"/>
      <c r="E15" s="18"/>
      <c r="F15" s="18"/>
      <c r="G15" s="18"/>
      <c r="H15" s="18"/>
      <c r="I15" s="18"/>
      <c r="J15" s="18"/>
      <c r="K15" s="18"/>
      <c r="L15" s="18"/>
      <c r="M15" s="18"/>
      <c r="N15" s="18">
        <v>13089.36</v>
      </c>
      <c r="O15" s="18">
        <v>196085.06</v>
      </c>
      <c r="P15" s="18">
        <v>5471571.3499999996</v>
      </c>
      <c r="Q15" s="18">
        <v>153855.01999999999</v>
      </c>
      <c r="R15" s="18"/>
      <c r="S15" s="18"/>
      <c r="T15" s="18"/>
      <c r="U15" s="18"/>
      <c r="V15" s="18"/>
      <c r="W15" s="18"/>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c r="AV15" s="18"/>
      <c r="AW15" s="18"/>
      <c r="AX15" s="18"/>
      <c r="AY15" s="18"/>
      <c r="AZ15" s="18"/>
      <c r="BA15" s="18"/>
      <c r="BB15" s="64">
        <f t="shared" si="0"/>
        <v>5834600.7899999991</v>
      </c>
    </row>
    <row r="16" spans="1:56" ht="20.25" customHeight="1" x14ac:dyDescent="0.4">
      <c r="A16" s="19" t="s">
        <v>202</v>
      </c>
      <c r="B16" s="122"/>
      <c r="C16" s="122"/>
      <c r="D16" s="122"/>
      <c r="E16" s="18"/>
      <c r="F16" s="18"/>
      <c r="G16" s="18"/>
      <c r="H16" s="18">
        <v>-24.9</v>
      </c>
      <c r="I16" s="18">
        <v>-2751.13</v>
      </c>
      <c r="J16" s="18">
        <v>-3312.92</v>
      </c>
      <c r="K16" s="18">
        <v>-3666.12</v>
      </c>
      <c r="L16" s="18">
        <v>-4782.58</v>
      </c>
      <c r="M16" s="18">
        <v>-3500.73</v>
      </c>
      <c r="N16" s="18">
        <v>-3534.75</v>
      </c>
      <c r="O16" s="18">
        <v>13119.81</v>
      </c>
      <c r="P16" s="18">
        <v>132315.03</v>
      </c>
      <c r="Q16" s="18">
        <v>5408279.1200000001</v>
      </c>
      <c r="R16" s="18">
        <v>48500.25</v>
      </c>
      <c r="S16" s="18"/>
      <c r="T16" s="18"/>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64">
        <f t="shared" si="0"/>
        <v>5580641.0800000001</v>
      </c>
    </row>
    <row r="17" spans="1:54" ht="20.25" customHeight="1" x14ac:dyDescent="0.4">
      <c r="A17" s="19" t="s">
        <v>203</v>
      </c>
      <c r="B17" s="122"/>
      <c r="C17" s="122"/>
      <c r="D17" s="122"/>
      <c r="E17" s="18"/>
      <c r="F17" s="18"/>
      <c r="G17" s="18"/>
      <c r="H17" s="18">
        <v>7.74</v>
      </c>
      <c r="I17" s="18">
        <v>2660.62</v>
      </c>
      <c r="J17" s="18">
        <v>3312.92</v>
      </c>
      <c r="K17" s="18">
        <v>3666.12</v>
      </c>
      <c r="L17" s="18">
        <v>4782.58</v>
      </c>
      <c r="M17" s="18">
        <v>3500.73</v>
      </c>
      <c r="N17" s="18">
        <v>3534.75</v>
      </c>
      <c r="O17" s="18">
        <v>4569.97</v>
      </c>
      <c r="P17" s="18">
        <v>35142.75</v>
      </c>
      <c r="Q17" s="18">
        <v>205647.08</v>
      </c>
      <c r="R17" s="18">
        <v>5678319.0199999996</v>
      </c>
      <c r="S17" s="18">
        <v>76923.289999999994</v>
      </c>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64">
        <f t="shared" si="0"/>
        <v>6022067.5699999994</v>
      </c>
    </row>
    <row r="18" spans="1:54" ht="20.25" customHeight="1" x14ac:dyDescent="0.4">
      <c r="A18" s="19" t="s">
        <v>204</v>
      </c>
      <c r="B18" s="122"/>
      <c r="C18" s="122"/>
      <c r="D18" s="122"/>
      <c r="E18" s="18"/>
      <c r="F18" s="18"/>
      <c r="G18" s="18"/>
      <c r="H18" s="18"/>
      <c r="I18" s="18"/>
      <c r="J18" s="18"/>
      <c r="K18" s="18"/>
      <c r="L18" s="18"/>
      <c r="M18" s="18"/>
      <c r="N18" s="18"/>
      <c r="O18" s="18"/>
      <c r="P18" s="18"/>
      <c r="Q18" s="18">
        <v>17624.71</v>
      </c>
      <c r="R18" s="18">
        <v>138110.25</v>
      </c>
      <c r="S18" s="18">
        <v>6301344.1299999999</v>
      </c>
      <c r="T18" s="18">
        <v>114720.09</v>
      </c>
      <c r="U18" s="18"/>
      <c r="V18" s="18"/>
      <c r="W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c r="AZ18" s="18"/>
      <c r="BA18" s="18"/>
      <c r="BB18" s="64">
        <f t="shared" si="0"/>
        <v>6571799.1799999997</v>
      </c>
    </row>
    <row r="19" spans="1:54" ht="20.25" customHeight="1" x14ac:dyDescent="0.4">
      <c r="A19" s="19" t="s">
        <v>205</v>
      </c>
      <c r="B19" s="122"/>
      <c r="C19" s="122"/>
      <c r="D19" s="122"/>
      <c r="E19" s="18"/>
      <c r="F19" s="18"/>
      <c r="G19" s="18"/>
      <c r="H19" s="18"/>
      <c r="I19" s="18"/>
      <c r="J19" s="18"/>
      <c r="K19" s="18"/>
      <c r="L19" s="18"/>
      <c r="M19" s="18"/>
      <c r="N19" s="18"/>
      <c r="O19" s="18"/>
      <c r="P19" s="18"/>
      <c r="Q19" s="18"/>
      <c r="R19" s="18">
        <v>23601.287639050312</v>
      </c>
      <c r="S19" s="18">
        <v>195047.28583986303</v>
      </c>
      <c r="T19" s="18">
        <v>6279803.1942977728</v>
      </c>
      <c r="U19" s="18">
        <v>97874.59</v>
      </c>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64">
        <f t="shared" si="0"/>
        <v>6596326.3577766856</v>
      </c>
    </row>
    <row r="20" spans="1:54" ht="20.25" customHeight="1" x14ac:dyDescent="0.4">
      <c r="A20" s="19" t="s">
        <v>206</v>
      </c>
      <c r="B20" s="122"/>
      <c r="C20" s="122"/>
      <c r="D20" s="122"/>
      <c r="E20" s="18"/>
      <c r="F20" s="18"/>
      <c r="G20" s="18"/>
      <c r="H20" s="18"/>
      <c r="I20" s="18"/>
      <c r="J20" s="18"/>
      <c r="K20" s="18"/>
      <c r="L20" s="18"/>
      <c r="M20" s="18"/>
      <c r="N20" s="18"/>
      <c r="O20" s="18"/>
      <c r="P20" s="18"/>
      <c r="Q20" s="18"/>
      <c r="R20" s="18"/>
      <c r="S20" s="18">
        <v>17438</v>
      </c>
      <c r="T20" s="18">
        <v>143386.91</v>
      </c>
      <c r="U20" s="18">
        <v>6226276.8700000001</v>
      </c>
      <c r="V20" s="18">
        <v>53706.07</v>
      </c>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18"/>
      <c r="BA20" s="18"/>
      <c r="BB20" s="64">
        <f t="shared" si="0"/>
        <v>6440807.8500000006</v>
      </c>
    </row>
    <row r="21" spans="1:54" ht="20.25" customHeight="1" x14ac:dyDescent="0.4">
      <c r="A21" s="19" t="s">
        <v>207</v>
      </c>
      <c r="B21" s="122"/>
      <c r="C21" s="122"/>
      <c r="D21" s="122"/>
      <c r="E21" s="18"/>
      <c r="F21" s="18"/>
      <c r="G21" s="18"/>
      <c r="H21" s="18"/>
      <c r="I21" s="18"/>
      <c r="J21" s="18"/>
      <c r="K21" s="18"/>
      <c r="L21" s="18"/>
      <c r="M21" s="18"/>
      <c r="N21" s="18"/>
      <c r="O21" s="18"/>
      <c r="P21" s="18"/>
      <c r="Q21" s="18"/>
      <c r="R21" s="18"/>
      <c r="S21" s="18"/>
      <c r="T21" s="21">
        <v>13565.93</v>
      </c>
      <c r="U21" s="21">
        <v>177405.93</v>
      </c>
      <c r="V21" s="21">
        <v>5666259.25</v>
      </c>
      <c r="W21" s="18">
        <v>144691.94</v>
      </c>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c r="AX21" s="18"/>
      <c r="AY21" s="18"/>
      <c r="AZ21" s="18"/>
      <c r="BA21" s="18"/>
      <c r="BB21" s="64">
        <f t="shared" si="0"/>
        <v>6001923.0500000007</v>
      </c>
    </row>
    <row r="22" spans="1:54" ht="20.25" customHeight="1" x14ac:dyDescent="0.4">
      <c r="A22" s="19" t="s">
        <v>208</v>
      </c>
      <c r="B22" s="122"/>
      <c r="C22" s="122"/>
      <c r="D22" s="122"/>
      <c r="E22" s="18"/>
      <c r="F22" s="18"/>
      <c r="G22" s="18"/>
      <c r="H22" s="18"/>
      <c r="I22" s="18"/>
      <c r="J22" s="18"/>
      <c r="K22" s="18"/>
      <c r="L22" s="18"/>
      <c r="M22" s="18"/>
      <c r="N22" s="18"/>
      <c r="O22" s="18"/>
      <c r="P22" s="18"/>
      <c r="Q22" s="18"/>
      <c r="R22" s="18"/>
      <c r="S22" s="18"/>
      <c r="T22" s="18"/>
      <c r="U22" s="18">
        <v>21304.3</v>
      </c>
      <c r="V22" s="18">
        <v>142664.76</v>
      </c>
      <c r="W22" s="18">
        <v>5096540.41</v>
      </c>
      <c r="X22" s="18">
        <v>80480.800000000003</v>
      </c>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64">
        <f t="shared" si="0"/>
        <v>5340990.2699999996</v>
      </c>
    </row>
    <row r="23" spans="1:54" ht="20.25" customHeight="1" x14ac:dyDescent="0.4">
      <c r="A23" s="19" t="s">
        <v>209</v>
      </c>
      <c r="B23" s="122"/>
      <c r="C23" s="122"/>
      <c r="D23" s="122"/>
      <c r="E23" s="18"/>
      <c r="F23" s="18"/>
      <c r="G23" s="18"/>
      <c r="H23" s="18"/>
      <c r="I23" s="18"/>
      <c r="J23" s="18"/>
      <c r="K23" s="18"/>
      <c r="L23" s="18"/>
      <c r="M23" s="18"/>
      <c r="N23" s="18"/>
      <c r="O23" s="18"/>
      <c r="P23" s="18"/>
      <c r="Q23" s="18"/>
      <c r="R23" s="18"/>
      <c r="S23" s="18"/>
      <c r="T23" s="18"/>
      <c r="U23" s="18"/>
      <c r="V23" s="18">
        <v>23837.45</v>
      </c>
      <c r="W23" s="18">
        <v>177119.96</v>
      </c>
      <c r="X23" s="18">
        <v>4635687.72</v>
      </c>
      <c r="Y23" s="18">
        <v>139441.9</v>
      </c>
      <c r="Z23" s="18"/>
      <c r="AA23" s="18"/>
      <c r="AB23" s="18"/>
      <c r="AC23" s="18"/>
      <c r="AD23" s="18"/>
      <c r="AE23" s="18"/>
      <c r="AF23" s="18"/>
      <c r="AG23" s="18"/>
      <c r="AH23" s="18"/>
      <c r="AI23" s="18"/>
      <c r="AJ23" s="18"/>
      <c r="AK23" s="18"/>
      <c r="AL23" s="18"/>
      <c r="AM23" s="18"/>
      <c r="AN23" s="18"/>
      <c r="AO23" s="18"/>
      <c r="AP23" s="18"/>
      <c r="AQ23" s="18"/>
      <c r="AR23" s="18"/>
      <c r="AS23" s="18"/>
      <c r="AT23" s="18"/>
      <c r="AU23" s="18"/>
      <c r="AV23" s="18"/>
      <c r="AW23" s="18"/>
      <c r="AX23" s="18"/>
      <c r="AY23" s="18"/>
      <c r="AZ23" s="18"/>
      <c r="BA23" s="18"/>
      <c r="BB23" s="64">
        <f t="shared" si="0"/>
        <v>4976087.03</v>
      </c>
    </row>
    <row r="24" spans="1:54" ht="20.25" customHeight="1" x14ac:dyDescent="0.4">
      <c r="A24" s="19" t="s">
        <v>210</v>
      </c>
      <c r="B24" s="122"/>
      <c r="C24" s="122"/>
      <c r="D24" s="122"/>
      <c r="E24" s="18"/>
      <c r="F24" s="18"/>
      <c r="G24" s="18"/>
      <c r="H24" s="18"/>
      <c r="I24" s="18"/>
      <c r="J24" s="18"/>
      <c r="K24" s="18"/>
      <c r="L24" s="18"/>
      <c r="M24" s="18"/>
      <c r="N24" s="18"/>
      <c r="O24" s="18"/>
      <c r="P24" s="18"/>
      <c r="Q24" s="18"/>
      <c r="R24" s="18"/>
      <c r="S24" s="18"/>
      <c r="T24" s="18"/>
      <c r="U24" s="18"/>
      <c r="V24" s="18"/>
      <c r="W24" s="18">
        <v>15300.25</v>
      </c>
      <c r="X24" s="18">
        <v>88557.82</v>
      </c>
      <c r="Y24" s="18">
        <v>5732315.21</v>
      </c>
      <c r="Z24" s="18">
        <v>123167.24</v>
      </c>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B24" s="64">
        <f t="shared" si="0"/>
        <v>5959340.5200000005</v>
      </c>
    </row>
    <row r="25" spans="1:54" ht="20.25" customHeight="1" x14ac:dyDescent="0.4">
      <c r="A25" s="19" t="s">
        <v>211</v>
      </c>
      <c r="B25" s="122"/>
      <c r="C25" s="122"/>
      <c r="D25" s="122"/>
      <c r="E25" s="18"/>
      <c r="F25" s="18"/>
      <c r="G25" s="18"/>
      <c r="H25" s="18"/>
      <c r="I25" s="18"/>
      <c r="J25" s="18"/>
      <c r="K25" s="18"/>
      <c r="L25" s="18"/>
      <c r="M25" s="18"/>
      <c r="N25" s="18"/>
      <c r="O25" s="18"/>
      <c r="P25" s="18"/>
      <c r="Q25" s="18"/>
      <c r="R25" s="18"/>
      <c r="S25" s="18"/>
      <c r="T25" s="18"/>
      <c r="U25" s="18"/>
      <c r="V25" s="18"/>
      <c r="W25" s="18"/>
      <c r="X25" s="18">
        <v>19632.553</v>
      </c>
      <c r="Y25" s="18">
        <v>182183.96</v>
      </c>
      <c r="Z25" s="18">
        <v>6628276.5499999998</v>
      </c>
      <c r="AA25" s="18">
        <v>71866.06</v>
      </c>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c r="AZ25" s="18"/>
      <c r="BA25" s="18"/>
      <c r="BB25" s="64">
        <f t="shared" si="0"/>
        <v>6901959.1229999997</v>
      </c>
    </row>
    <row r="26" spans="1:54" ht="20.25" customHeight="1" x14ac:dyDescent="0.4">
      <c r="A26" s="19" t="s">
        <v>212</v>
      </c>
      <c r="B26" s="122"/>
      <c r="C26" s="122"/>
      <c r="D26" s="122"/>
      <c r="E26" s="18"/>
      <c r="F26" s="18"/>
      <c r="G26" s="18"/>
      <c r="H26" s="18"/>
      <c r="I26" s="18"/>
      <c r="J26" s="18"/>
      <c r="K26" s="18"/>
      <c r="L26" s="18"/>
      <c r="M26" s="18"/>
      <c r="N26" s="18"/>
      <c r="O26" s="18"/>
      <c r="P26" s="18"/>
      <c r="Q26" s="18"/>
      <c r="R26" s="18"/>
      <c r="S26" s="18"/>
      <c r="T26" s="18"/>
      <c r="U26" s="18"/>
      <c r="V26" s="18"/>
      <c r="W26" s="18"/>
      <c r="X26" s="18"/>
      <c r="Y26" s="18">
        <v>14076.25</v>
      </c>
      <c r="Z26" s="18">
        <v>134298.66</v>
      </c>
      <c r="AA26" s="18">
        <v>6459507.25</v>
      </c>
      <c r="AB26" s="18">
        <v>71516.53</v>
      </c>
      <c r="AC26" s="18"/>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64">
        <f t="shared" si="0"/>
        <v>6679398.6900000004</v>
      </c>
    </row>
    <row r="27" spans="1:54" ht="20.25" customHeight="1" x14ac:dyDescent="0.4">
      <c r="A27" s="19" t="s">
        <v>213</v>
      </c>
      <c r="B27" s="122"/>
      <c r="C27" s="122"/>
      <c r="D27" s="122"/>
      <c r="E27" s="18"/>
      <c r="F27" s="18"/>
      <c r="G27" s="18"/>
      <c r="H27" s="18"/>
      <c r="I27" s="18"/>
      <c r="J27" s="18"/>
      <c r="K27" s="18"/>
      <c r="L27" s="18"/>
      <c r="M27" s="18"/>
      <c r="N27" s="18"/>
      <c r="O27" s="18"/>
      <c r="P27" s="18"/>
      <c r="Q27" s="18"/>
      <c r="R27" s="18"/>
      <c r="S27" s="18"/>
      <c r="T27" s="18"/>
      <c r="U27" s="18"/>
      <c r="V27" s="18"/>
      <c r="W27" s="18"/>
      <c r="X27" s="18"/>
      <c r="Y27" s="18"/>
      <c r="Z27" s="18">
        <v>20881.46</v>
      </c>
      <c r="AA27" s="18">
        <v>197719.9</v>
      </c>
      <c r="AB27" s="18">
        <v>5034695.96</v>
      </c>
      <c r="AC27" s="18">
        <v>75320.41</v>
      </c>
      <c r="AD27" s="18"/>
      <c r="AE27" s="18"/>
      <c r="AF27" s="18"/>
      <c r="AG27" s="18"/>
      <c r="AH27" s="18"/>
      <c r="AI27" s="18"/>
      <c r="AJ27" s="18"/>
      <c r="AK27" s="18"/>
      <c r="AL27" s="18"/>
      <c r="AM27" s="18"/>
      <c r="AN27" s="18"/>
      <c r="AO27" s="18"/>
      <c r="AP27" s="18"/>
      <c r="AQ27" s="18"/>
      <c r="AR27" s="18"/>
      <c r="AS27" s="18"/>
      <c r="AT27" s="18"/>
      <c r="AU27" s="18"/>
      <c r="AV27" s="18"/>
      <c r="AW27" s="18"/>
      <c r="AX27" s="18"/>
      <c r="AY27" s="18"/>
      <c r="AZ27" s="18"/>
      <c r="BA27" s="18"/>
      <c r="BB27" s="64">
        <f t="shared" si="0"/>
        <v>5328617.7300000004</v>
      </c>
    </row>
    <row r="28" spans="1:54" ht="20.25" customHeight="1" x14ac:dyDescent="0.4">
      <c r="A28" s="19" t="s">
        <v>214</v>
      </c>
      <c r="B28" s="122"/>
      <c r="C28" s="122"/>
      <c r="D28" s="122"/>
      <c r="E28" s="18"/>
      <c r="F28" s="18"/>
      <c r="G28" s="18"/>
      <c r="H28" s="18"/>
      <c r="I28" s="18"/>
      <c r="J28" s="18"/>
      <c r="K28" s="18"/>
      <c r="L28" s="18"/>
      <c r="M28" s="18"/>
      <c r="N28" s="18"/>
      <c r="O28" s="18"/>
      <c r="P28" s="18"/>
      <c r="Q28" s="18"/>
      <c r="R28" s="18"/>
      <c r="S28" s="18"/>
      <c r="T28" s="18"/>
      <c r="U28" s="18"/>
      <c r="V28" s="18"/>
      <c r="W28" s="18"/>
      <c r="X28" s="18"/>
      <c r="Y28" s="18"/>
      <c r="Z28" s="18"/>
      <c r="AA28" s="18">
        <v>10935.32</v>
      </c>
      <c r="AB28" s="18">
        <v>147375.57</v>
      </c>
      <c r="AC28" s="18">
        <v>4993277.18</v>
      </c>
      <c r="AD28" s="18">
        <v>44159.79</v>
      </c>
      <c r="AE28" s="18"/>
      <c r="AF28" s="18"/>
      <c r="AG28" s="18"/>
      <c r="AH28" s="18"/>
      <c r="AI28" s="18"/>
      <c r="AJ28" s="18"/>
      <c r="AK28" s="18"/>
      <c r="AL28" s="18"/>
      <c r="AM28" s="18"/>
      <c r="AN28" s="18"/>
      <c r="AO28" s="18"/>
      <c r="AP28" s="18"/>
      <c r="AQ28" s="18"/>
      <c r="AR28" s="18"/>
      <c r="AS28" s="18"/>
      <c r="AT28" s="18"/>
      <c r="AU28" s="18"/>
      <c r="AV28" s="18"/>
      <c r="AW28" s="18"/>
      <c r="AX28" s="18"/>
      <c r="AY28" s="18"/>
      <c r="AZ28" s="18"/>
      <c r="BA28" s="18"/>
      <c r="BB28" s="64">
        <f t="shared" si="0"/>
        <v>5195747.8599999994</v>
      </c>
    </row>
    <row r="29" spans="1:54" ht="20.25" customHeight="1" x14ac:dyDescent="0.4">
      <c r="A29" s="19" t="s">
        <v>215</v>
      </c>
      <c r="B29" s="122"/>
      <c r="C29" s="122"/>
      <c r="D29" s="122"/>
      <c r="E29" s="18"/>
      <c r="F29" s="18"/>
      <c r="G29" s="18"/>
      <c r="H29" s="18"/>
      <c r="I29" s="18"/>
      <c r="J29" s="18"/>
      <c r="K29" s="18"/>
      <c r="L29" s="18"/>
      <c r="M29" s="18"/>
      <c r="N29" s="18"/>
      <c r="O29" s="18"/>
      <c r="P29" s="18"/>
      <c r="Q29" s="18"/>
      <c r="R29" s="18"/>
      <c r="S29" s="18"/>
      <c r="T29" s="18"/>
      <c r="U29" s="18"/>
      <c r="V29" s="18"/>
      <c r="W29" s="18"/>
      <c r="X29" s="18"/>
      <c r="Y29" s="18"/>
      <c r="Z29" s="18"/>
      <c r="AA29" s="18"/>
      <c r="AB29" s="18">
        <v>28262.87</v>
      </c>
      <c r="AC29" s="18">
        <v>168324.73</v>
      </c>
      <c r="AD29" s="18">
        <v>3947082.1</v>
      </c>
      <c r="AE29" s="18">
        <v>48442.55</v>
      </c>
      <c r="AF29" s="18"/>
      <c r="AG29" s="18"/>
      <c r="AH29" s="18"/>
      <c r="AI29" s="18"/>
      <c r="AJ29" s="18"/>
      <c r="AK29" s="18"/>
      <c r="AL29" s="18"/>
      <c r="AM29" s="18"/>
      <c r="AN29" s="18"/>
      <c r="AO29" s="18"/>
      <c r="AP29" s="18"/>
      <c r="AQ29" s="18"/>
      <c r="AR29" s="18"/>
      <c r="AS29" s="18"/>
      <c r="AT29" s="18"/>
      <c r="AU29" s="18"/>
      <c r="AV29" s="18"/>
      <c r="AW29" s="18"/>
      <c r="AX29" s="18"/>
      <c r="AY29" s="18"/>
      <c r="AZ29" s="18"/>
      <c r="BA29" s="18"/>
      <c r="BB29" s="64">
        <f t="shared" si="0"/>
        <v>4192112.25</v>
      </c>
    </row>
    <row r="30" spans="1:54" ht="20.25" customHeight="1" x14ac:dyDescent="0.4">
      <c r="A30" s="19" t="s">
        <v>216</v>
      </c>
      <c r="B30" s="122"/>
      <c r="C30" s="122"/>
      <c r="D30" s="122"/>
      <c r="E30" s="18"/>
      <c r="F30" s="18"/>
      <c r="G30" s="18"/>
      <c r="H30" s="18"/>
      <c r="I30" s="18"/>
      <c r="J30" s="18"/>
      <c r="K30" s="18"/>
      <c r="L30" s="18"/>
      <c r="M30" s="18"/>
      <c r="N30" s="18"/>
      <c r="O30" s="18"/>
      <c r="P30" s="18"/>
      <c r="Q30" s="18"/>
      <c r="R30" s="18"/>
      <c r="S30" s="18"/>
      <c r="T30" s="18"/>
      <c r="U30" s="18"/>
      <c r="V30" s="18"/>
      <c r="W30" s="18"/>
      <c r="X30" s="18"/>
      <c r="Y30" s="18"/>
      <c r="Z30" s="18"/>
      <c r="AA30" s="18"/>
      <c r="AB30" s="18">
        <v>15.51</v>
      </c>
      <c r="AC30" s="18">
        <v>10412.540000000001</v>
      </c>
      <c r="AD30" s="18">
        <v>712619.4</v>
      </c>
      <c r="AE30" s="18">
        <v>4241299.8499999996</v>
      </c>
      <c r="AF30" s="18">
        <v>144698.64000000001</v>
      </c>
      <c r="AG30" s="18"/>
      <c r="AH30" s="18"/>
      <c r="AI30" s="18"/>
      <c r="AJ30" s="18"/>
      <c r="AK30" s="18"/>
      <c r="AL30" s="18"/>
      <c r="AM30" s="18"/>
      <c r="AN30" s="18"/>
      <c r="AO30" s="18"/>
      <c r="AP30" s="18"/>
      <c r="AQ30" s="18"/>
      <c r="AR30" s="18"/>
      <c r="AS30" s="18"/>
      <c r="AT30" s="18"/>
      <c r="AU30" s="18"/>
      <c r="AV30" s="18"/>
      <c r="AW30" s="18"/>
      <c r="AX30" s="18"/>
      <c r="AY30" s="18"/>
      <c r="AZ30" s="18"/>
      <c r="BA30" s="18"/>
      <c r="BB30" s="64">
        <f t="shared" si="0"/>
        <v>5109045.9399999995</v>
      </c>
    </row>
    <row r="31" spans="1:54" ht="20.25" customHeight="1" x14ac:dyDescent="0.4">
      <c r="A31" s="19" t="s">
        <v>217</v>
      </c>
      <c r="B31" s="122"/>
      <c r="C31" s="122"/>
      <c r="D31" s="122"/>
      <c r="E31" s="18"/>
      <c r="F31" s="18"/>
      <c r="G31" s="18"/>
      <c r="H31" s="18"/>
      <c r="I31" s="18"/>
      <c r="J31" s="18"/>
      <c r="K31" s="18"/>
      <c r="L31" s="18"/>
      <c r="M31" s="18"/>
      <c r="N31" s="18"/>
      <c r="O31" s="18"/>
      <c r="P31" s="18"/>
      <c r="Q31" s="18"/>
      <c r="R31" s="18"/>
      <c r="S31" s="18"/>
      <c r="T31" s="18"/>
      <c r="U31" s="18"/>
      <c r="V31" s="18"/>
      <c r="W31" s="18"/>
      <c r="X31" s="18"/>
      <c r="Y31" s="18"/>
      <c r="Z31" s="18"/>
      <c r="AA31" s="18"/>
      <c r="AB31" s="18"/>
      <c r="AC31" s="18"/>
      <c r="AD31" s="18">
        <v>34206.19</v>
      </c>
      <c r="AE31" s="18">
        <v>157824.68</v>
      </c>
      <c r="AF31" s="18">
        <v>5584013.8899999997</v>
      </c>
      <c r="AG31" s="18">
        <v>90859.6</v>
      </c>
      <c r="AH31" s="18"/>
      <c r="AI31" s="18"/>
      <c r="AJ31" s="18"/>
      <c r="AK31" s="18"/>
      <c r="AL31" s="18"/>
      <c r="AM31" s="18"/>
      <c r="AN31" s="18"/>
      <c r="AO31" s="18"/>
      <c r="AP31" s="18"/>
      <c r="AQ31" s="18"/>
      <c r="AR31" s="18"/>
      <c r="AS31" s="18"/>
      <c r="AT31" s="18"/>
      <c r="AU31" s="18"/>
      <c r="AV31" s="18"/>
      <c r="AW31" s="18"/>
      <c r="AX31" s="18"/>
      <c r="AY31" s="18"/>
      <c r="AZ31" s="18"/>
      <c r="BA31" s="18"/>
      <c r="BB31" s="64">
        <f t="shared" si="0"/>
        <v>5866904.3599999994</v>
      </c>
    </row>
    <row r="32" spans="1:54" ht="20.25" customHeight="1" x14ac:dyDescent="0.4">
      <c r="A32" s="19" t="s">
        <v>218</v>
      </c>
      <c r="B32" s="122"/>
      <c r="C32" s="122"/>
      <c r="D32" s="122"/>
      <c r="E32" s="18"/>
      <c r="F32" s="18"/>
      <c r="G32" s="18"/>
      <c r="H32" s="18"/>
      <c r="I32" s="18"/>
      <c r="J32" s="18"/>
      <c r="K32" s="18"/>
      <c r="L32" s="18"/>
      <c r="M32" s="18"/>
      <c r="N32" s="18"/>
      <c r="O32" s="18"/>
      <c r="P32" s="18"/>
      <c r="Q32" s="18"/>
      <c r="R32" s="18"/>
      <c r="S32" s="18"/>
      <c r="T32" s="18"/>
      <c r="U32" s="18"/>
      <c r="V32" s="18"/>
      <c r="W32" s="18"/>
      <c r="X32" s="18"/>
      <c r="Y32" s="18"/>
      <c r="Z32" s="18"/>
      <c r="AA32" s="18"/>
      <c r="AB32" s="18">
        <v>1.96</v>
      </c>
      <c r="AC32" s="18">
        <v>836.7</v>
      </c>
      <c r="AD32" s="18">
        <v>-972.3</v>
      </c>
      <c r="AE32" s="18">
        <v>-3509.37</v>
      </c>
      <c r="AF32" s="18">
        <v>190414.99</v>
      </c>
      <c r="AG32" s="18">
        <v>6888695.04</v>
      </c>
      <c r="AH32" s="18">
        <v>130842.07</v>
      </c>
      <c r="AI32" s="18"/>
      <c r="AJ32" s="18"/>
      <c r="AK32" s="18"/>
      <c r="AL32" s="18"/>
      <c r="AM32" s="18"/>
      <c r="AN32" s="18"/>
      <c r="AO32" s="18"/>
      <c r="AP32" s="18"/>
      <c r="AQ32" s="18"/>
      <c r="AR32" s="18"/>
      <c r="AS32" s="18"/>
      <c r="AT32" s="18"/>
      <c r="AU32" s="18"/>
      <c r="AV32" s="18"/>
      <c r="AW32" s="18"/>
      <c r="AX32" s="18"/>
      <c r="AY32" s="18"/>
      <c r="AZ32" s="18"/>
      <c r="BA32" s="18"/>
      <c r="BB32" s="64">
        <f t="shared" si="0"/>
        <v>7206309.0899999999</v>
      </c>
    </row>
    <row r="33" spans="1:54" ht="20.25" customHeight="1" x14ac:dyDescent="0.4">
      <c r="A33" s="19" t="s">
        <v>219</v>
      </c>
      <c r="B33" s="122"/>
      <c r="C33" s="122"/>
      <c r="D33" s="122"/>
      <c r="E33" s="18"/>
      <c r="F33" s="18"/>
      <c r="G33" s="18"/>
      <c r="H33" s="18"/>
      <c r="I33" s="18"/>
      <c r="J33" s="18"/>
      <c r="K33" s="18"/>
      <c r="L33" s="18"/>
      <c r="M33" s="18"/>
      <c r="N33" s="18"/>
      <c r="O33" s="18"/>
      <c r="P33" s="18"/>
      <c r="Q33" s="18"/>
      <c r="R33" s="18"/>
      <c r="S33" s="18"/>
      <c r="T33" s="18"/>
      <c r="U33" s="18"/>
      <c r="V33" s="18"/>
      <c r="W33" s="18"/>
      <c r="X33" s="18"/>
      <c r="Y33" s="18"/>
      <c r="Z33" s="18"/>
      <c r="AA33" s="18"/>
      <c r="AB33" s="18"/>
      <c r="AC33" s="18">
        <v>438.97</v>
      </c>
      <c r="AD33" s="18">
        <v>4957.7299999999996</v>
      </c>
      <c r="AE33" s="18">
        <v>45714</v>
      </c>
      <c r="AF33" s="18">
        <v>38894.629999999997</v>
      </c>
      <c r="AG33" s="18">
        <v>100645.41</v>
      </c>
      <c r="AH33" s="18">
        <v>6719608.3799999999</v>
      </c>
      <c r="AI33" s="18">
        <v>199865.42</v>
      </c>
      <c r="AJ33" s="18"/>
      <c r="AK33" s="18"/>
      <c r="AL33" s="18"/>
      <c r="AM33" s="18"/>
      <c r="AN33" s="18"/>
      <c r="AO33" s="18"/>
      <c r="AP33" s="18"/>
      <c r="AQ33" s="18"/>
      <c r="AR33" s="18"/>
      <c r="AS33" s="18"/>
      <c r="AT33" s="18"/>
      <c r="AU33" s="18"/>
      <c r="AV33" s="18"/>
      <c r="AW33" s="18"/>
      <c r="AX33" s="18"/>
      <c r="AY33" s="18"/>
      <c r="AZ33" s="18"/>
      <c r="BA33" s="18"/>
      <c r="BB33" s="64">
        <f t="shared" si="0"/>
        <v>7110124.54</v>
      </c>
    </row>
    <row r="34" spans="1:54" ht="20.25" customHeight="1" x14ac:dyDescent="0.4">
      <c r="A34" s="19" t="s">
        <v>220</v>
      </c>
      <c r="B34" s="122"/>
      <c r="C34" s="122"/>
      <c r="D34" s="122"/>
      <c r="E34" s="18"/>
      <c r="F34" s="18"/>
      <c r="G34" s="18"/>
      <c r="H34" s="18"/>
      <c r="I34" s="18"/>
      <c r="J34" s="18"/>
      <c r="K34" s="18"/>
      <c r="L34" s="18"/>
      <c r="M34" s="18"/>
      <c r="N34" s="18"/>
      <c r="O34" s="18"/>
      <c r="P34" s="18"/>
      <c r="Q34" s="18"/>
      <c r="R34" s="18"/>
      <c r="S34" s="18"/>
      <c r="T34" s="18"/>
      <c r="U34" s="18"/>
      <c r="V34" s="18"/>
      <c r="W34" s="18"/>
      <c r="X34" s="18"/>
      <c r="Y34" s="18"/>
      <c r="Z34" s="18"/>
      <c r="AA34" s="18"/>
      <c r="AB34" s="18"/>
      <c r="AC34" s="18"/>
      <c r="AD34" s="18"/>
      <c r="AE34" s="18">
        <v>3073.94</v>
      </c>
      <c r="AF34" s="18">
        <v>19472.5</v>
      </c>
      <c r="AG34" s="18">
        <v>61868.34</v>
      </c>
      <c r="AH34" s="18">
        <v>117920.12</v>
      </c>
      <c r="AI34" s="21">
        <v>4686316.07</v>
      </c>
      <c r="AJ34" s="18">
        <v>101649.95</v>
      </c>
      <c r="AK34" s="18"/>
      <c r="AL34" s="18"/>
      <c r="AM34" s="18"/>
      <c r="AN34" s="18"/>
      <c r="AO34" s="18"/>
      <c r="AP34" s="18"/>
      <c r="AQ34" s="18"/>
      <c r="AR34" s="18"/>
      <c r="AS34" s="18"/>
      <c r="AT34" s="18"/>
      <c r="AU34" s="18"/>
      <c r="AV34" s="18"/>
      <c r="AW34" s="18"/>
      <c r="AX34" s="18"/>
      <c r="AY34" s="18"/>
      <c r="AZ34" s="18"/>
      <c r="BA34" s="18"/>
      <c r="BB34" s="64">
        <f t="shared" si="0"/>
        <v>4990300.9200000009</v>
      </c>
    </row>
    <row r="35" spans="1:54" ht="20.25" customHeight="1" x14ac:dyDescent="0.4">
      <c r="A35" s="19" t="s">
        <v>221</v>
      </c>
      <c r="B35" s="122"/>
      <c r="C35" s="122"/>
      <c r="D35" s="122"/>
      <c r="E35" s="18"/>
      <c r="F35" s="18"/>
      <c r="G35" s="18"/>
      <c r="H35" s="18"/>
      <c r="I35" s="18"/>
      <c r="J35" s="18"/>
      <c r="K35" s="18"/>
      <c r="L35" s="18"/>
      <c r="M35" s="18"/>
      <c r="N35" s="18"/>
      <c r="O35" s="18"/>
      <c r="P35" s="18"/>
      <c r="Q35" s="18"/>
      <c r="R35" s="18"/>
      <c r="S35" s="18"/>
      <c r="T35" s="18"/>
      <c r="U35" s="18"/>
      <c r="V35" s="18"/>
      <c r="W35" s="18"/>
      <c r="X35" s="18"/>
      <c r="Y35" s="18"/>
      <c r="Z35" s="18"/>
      <c r="AA35" s="18"/>
      <c r="AB35" s="18"/>
      <c r="AC35" s="18"/>
      <c r="AD35" s="18"/>
      <c r="AE35" s="18">
        <v>820.22</v>
      </c>
      <c r="AF35" s="18">
        <v>36984.22</v>
      </c>
      <c r="AG35" s="18">
        <v>44700.51</v>
      </c>
      <c r="AH35" s="18">
        <v>82351.55</v>
      </c>
      <c r="AI35" s="21">
        <v>119619.45</v>
      </c>
      <c r="AJ35" s="18">
        <v>4266957.42</v>
      </c>
      <c r="AK35" s="18">
        <v>142725.32</v>
      </c>
      <c r="AL35" s="18"/>
      <c r="AM35" s="18"/>
      <c r="AN35" s="18"/>
      <c r="AO35" s="18"/>
      <c r="AP35" s="18"/>
      <c r="AQ35" s="18"/>
      <c r="AR35" s="18"/>
      <c r="AS35" s="18"/>
      <c r="AT35" s="18"/>
      <c r="AU35" s="18"/>
      <c r="AV35" s="18"/>
      <c r="AW35" s="18"/>
      <c r="AX35" s="18"/>
      <c r="AY35" s="18"/>
      <c r="AZ35" s="18"/>
      <c r="BA35" s="18"/>
      <c r="BB35" s="64">
        <f t="shared" si="0"/>
        <v>4694158.6900000004</v>
      </c>
    </row>
    <row r="36" spans="1:54" ht="20.25" customHeight="1" x14ac:dyDescent="0.4">
      <c r="A36" s="19" t="s">
        <v>222</v>
      </c>
      <c r="B36" s="122"/>
      <c r="C36" s="122"/>
      <c r="D36" s="122"/>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v>54713.42</v>
      </c>
      <c r="AH36" s="18">
        <v>65148.68</v>
      </c>
      <c r="AI36" s="18">
        <v>84645.63</v>
      </c>
      <c r="AJ36" s="18">
        <v>149117.88</v>
      </c>
      <c r="AK36" s="18">
        <v>3623713.84</v>
      </c>
      <c r="AL36" s="18">
        <v>146138.95000000001</v>
      </c>
      <c r="AM36" s="18"/>
      <c r="AN36" s="18"/>
      <c r="AO36" s="18"/>
      <c r="AP36" s="18"/>
      <c r="AQ36" s="18"/>
      <c r="AR36" s="18"/>
      <c r="AS36" s="18"/>
      <c r="AT36" s="18"/>
      <c r="AU36" s="18"/>
      <c r="AV36" s="18"/>
      <c r="AW36" s="18"/>
      <c r="AX36" s="18"/>
      <c r="AY36" s="18"/>
      <c r="AZ36" s="18"/>
      <c r="BA36" s="18"/>
      <c r="BB36" s="64">
        <f t="shared" si="0"/>
        <v>4123478.4</v>
      </c>
    </row>
    <row r="37" spans="1:54" ht="20.25" customHeight="1" x14ac:dyDescent="0.4">
      <c r="A37" s="19" t="s">
        <v>223</v>
      </c>
      <c r="B37" s="122"/>
      <c r="C37" s="122"/>
      <c r="D37" s="122"/>
      <c r="E37" s="18"/>
      <c r="F37" s="18"/>
      <c r="G37" s="18"/>
      <c r="H37" s="18"/>
      <c r="I37" s="18"/>
      <c r="J37" s="18"/>
      <c r="K37" s="18"/>
      <c r="L37" s="18"/>
      <c r="M37" s="18"/>
      <c r="N37" s="18"/>
      <c r="O37" s="18"/>
      <c r="P37" s="18"/>
      <c r="Q37" s="18"/>
      <c r="R37" s="18"/>
      <c r="S37" s="18"/>
      <c r="T37" s="18"/>
      <c r="U37" s="18"/>
      <c r="V37" s="18"/>
      <c r="W37" s="18"/>
      <c r="X37" s="18"/>
      <c r="Y37" s="18"/>
      <c r="Z37" s="18"/>
      <c r="AA37" s="18"/>
      <c r="AB37" s="18"/>
      <c r="AC37" s="18"/>
      <c r="AD37" s="18"/>
      <c r="AE37" s="18"/>
      <c r="AF37" s="18"/>
      <c r="AG37" s="18"/>
      <c r="AH37" s="18">
        <v>1448.5199153111996</v>
      </c>
      <c r="AI37" s="18">
        <v>8324.5701486000016</v>
      </c>
      <c r="AJ37" s="18">
        <v>7507.8559768332998</v>
      </c>
      <c r="AK37" s="18">
        <v>64541.720815161614</v>
      </c>
      <c r="AL37" s="18">
        <v>4924303.0388312507</v>
      </c>
      <c r="AM37" s="18">
        <v>81352.321489911948</v>
      </c>
      <c r="AN37" s="18"/>
      <c r="AO37" s="18"/>
      <c r="AP37" s="18"/>
      <c r="AQ37" s="18"/>
      <c r="AR37" s="18"/>
      <c r="AS37" s="18"/>
      <c r="AT37" s="18"/>
      <c r="AU37" s="18"/>
      <c r="AV37" s="18"/>
      <c r="AW37" s="18"/>
      <c r="AX37" s="18"/>
      <c r="AY37" s="18"/>
      <c r="AZ37" s="18"/>
      <c r="BA37" s="18"/>
      <c r="BB37" s="64">
        <f t="shared" si="0"/>
        <v>5087478.0271770684</v>
      </c>
    </row>
    <row r="38" spans="1:54" ht="20.25" customHeight="1" x14ac:dyDescent="0.4">
      <c r="A38" s="19" t="s">
        <v>224</v>
      </c>
      <c r="B38" s="122"/>
      <c r="C38" s="122"/>
      <c r="D38" s="122"/>
      <c r="E38" s="18"/>
      <c r="F38" s="18"/>
      <c r="G38" s="18"/>
      <c r="H38" s="18"/>
      <c r="I38" s="18"/>
      <c r="J38" s="18"/>
      <c r="K38" s="18"/>
      <c r="L38" s="18"/>
      <c r="M38" s="18"/>
      <c r="N38" s="18"/>
      <c r="O38" s="18"/>
      <c r="P38" s="18"/>
      <c r="Q38" s="18"/>
      <c r="R38" s="18"/>
      <c r="S38" s="18"/>
      <c r="T38" s="18"/>
      <c r="U38" s="18"/>
      <c r="V38" s="18"/>
      <c r="W38" s="18"/>
      <c r="X38" s="18"/>
      <c r="Y38" s="18"/>
      <c r="Z38" s="18"/>
      <c r="AA38" s="18"/>
      <c r="AB38" s="18"/>
      <c r="AC38" s="18"/>
      <c r="AD38" s="18"/>
      <c r="AE38" s="18"/>
      <c r="AF38" s="18">
        <v>6537.16</v>
      </c>
      <c r="AG38" s="18">
        <v>9008.18</v>
      </c>
      <c r="AH38" s="18">
        <v>20995.22</v>
      </c>
      <c r="AI38" s="18">
        <v>8371.9500000000007</v>
      </c>
      <c r="AJ38" s="18">
        <v>24631.73</v>
      </c>
      <c r="AK38" s="18">
        <v>38474.71</v>
      </c>
      <c r="AL38" s="18">
        <v>112054.23</v>
      </c>
      <c r="AM38" s="18">
        <v>3741215.9</v>
      </c>
      <c r="AN38" s="18">
        <v>106977.12</v>
      </c>
      <c r="AO38" s="18"/>
      <c r="AP38" s="18"/>
      <c r="AQ38" s="18"/>
      <c r="AR38" s="18"/>
      <c r="AS38" s="18"/>
      <c r="AT38" s="18"/>
      <c r="AU38" s="18"/>
      <c r="AV38" s="18"/>
      <c r="AW38" s="18"/>
      <c r="AX38" s="18"/>
      <c r="AY38" s="18"/>
      <c r="AZ38" s="18"/>
      <c r="BA38" s="18"/>
      <c r="BB38" s="64">
        <f t="shared" si="0"/>
        <v>4068266.2</v>
      </c>
    </row>
    <row r="39" spans="1:54" ht="20.25" customHeight="1" x14ac:dyDescent="0.4">
      <c r="A39" s="19" t="s">
        <v>225</v>
      </c>
      <c r="B39" s="122"/>
      <c r="C39" s="122"/>
      <c r="D39" s="122"/>
      <c r="E39" s="18"/>
      <c r="F39" s="18"/>
      <c r="G39" s="18"/>
      <c r="H39" s="18"/>
      <c r="I39" s="18"/>
      <c r="J39" s="18"/>
      <c r="K39" s="18"/>
      <c r="L39" s="18"/>
      <c r="M39" s="18"/>
      <c r="N39" s="18"/>
      <c r="O39" s="18"/>
      <c r="P39" s="18"/>
      <c r="Q39" s="18"/>
      <c r="R39" s="18"/>
      <c r="S39" s="18"/>
      <c r="T39" s="18"/>
      <c r="U39" s="18"/>
      <c r="V39" s="18"/>
      <c r="W39" s="18"/>
      <c r="X39" s="18"/>
      <c r="Y39" s="18"/>
      <c r="Z39" s="18"/>
      <c r="AA39" s="18"/>
      <c r="AB39" s="18"/>
      <c r="AC39" s="18"/>
      <c r="AD39" s="18"/>
      <c r="AE39" s="18"/>
      <c r="AF39" s="18"/>
      <c r="AG39" s="18"/>
      <c r="AH39" s="18">
        <v>4414.34</v>
      </c>
      <c r="AI39" s="18">
        <v>19765.45</v>
      </c>
      <c r="AJ39" s="18">
        <v>17783.63</v>
      </c>
      <c r="AK39" s="18">
        <v>31095.85</v>
      </c>
      <c r="AL39" s="18">
        <v>72631.8</v>
      </c>
      <c r="AM39" s="18">
        <v>205296.2</v>
      </c>
      <c r="AN39" s="18">
        <v>3728957.92</v>
      </c>
      <c r="AO39" s="18">
        <v>96602.577647684797</v>
      </c>
      <c r="AP39" s="18"/>
      <c r="AQ39" s="18"/>
      <c r="AR39" s="18"/>
      <c r="AS39" s="18"/>
      <c r="AT39" s="18"/>
      <c r="AU39" s="18"/>
      <c r="AV39" s="18"/>
      <c r="AW39" s="18"/>
      <c r="AX39" s="18"/>
      <c r="AY39" s="18"/>
      <c r="AZ39" s="18"/>
      <c r="BA39" s="18"/>
      <c r="BB39" s="64">
        <f t="shared" si="0"/>
        <v>4176547.7676476846</v>
      </c>
    </row>
    <row r="40" spans="1:54" ht="20.25" customHeight="1" x14ac:dyDescent="0.4">
      <c r="A40" s="19" t="s">
        <v>226</v>
      </c>
      <c r="B40" s="122"/>
      <c r="C40" s="122"/>
      <c r="D40" s="122"/>
      <c r="E40" s="18"/>
      <c r="F40" s="18"/>
      <c r="G40" s="18"/>
      <c r="H40" s="18"/>
      <c r="I40" s="18"/>
      <c r="J40" s="18"/>
      <c r="K40" s="18"/>
      <c r="L40" s="18"/>
      <c r="M40" s="18"/>
      <c r="N40" s="18"/>
      <c r="O40" s="18"/>
      <c r="P40" s="18"/>
      <c r="Q40" s="18"/>
      <c r="R40" s="18"/>
      <c r="S40" s="18"/>
      <c r="T40" s="18"/>
      <c r="U40" s="18"/>
      <c r="V40" s="18"/>
      <c r="W40" s="18"/>
      <c r="X40" s="18"/>
      <c r="Y40" s="18"/>
      <c r="Z40" s="18"/>
      <c r="AA40" s="18"/>
      <c r="AB40" s="18"/>
      <c r="AC40" s="18"/>
      <c r="AD40" s="18"/>
      <c r="AE40" s="18"/>
      <c r="AF40" s="18"/>
      <c r="AG40" s="18"/>
      <c r="AH40" s="18">
        <v>1061.4214325520002</v>
      </c>
      <c r="AI40" s="18">
        <v>2029.7285704079998</v>
      </c>
      <c r="AJ40" s="18">
        <v>4462.3275052092004</v>
      </c>
      <c r="AK40" s="18">
        <v>11994.502395462396</v>
      </c>
      <c r="AL40" s="18">
        <v>80848.149596463132</v>
      </c>
      <c r="AM40" s="18">
        <v>64028.111633934393</v>
      </c>
      <c r="AN40" s="18">
        <v>114532.05706108653</v>
      </c>
      <c r="AO40" s="18">
        <v>2822142.2918540114</v>
      </c>
      <c r="AP40" s="18">
        <v>92430.62</v>
      </c>
      <c r="AQ40" s="18"/>
      <c r="AR40" s="18"/>
      <c r="AS40" s="18"/>
      <c r="AT40" s="18"/>
      <c r="AU40" s="18"/>
      <c r="AV40" s="18"/>
      <c r="AW40" s="18"/>
      <c r="AX40" s="18"/>
      <c r="AY40" s="18"/>
      <c r="AZ40" s="18"/>
      <c r="BA40" s="18"/>
      <c r="BB40" s="64">
        <f t="shared" si="0"/>
        <v>3193529.2100491272</v>
      </c>
    </row>
    <row r="41" spans="1:54" ht="20.25" customHeight="1" x14ac:dyDescent="0.4">
      <c r="A41" s="19" t="s">
        <v>227</v>
      </c>
      <c r="B41" s="122"/>
      <c r="C41" s="122"/>
      <c r="D41" s="122"/>
      <c r="E41" s="18"/>
      <c r="F41" s="18"/>
      <c r="G41" s="18"/>
      <c r="H41" s="18"/>
      <c r="I41" s="18"/>
      <c r="J41" s="18"/>
      <c r="K41" s="18"/>
      <c r="L41" s="18"/>
      <c r="M41" s="18"/>
      <c r="N41" s="18"/>
      <c r="O41" s="18"/>
      <c r="P41" s="18"/>
      <c r="Q41" s="18"/>
      <c r="R41" s="18"/>
      <c r="S41" s="18"/>
      <c r="T41" s="18"/>
      <c r="U41" s="18"/>
      <c r="V41" s="18"/>
      <c r="W41" s="18"/>
      <c r="X41" s="18"/>
      <c r="Y41" s="18"/>
      <c r="Z41" s="18"/>
      <c r="AA41" s="18"/>
      <c r="AB41" s="18"/>
      <c r="AC41" s="18"/>
      <c r="AD41" s="18"/>
      <c r="AE41" s="18"/>
      <c r="AF41" s="18"/>
      <c r="AG41" s="18"/>
      <c r="AH41" s="18">
        <v>513</v>
      </c>
      <c r="AI41" s="18">
        <v>1309.9100000000001</v>
      </c>
      <c r="AJ41" s="18">
        <v>2092.2399999999998</v>
      </c>
      <c r="AK41" s="18">
        <v>3022.8</v>
      </c>
      <c r="AL41" s="18">
        <v>4686.47</v>
      </c>
      <c r="AM41" s="18">
        <v>5379.17</v>
      </c>
      <c r="AN41" s="18">
        <v>14380.22</v>
      </c>
      <c r="AO41" s="18">
        <v>99825.81</v>
      </c>
      <c r="AP41" s="18">
        <v>3045515.15</v>
      </c>
      <c r="AQ41" s="18">
        <v>119828.92</v>
      </c>
      <c r="AR41" s="18"/>
      <c r="AS41" s="18"/>
      <c r="AT41" s="18"/>
      <c r="AU41" s="18"/>
      <c r="AV41" s="18"/>
      <c r="AW41" s="18"/>
      <c r="AX41" s="18"/>
      <c r="AY41" s="18"/>
      <c r="AZ41" s="18"/>
      <c r="BA41" s="18"/>
      <c r="BB41" s="64">
        <f t="shared" si="0"/>
        <v>3296553.69</v>
      </c>
    </row>
    <row r="42" spans="1:54" ht="20.25" customHeight="1" x14ac:dyDescent="0.4">
      <c r="A42" s="19" t="s">
        <v>228</v>
      </c>
      <c r="B42" s="122"/>
      <c r="C42" s="122"/>
      <c r="D42" s="122"/>
      <c r="E42" s="18"/>
      <c r="F42" s="18"/>
      <c r="G42" s="18"/>
      <c r="H42" s="18"/>
      <c r="I42" s="18"/>
      <c r="J42" s="18"/>
      <c r="K42" s="18"/>
      <c r="L42" s="18"/>
      <c r="M42" s="18"/>
      <c r="N42" s="18"/>
      <c r="O42" s="18"/>
      <c r="P42" s="18"/>
      <c r="Q42" s="18"/>
      <c r="R42" s="18"/>
      <c r="S42" s="18"/>
      <c r="T42" s="18"/>
      <c r="U42" s="18"/>
      <c r="V42" s="18"/>
      <c r="W42" s="18"/>
      <c r="X42" s="18"/>
      <c r="Y42" s="18"/>
      <c r="Z42" s="18"/>
      <c r="AA42" s="18"/>
      <c r="AB42" s="18"/>
      <c r="AC42" s="18"/>
      <c r="AD42" s="18"/>
      <c r="AE42" s="18"/>
      <c r="AF42" s="18"/>
      <c r="AG42" s="18"/>
      <c r="AH42" s="18"/>
      <c r="AI42" s="18"/>
      <c r="AJ42" s="18"/>
      <c r="AK42" s="18"/>
      <c r="AL42" s="18"/>
      <c r="AM42" s="18">
        <v>714.74</v>
      </c>
      <c r="AN42" s="18">
        <v>4115.57</v>
      </c>
      <c r="AO42" s="18">
        <v>25096.84</v>
      </c>
      <c r="AP42" s="18">
        <v>81411.899999999994</v>
      </c>
      <c r="AQ42" s="18">
        <v>3871131.36</v>
      </c>
      <c r="AR42" s="21">
        <v>136031.09</v>
      </c>
      <c r="AS42" s="21"/>
      <c r="AT42" s="21"/>
      <c r="AU42" s="21"/>
      <c r="AV42" s="21"/>
      <c r="AW42" s="21"/>
      <c r="AX42" s="21"/>
      <c r="AY42" s="21"/>
      <c r="AZ42" s="21"/>
      <c r="BA42" s="18"/>
      <c r="BB42" s="64">
        <f t="shared" si="0"/>
        <v>4118501.4999999995</v>
      </c>
    </row>
    <row r="43" spans="1:54" ht="20.25" customHeight="1" x14ac:dyDescent="0.4">
      <c r="A43" s="19" t="s">
        <v>229</v>
      </c>
      <c r="B43" s="122"/>
      <c r="C43" s="122"/>
      <c r="D43" s="122"/>
      <c r="E43" s="18"/>
      <c r="F43" s="18"/>
      <c r="G43" s="18"/>
      <c r="H43" s="18"/>
      <c r="I43" s="18"/>
      <c r="J43" s="18"/>
      <c r="K43" s="18"/>
      <c r="L43" s="18"/>
      <c r="M43" s="18"/>
      <c r="N43" s="18"/>
      <c r="O43" s="18"/>
      <c r="P43" s="18"/>
      <c r="Q43" s="18"/>
      <c r="R43" s="18"/>
      <c r="S43" s="18"/>
      <c r="T43" s="18"/>
      <c r="U43" s="18"/>
      <c r="V43" s="18"/>
      <c r="W43" s="18"/>
      <c r="X43" s="18"/>
      <c r="Y43" s="18"/>
      <c r="Z43" s="18"/>
      <c r="AA43" s="18"/>
      <c r="AB43" s="18"/>
      <c r="AC43" s="18"/>
      <c r="AD43" s="18"/>
      <c r="AE43" s="18"/>
      <c r="AF43" s="18"/>
      <c r="AG43" s="18"/>
      <c r="AH43" s="18"/>
      <c r="AI43" s="18"/>
      <c r="AJ43" s="18"/>
      <c r="AK43" s="18"/>
      <c r="AL43" s="18"/>
      <c r="AM43" s="18"/>
      <c r="AN43" s="18"/>
      <c r="AO43" s="18"/>
      <c r="AP43" s="18"/>
      <c r="AQ43" s="18">
        <v>55268.1</v>
      </c>
      <c r="AR43" s="18">
        <v>3824652.56</v>
      </c>
      <c r="AS43" s="21">
        <v>108672.28644769976</v>
      </c>
      <c r="AT43" s="21"/>
      <c r="AU43" s="21"/>
      <c r="AV43" s="21"/>
      <c r="AW43" s="21"/>
      <c r="AX43" s="21"/>
      <c r="AY43" s="21"/>
      <c r="AZ43" s="21"/>
      <c r="BA43" s="18"/>
      <c r="BB43" s="64">
        <f t="shared" si="0"/>
        <v>3988592.9464476998</v>
      </c>
    </row>
    <row r="44" spans="1:54" ht="20.25" customHeight="1" x14ac:dyDescent="0.4">
      <c r="A44" s="19" t="s">
        <v>230</v>
      </c>
      <c r="B44" s="122"/>
      <c r="C44" s="122"/>
      <c r="D44" s="122"/>
      <c r="E44" s="18"/>
      <c r="F44" s="18"/>
      <c r="G44" s="18"/>
      <c r="H44" s="18"/>
      <c r="I44" s="18"/>
      <c r="J44" s="18"/>
      <c r="K44" s="18"/>
      <c r="L44" s="18"/>
      <c r="M44" s="18"/>
      <c r="N44" s="18"/>
      <c r="O44" s="18"/>
      <c r="P44" s="18"/>
      <c r="Q44" s="18"/>
      <c r="R44" s="18"/>
      <c r="S44" s="18"/>
      <c r="T44" s="18"/>
      <c r="U44" s="18"/>
      <c r="V44" s="18"/>
      <c r="W44" s="18"/>
      <c r="X44" s="18"/>
      <c r="Y44" s="18"/>
      <c r="Z44" s="18"/>
      <c r="AA44" s="18"/>
      <c r="AB44" s="18"/>
      <c r="AC44" s="18"/>
      <c r="AD44" s="18"/>
      <c r="AE44" s="18"/>
      <c r="AF44" s="18"/>
      <c r="AG44" s="18"/>
      <c r="AH44" s="18"/>
      <c r="AI44" s="18"/>
      <c r="AJ44" s="18"/>
      <c r="AK44" s="18"/>
      <c r="AL44" s="18"/>
      <c r="AM44" s="18"/>
      <c r="AN44" s="18"/>
      <c r="AO44" s="18"/>
      <c r="AP44" s="18"/>
      <c r="AQ44" s="18"/>
      <c r="AR44" s="18">
        <v>30132.15493395838</v>
      </c>
      <c r="AS44" s="18">
        <v>4436676.6874681171</v>
      </c>
      <c r="AT44" s="18">
        <v>172239.06388619056</v>
      </c>
      <c r="AU44" s="18"/>
      <c r="AV44" s="18"/>
      <c r="AW44" s="18"/>
      <c r="AX44" s="18"/>
      <c r="AY44" s="18"/>
      <c r="AZ44" s="18"/>
      <c r="BA44" s="18"/>
      <c r="BB44" s="64">
        <f t="shared" si="0"/>
        <v>4639047.9062882662</v>
      </c>
    </row>
    <row r="45" spans="1:54" ht="20.25" customHeight="1" x14ac:dyDescent="0.4">
      <c r="A45" s="19" t="s">
        <v>231</v>
      </c>
      <c r="B45" s="122"/>
      <c r="C45" s="122"/>
      <c r="D45" s="122"/>
      <c r="E45" s="18"/>
      <c r="F45" s="18"/>
      <c r="G45" s="18"/>
      <c r="H45" s="18"/>
      <c r="I45" s="18"/>
      <c r="J45" s="18"/>
      <c r="K45" s="18"/>
      <c r="L45" s="18"/>
      <c r="M45" s="18"/>
      <c r="N45" s="18"/>
      <c r="O45" s="18"/>
      <c r="P45" s="18"/>
      <c r="Q45" s="18"/>
      <c r="R45" s="18"/>
      <c r="S45" s="18"/>
      <c r="T45" s="18"/>
      <c r="U45" s="18"/>
      <c r="V45" s="18"/>
      <c r="W45" s="18"/>
      <c r="X45" s="18"/>
      <c r="Y45" s="18"/>
      <c r="Z45" s="18"/>
      <c r="AA45" s="18"/>
      <c r="AB45" s="18"/>
      <c r="AC45" s="18"/>
      <c r="AD45" s="18"/>
      <c r="AE45" s="18"/>
      <c r="AF45" s="18"/>
      <c r="AG45" s="18"/>
      <c r="AH45" s="18"/>
      <c r="AI45" s="18"/>
      <c r="AJ45" s="18"/>
      <c r="AK45" s="18"/>
      <c r="AL45" s="18"/>
      <c r="AM45" s="18"/>
      <c r="AN45" s="18"/>
      <c r="AO45" s="18"/>
      <c r="AP45" s="18"/>
      <c r="AQ45" s="18">
        <v>700.39210974770003</v>
      </c>
      <c r="AR45" s="18">
        <v>805.18931784149993</v>
      </c>
      <c r="AS45" s="18">
        <v>38755.790876440427</v>
      </c>
      <c r="AT45" s="18">
        <v>4887059.4947935482</v>
      </c>
      <c r="AU45" s="18">
        <v>141176.43706294734</v>
      </c>
      <c r="AV45" s="18"/>
      <c r="AW45" s="18"/>
      <c r="AX45" s="18"/>
      <c r="AY45" s="18"/>
      <c r="AZ45" s="18"/>
      <c r="BA45" s="18"/>
      <c r="BB45" s="64">
        <f t="shared" si="0"/>
        <v>5068497.3041605251</v>
      </c>
    </row>
    <row r="46" spans="1:54" ht="20.25" customHeight="1" x14ac:dyDescent="0.4">
      <c r="A46" s="19" t="s">
        <v>232</v>
      </c>
      <c r="B46" s="122"/>
      <c r="C46" s="122"/>
      <c r="D46" s="122"/>
      <c r="E46" s="18"/>
      <c r="F46" s="18"/>
      <c r="G46" s="18"/>
      <c r="H46" s="18"/>
      <c r="I46" s="18"/>
      <c r="J46" s="18"/>
      <c r="K46" s="18"/>
      <c r="L46" s="18"/>
      <c r="M46" s="18"/>
      <c r="N46" s="18"/>
      <c r="O46" s="18"/>
      <c r="P46" s="18"/>
      <c r="Q46" s="18"/>
      <c r="R46" s="18"/>
      <c r="S46" s="18"/>
      <c r="T46" s="18"/>
      <c r="U46" s="18"/>
      <c r="V46" s="18"/>
      <c r="W46" s="18"/>
      <c r="X46" s="18"/>
      <c r="Y46" s="18"/>
      <c r="Z46" s="18"/>
      <c r="AA46" s="18"/>
      <c r="AB46" s="18"/>
      <c r="AC46" s="18"/>
      <c r="AD46" s="18"/>
      <c r="AE46" s="18"/>
      <c r="AF46" s="18"/>
      <c r="AG46" s="18"/>
      <c r="AH46" s="18"/>
      <c r="AI46" s="18"/>
      <c r="AJ46" s="18"/>
      <c r="AK46" s="18"/>
      <c r="AL46" s="18"/>
      <c r="AM46" s="18"/>
      <c r="AN46" s="18"/>
      <c r="AO46" s="18"/>
      <c r="AP46" s="18"/>
      <c r="AQ46" s="18"/>
      <c r="AR46" s="18"/>
      <c r="AS46" s="18">
        <v>-69.269082214099612</v>
      </c>
      <c r="AT46" s="18">
        <v>50102.401386604819</v>
      </c>
      <c r="AU46" s="18">
        <v>3403113.3750677533</v>
      </c>
      <c r="AV46" s="18">
        <v>86259.366098394996</v>
      </c>
      <c r="AW46" s="18"/>
      <c r="AX46" s="18"/>
      <c r="AY46" s="18"/>
      <c r="AZ46" s="18"/>
      <c r="BA46" s="18"/>
      <c r="BB46" s="64">
        <f t="shared" si="0"/>
        <v>3539405.8734705392</v>
      </c>
    </row>
    <row r="47" spans="1:54" ht="20.25" customHeight="1" x14ac:dyDescent="0.4">
      <c r="A47" s="19" t="s">
        <v>233</v>
      </c>
      <c r="B47" s="122"/>
      <c r="C47" s="122"/>
      <c r="D47" s="122"/>
      <c r="E47" s="18"/>
      <c r="F47" s="18"/>
      <c r="G47" s="18"/>
      <c r="H47" s="18"/>
      <c r="I47" s="18"/>
      <c r="J47" s="18"/>
      <c r="K47" s="18"/>
      <c r="L47" s="18"/>
      <c r="M47" s="18"/>
      <c r="N47" s="18"/>
      <c r="O47" s="18"/>
      <c r="P47" s="18"/>
      <c r="Q47" s="18"/>
      <c r="R47" s="18"/>
      <c r="S47" s="18"/>
      <c r="T47" s="18"/>
      <c r="U47" s="18"/>
      <c r="V47" s="18"/>
      <c r="W47" s="18"/>
      <c r="X47" s="18"/>
      <c r="Y47" s="18"/>
      <c r="Z47" s="18"/>
      <c r="AA47" s="18"/>
      <c r="AB47" s="18"/>
      <c r="AC47" s="18"/>
      <c r="AD47" s="18"/>
      <c r="AE47" s="18"/>
      <c r="AF47" s="18"/>
      <c r="AG47" s="18"/>
      <c r="AH47" s="18"/>
      <c r="AI47" s="18"/>
      <c r="AJ47" s="18"/>
      <c r="AK47" s="18"/>
      <c r="AL47" s="18"/>
      <c r="AM47" s="18"/>
      <c r="AN47" s="18"/>
      <c r="AO47" s="18"/>
      <c r="AP47" s="18"/>
      <c r="AQ47" s="18"/>
      <c r="AR47" s="18"/>
      <c r="AS47" s="18"/>
      <c r="AT47" s="18"/>
      <c r="AU47" s="18">
        <v>32079.985488073144</v>
      </c>
      <c r="AV47" s="18">
        <v>3372522.6499357931</v>
      </c>
      <c r="AW47" s="18">
        <v>197431.30743000438</v>
      </c>
      <c r="AX47" s="18"/>
      <c r="AY47" s="18"/>
      <c r="AZ47" s="18"/>
      <c r="BA47" s="18"/>
      <c r="BB47" s="64">
        <f t="shared" si="0"/>
        <v>3602033.9428538703</v>
      </c>
    </row>
    <row r="48" spans="1:54" ht="20.25" customHeight="1" x14ac:dyDescent="0.4">
      <c r="A48" s="19" t="s">
        <v>234</v>
      </c>
      <c r="B48" s="122"/>
      <c r="C48" s="122"/>
      <c r="D48" s="122"/>
      <c r="E48" s="18"/>
      <c r="F48" s="18"/>
      <c r="G48" s="18"/>
      <c r="H48" s="18"/>
      <c r="I48" s="18"/>
      <c r="J48" s="18"/>
      <c r="K48" s="18"/>
      <c r="L48" s="18"/>
      <c r="M48" s="18"/>
      <c r="N48" s="18"/>
      <c r="O48" s="18"/>
      <c r="P48" s="18"/>
      <c r="Q48" s="18"/>
      <c r="R48" s="18"/>
      <c r="S48" s="18"/>
      <c r="T48" s="18"/>
      <c r="U48" s="18"/>
      <c r="V48" s="18"/>
      <c r="W48" s="18"/>
      <c r="X48" s="18"/>
      <c r="Y48" s="18"/>
      <c r="Z48" s="18"/>
      <c r="AA48" s="18"/>
      <c r="AB48" s="18"/>
      <c r="AC48" s="18"/>
      <c r="AD48" s="18"/>
      <c r="AE48" s="18"/>
      <c r="AF48" s="18"/>
      <c r="AG48" s="18"/>
      <c r="AH48" s="18"/>
      <c r="AI48" s="18"/>
      <c r="AJ48" s="18"/>
      <c r="AK48" s="18"/>
      <c r="AL48" s="18"/>
      <c r="AM48" s="18"/>
      <c r="AN48" s="18"/>
      <c r="AO48" s="18"/>
      <c r="AP48" s="18"/>
      <c r="AQ48" s="18"/>
      <c r="AR48" s="18"/>
      <c r="AS48" s="18"/>
      <c r="AT48" s="18"/>
      <c r="AU48" s="18"/>
      <c r="AV48" s="18">
        <v>41373.64285226896</v>
      </c>
      <c r="AW48" s="18">
        <v>3415933.8956843419</v>
      </c>
      <c r="AX48" s="18">
        <v>107910.99687006325</v>
      </c>
      <c r="AY48" s="18"/>
      <c r="AZ48" s="18"/>
      <c r="BA48" s="18"/>
      <c r="BB48" s="64">
        <f t="shared" si="0"/>
        <v>3565218.5354066743</v>
      </c>
    </row>
    <row r="49" spans="1:57" ht="20.25" customHeight="1" x14ac:dyDescent="0.4">
      <c r="A49" s="19" t="s">
        <v>235</v>
      </c>
      <c r="B49" s="122"/>
      <c r="C49" s="122"/>
      <c r="D49" s="122"/>
      <c r="E49" s="18"/>
      <c r="F49" s="18"/>
      <c r="G49" s="18"/>
      <c r="H49" s="18"/>
      <c r="I49" s="18"/>
      <c r="J49" s="18"/>
      <c r="K49" s="18"/>
      <c r="L49" s="18"/>
      <c r="M49" s="18"/>
      <c r="N49" s="18"/>
      <c r="O49" s="18"/>
      <c r="P49" s="18"/>
      <c r="Q49" s="18"/>
      <c r="R49" s="18"/>
      <c r="S49" s="18"/>
      <c r="T49" s="18"/>
      <c r="U49" s="18"/>
      <c r="V49" s="18"/>
      <c r="W49" s="18"/>
      <c r="X49" s="18"/>
      <c r="Y49" s="18"/>
      <c r="Z49" s="18"/>
      <c r="AA49" s="18"/>
      <c r="AB49" s="18"/>
      <c r="AC49" s="18"/>
      <c r="AD49" s="18"/>
      <c r="AE49" s="18"/>
      <c r="AF49" s="18"/>
      <c r="AG49" s="18"/>
      <c r="AH49" s="18"/>
      <c r="AI49" s="18"/>
      <c r="AJ49" s="18"/>
      <c r="AK49" s="18"/>
      <c r="AL49" s="18"/>
      <c r="AM49" s="18"/>
      <c r="AN49" s="18"/>
      <c r="AO49" s="18"/>
      <c r="AP49" s="18"/>
      <c r="AQ49" s="18"/>
      <c r="AR49" s="18"/>
      <c r="AS49" s="18"/>
      <c r="AT49" s="18"/>
      <c r="AU49" s="18"/>
      <c r="AV49" s="18"/>
      <c r="AW49" s="18">
        <v>42005.999980445587</v>
      </c>
      <c r="AX49" s="18">
        <v>4869595.1058615511</v>
      </c>
      <c r="AY49" s="18">
        <v>113690.13295154399</v>
      </c>
      <c r="AZ49" s="18"/>
      <c r="BA49" s="18"/>
      <c r="BB49" s="64">
        <f t="shared" si="0"/>
        <v>5025291.2387935407</v>
      </c>
    </row>
    <row r="50" spans="1:57" ht="20.25" customHeight="1" x14ac:dyDescent="0.4">
      <c r="A50" s="19" t="s">
        <v>236</v>
      </c>
      <c r="B50" s="122"/>
      <c r="C50" s="122"/>
      <c r="D50" s="122"/>
      <c r="E50" s="18"/>
      <c r="F50" s="18"/>
      <c r="G50" s="18"/>
      <c r="H50" s="18"/>
      <c r="I50" s="18"/>
      <c r="J50" s="18"/>
      <c r="K50" s="18"/>
      <c r="L50" s="18"/>
      <c r="M50" s="18"/>
      <c r="N50" s="18"/>
      <c r="O50" s="18"/>
      <c r="P50" s="18"/>
      <c r="Q50" s="18"/>
      <c r="R50" s="18"/>
      <c r="S50" s="18"/>
      <c r="T50" s="18"/>
      <c r="U50" s="18"/>
      <c r="V50" s="18"/>
      <c r="W50" s="18"/>
      <c r="X50" s="18"/>
      <c r="Y50" s="18"/>
      <c r="Z50" s="18"/>
      <c r="AA50" s="18"/>
      <c r="AB50" s="18"/>
      <c r="AC50" s="18"/>
      <c r="AD50" s="18"/>
      <c r="AE50" s="18"/>
      <c r="AF50" s="18"/>
      <c r="AG50" s="18"/>
      <c r="AH50" s="18"/>
      <c r="AI50" s="18"/>
      <c r="AJ50" s="18"/>
      <c r="AK50" s="18"/>
      <c r="AL50" s="18"/>
      <c r="AM50" s="18"/>
      <c r="AN50" s="18"/>
      <c r="AO50" s="18"/>
      <c r="AP50" s="18"/>
      <c r="AQ50" s="18"/>
      <c r="AR50" s="18"/>
      <c r="AS50" s="18"/>
      <c r="AT50" s="18"/>
      <c r="AU50" s="18"/>
      <c r="AV50" s="18"/>
      <c r="AW50" s="18"/>
      <c r="AX50" s="18">
        <v>64238.1891708041</v>
      </c>
      <c r="AY50" s="18">
        <v>3871370.5707425028</v>
      </c>
      <c r="AZ50" s="18">
        <v>96182.090402844115</v>
      </c>
      <c r="BA50" s="18"/>
      <c r="BB50" s="64">
        <f t="shared" si="0"/>
        <v>4031790.8503161506</v>
      </c>
    </row>
    <row r="51" spans="1:57" ht="20.25" customHeight="1" x14ac:dyDescent="0.4">
      <c r="A51" s="19" t="s">
        <v>237</v>
      </c>
      <c r="B51" s="122"/>
      <c r="C51" s="122"/>
      <c r="D51" s="122"/>
      <c r="E51" s="18"/>
      <c r="F51" s="18"/>
      <c r="G51" s="18"/>
      <c r="H51" s="18"/>
      <c r="I51" s="18"/>
      <c r="J51" s="18"/>
      <c r="K51" s="18"/>
      <c r="L51" s="18"/>
      <c r="M51" s="18"/>
      <c r="N51" s="18"/>
      <c r="O51" s="18"/>
      <c r="P51" s="18"/>
      <c r="Q51" s="18"/>
      <c r="R51" s="18"/>
      <c r="S51" s="18"/>
      <c r="T51" s="18"/>
      <c r="U51" s="18"/>
      <c r="V51" s="18"/>
      <c r="W51" s="18"/>
      <c r="X51" s="18"/>
      <c r="Y51" s="18"/>
      <c r="Z51" s="18"/>
      <c r="AA51" s="18"/>
      <c r="AB51" s="18"/>
      <c r="AC51" s="18"/>
      <c r="AD51" s="18"/>
      <c r="AE51" s="18"/>
      <c r="AF51" s="18"/>
      <c r="AG51" s="18"/>
      <c r="AH51" s="18"/>
      <c r="AI51" s="18"/>
      <c r="AJ51" s="18"/>
      <c r="AK51" s="18"/>
      <c r="AL51" s="18"/>
      <c r="AM51" s="18"/>
      <c r="AN51" s="18"/>
      <c r="AO51" s="18"/>
      <c r="AP51" s="18"/>
      <c r="AQ51" s="18"/>
      <c r="AR51" s="18"/>
      <c r="AS51" s="18"/>
      <c r="AT51" s="18"/>
      <c r="AU51" s="18"/>
      <c r="AV51" s="18"/>
      <c r="AW51" s="18"/>
      <c r="AX51" s="18"/>
      <c r="AY51" s="18">
        <v>58711.322270245488</v>
      </c>
      <c r="AZ51" s="18">
        <v>2882962.0900867409</v>
      </c>
      <c r="BA51" s="18"/>
      <c r="BB51" s="64">
        <f t="shared" si="0"/>
        <v>2941673.4123569862</v>
      </c>
    </row>
    <row r="52" spans="1:57" ht="20.25" customHeight="1" x14ac:dyDescent="0.4">
      <c r="A52" s="19" t="s">
        <v>238</v>
      </c>
      <c r="B52" s="122"/>
      <c r="C52" s="122"/>
      <c r="D52" s="122"/>
      <c r="E52" s="18"/>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
      <c r="AH52" s="18"/>
      <c r="AI52" s="18"/>
      <c r="AJ52" s="18"/>
      <c r="AK52" s="18"/>
      <c r="AL52" s="18"/>
      <c r="AM52" s="18"/>
      <c r="AN52" s="18"/>
      <c r="AO52" s="18"/>
      <c r="AP52" s="18"/>
      <c r="AQ52" s="18"/>
      <c r="AR52" s="18"/>
      <c r="AS52" s="18"/>
      <c r="AT52" s="18"/>
      <c r="AU52" s="18"/>
      <c r="AV52" s="18"/>
      <c r="AW52" s="18"/>
      <c r="AX52" s="18"/>
      <c r="AY52" s="18">
        <v>3722.7314977874998</v>
      </c>
      <c r="AZ52" s="18">
        <v>27295.659530788798</v>
      </c>
      <c r="BA52" s="18"/>
      <c r="BB52" s="64">
        <f t="shared" si="0"/>
        <v>31018.391028576298</v>
      </c>
    </row>
    <row r="53" spans="1:57" ht="20.25" customHeight="1" x14ac:dyDescent="0.4">
      <c r="A53" s="19" t="s">
        <v>239</v>
      </c>
      <c r="B53" s="122"/>
      <c r="C53" s="122"/>
      <c r="D53" s="122"/>
      <c r="E53" s="18"/>
      <c r="F53" s="18"/>
      <c r="G53" s="18"/>
      <c r="H53" s="18"/>
      <c r="I53" s="18"/>
      <c r="J53" s="18"/>
      <c r="K53" s="18"/>
      <c r="L53" s="18"/>
      <c r="M53" s="18"/>
      <c r="N53" s="18"/>
      <c r="O53" s="18"/>
      <c r="P53" s="18"/>
      <c r="Q53" s="18"/>
      <c r="R53" s="18"/>
      <c r="S53" s="18"/>
      <c r="T53" s="18"/>
      <c r="U53" s="18"/>
      <c r="V53" s="18"/>
      <c r="W53" s="18"/>
      <c r="X53" s="18"/>
      <c r="Y53" s="18"/>
      <c r="Z53" s="18"/>
      <c r="AA53" s="18"/>
      <c r="AB53" s="18"/>
      <c r="AC53" s="18"/>
      <c r="AD53" s="18"/>
      <c r="AE53" s="18"/>
      <c r="AF53" s="18"/>
      <c r="AG53" s="18"/>
      <c r="AH53" s="18"/>
      <c r="AI53" s="18"/>
      <c r="AJ53" s="18"/>
      <c r="AK53" s="18"/>
      <c r="AL53" s="18"/>
      <c r="AM53" s="18"/>
      <c r="AN53" s="18"/>
      <c r="AO53" s="18"/>
      <c r="AP53" s="18"/>
      <c r="AQ53" s="18"/>
      <c r="AR53" s="18"/>
      <c r="AS53" s="18"/>
      <c r="AT53" s="18"/>
      <c r="AU53" s="18"/>
      <c r="AV53" s="18"/>
      <c r="AW53" s="18"/>
      <c r="AX53" s="18"/>
      <c r="AY53" s="18"/>
      <c r="AZ53" s="18">
        <v>9873.5516130900014</v>
      </c>
      <c r="BA53" s="18"/>
      <c r="BB53" s="64">
        <f t="shared" si="0"/>
        <v>9873.5516130900014</v>
      </c>
    </row>
    <row r="54" spans="1:57" ht="20.25" customHeight="1" x14ac:dyDescent="0.4">
      <c r="A54" s="19" t="s">
        <v>240</v>
      </c>
      <c r="B54" s="122"/>
      <c r="C54" s="122"/>
      <c r="D54" s="122"/>
      <c r="E54" s="18"/>
      <c r="F54" s="18"/>
      <c r="G54" s="18"/>
      <c r="H54" s="18"/>
      <c r="I54" s="18"/>
      <c r="J54" s="18"/>
      <c r="K54" s="18"/>
      <c r="L54" s="18"/>
      <c r="M54" s="18"/>
      <c r="N54" s="18"/>
      <c r="O54" s="18"/>
      <c r="P54" s="18"/>
      <c r="Q54" s="18"/>
      <c r="R54" s="18"/>
      <c r="S54" s="18"/>
      <c r="T54" s="18"/>
      <c r="U54" s="18"/>
      <c r="V54" s="18"/>
      <c r="W54" s="18"/>
      <c r="X54" s="18"/>
      <c r="Y54" s="18"/>
      <c r="Z54" s="18"/>
      <c r="AA54" s="18"/>
      <c r="AB54" s="18"/>
      <c r="AC54" s="18"/>
      <c r="AD54" s="18"/>
      <c r="AE54" s="18"/>
      <c r="AF54" s="18"/>
      <c r="AG54" s="18"/>
      <c r="AH54" s="18"/>
      <c r="AI54" s="18"/>
      <c r="AJ54" s="18"/>
      <c r="AK54" s="18"/>
      <c r="AL54" s="18"/>
      <c r="AM54" s="18"/>
      <c r="AN54" s="18"/>
      <c r="AO54" s="18"/>
      <c r="AP54" s="18"/>
      <c r="AQ54" s="18"/>
      <c r="AR54" s="18"/>
      <c r="AS54" s="18"/>
      <c r="AT54" s="18"/>
      <c r="AU54" s="18"/>
      <c r="AV54" s="18"/>
      <c r="AW54" s="18"/>
      <c r="AX54" s="18"/>
      <c r="AY54" s="18"/>
      <c r="AZ54" s="18"/>
      <c r="BA54" s="18"/>
      <c r="BB54" s="64">
        <f t="shared" si="0"/>
        <v>0</v>
      </c>
    </row>
    <row r="55" spans="1:57" ht="20.25" customHeight="1" x14ac:dyDescent="0.4">
      <c r="A55" s="19" t="s">
        <v>241</v>
      </c>
      <c r="B55" s="122"/>
      <c r="C55" s="122"/>
      <c r="D55" s="122"/>
      <c r="E55" s="18"/>
      <c r="F55" s="18"/>
      <c r="G55" s="18"/>
      <c r="H55" s="18"/>
      <c r="I55" s="18"/>
      <c r="J55" s="18"/>
      <c r="K55" s="18"/>
      <c r="L55" s="18"/>
      <c r="M55" s="18"/>
      <c r="N55" s="18"/>
      <c r="O55" s="18"/>
      <c r="P55" s="18"/>
      <c r="Q55" s="18"/>
      <c r="R55" s="18"/>
      <c r="S55" s="18"/>
      <c r="T55" s="18"/>
      <c r="U55" s="18"/>
      <c r="V55" s="18"/>
      <c r="W55" s="18"/>
      <c r="X55" s="18"/>
      <c r="Y55" s="18"/>
      <c r="Z55" s="18"/>
      <c r="AA55" s="18"/>
      <c r="AB55" s="18"/>
      <c r="AC55" s="18"/>
      <c r="AD55" s="18"/>
      <c r="AE55" s="18"/>
      <c r="AF55" s="18"/>
      <c r="AG55" s="18"/>
      <c r="AH55" s="18"/>
      <c r="AI55" s="18"/>
      <c r="AJ55" s="18"/>
      <c r="AK55" s="18"/>
      <c r="AL55" s="18"/>
      <c r="AM55" s="18"/>
      <c r="AN55" s="18"/>
      <c r="AO55" s="18"/>
      <c r="AP55" s="18"/>
      <c r="AQ55" s="18"/>
      <c r="AR55" s="18"/>
      <c r="AS55" s="18"/>
      <c r="AT55" s="18"/>
      <c r="AU55" s="18"/>
      <c r="AV55" s="18"/>
      <c r="AW55" s="18"/>
      <c r="AX55" s="18"/>
      <c r="AY55" s="18"/>
      <c r="AZ55" s="18"/>
      <c r="BA55" s="18"/>
      <c r="BB55" s="64">
        <f t="shared" si="0"/>
        <v>0</v>
      </c>
    </row>
    <row r="56" spans="1:57" ht="20.25" customHeight="1" x14ac:dyDescent="0.4">
      <c r="A56" s="19" t="s">
        <v>242</v>
      </c>
      <c r="B56" s="122"/>
      <c r="C56" s="122"/>
      <c r="D56" s="122"/>
      <c r="E56" s="18"/>
      <c r="F56" s="18"/>
      <c r="G56" s="18"/>
      <c r="H56" s="18"/>
      <c r="I56" s="18"/>
      <c r="J56" s="18"/>
      <c r="K56" s="18"/>
      <c r="L56" s="18"/>
      <c r="M56" s="18"/>
      <c r="N56" s="18"/>
      <c r="O56" s="18"/>
      <c r="P56" s="18"/>
      <c r="Q56" s="18"/>
      <c r="R56" s="18"/>
      <c r="S56" s="18"/>
      <c r="T56" s="18"/>
      <c r="U56" s="18"/>
      <c r="V56" s="18"/>
      <c r="W56" s="18"/>
      <c r="X56" s="18"/>
      <c r="Y56" s="18"/>
      <c r="Z56" s="18"/>
      <c r="AA56" s="18"/>
      <c r="AB56" s="18"/>
      <c r="AC56" s="18"/>
      <c r="AD56" s="18"/>
      <c r="AE56" s="18"/>
      <c r="AF56" s="18"/>
      <c r="AG56" s="18"/>
      <c r="AH56" s="18"/>
      <c r="AI56" s="18"/>
      <c r="AJ56" s="18"/>
      <c r="AK56" s="18"/>
      <c r="AL56" s="18"/>
      <c r="AM56" s="18"/>
      <c r="AN56" s="18"/>
      <c r="AO56" s="18"/>
      <c r="AP56" s="18"/>
      <c r="AQ56" s="18"/>
      <c r="AR56" s="18"/>
      <c r="AS56" s="18"/>
      <c r="AT56" s="18"/>
      <c r="AU56" s="18"/>
      <c r="AV56" s="18"/>
      <c r="AW56" s="18"/>
      <c r="AX56" s="18"/>
      <c r="AY56" s="18"/>
      <c r="AZ56" s="18"/>
      <c r="BA56" s="18"/>
      <c r="BB56" s="64">
        <f t="shared" si="0"/>
        <v>0</v>
      </c>
    </row>
    <row r="57" spans="1:57" ht="20.25" customHeight="1" x14ac:dyDescent="0.4">
      <c r="A57" s="19" t="s">
        <v>243</v>
      </c>
      <c r="B57" s="122"/>
      <c r="C57" s="122"/>
      <c r="D57" s="122"/>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c r="AP57" s="18"/>
      <c r="AQ57" s="18"/>
      <c r="AR57" s="18"/>
      <c r="AS57" s="18"/>
      <c r="AT57" s="18"/>
      <c r="AU57" s="18"/>
      <c r="AV57" s="18"/>
      <c r="AW57" s="18"/>
      <c r="AX57" s="18"/>
      <c r="AY57" s="18"/>
      <c r="AZ57" s="18"/>
      <c r="BA57" s="18"/>
      <c r="BB57" s="64">
        <f t="shared" si="0"/>
        <v>0</v>
      </c>
    </row>
    <row r="58" spans="1:57" ht="20.25" customHeight="1" x14ac:dyDescent="0.4">
      <c r="A58" s="19" t="s">
        <v>244</v>
      </c>
      <c r="B58" s="122"/>
      <c r="C58" s="122"/>
      <c r="D58" s="122"/>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c r="BB58" s="64">
        <f t="shared" si="0"/>
        <v>0</v>
      </c>
    </row>
    <row r="59" spans="1:57" ht="20.25" customHeight="1" x14ac:dyDescent="0.4">
      <c r="A59" s="19" t="s">
        <v>245</v>
      </c>
      <c r="B59" s="122"/>
      <c r="C59" s="122"/>
      <c r="D59" s="122"/>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64">
        <f t="shared" si="0"/>
        <v>0</v>
      </c>
    </row>
    <row r="60" spans="1:57" ht="20.25" customHeight="1" x14ac:dyDescent="0.4">
      <c r="A60" s="19" t="s">
        <v>246</v>
      </c>
      <c r="B60" s="122"/>
      <c r="C60" s="122"/>
      <c r="D60" s="122"/>
      <c r="E60" s="18"/>
      <c r="F60" s="18"/>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64">
        <f t="shared" si="0"/>
        <v>0</v>
      </c>
    </row>
    <row r="61" spans="1:57" ht="20.25" customHeight="1" x14ac:dyDescent="0.4">
      <c r="A61" s="19" t="s">
        <v>247</v>
      </c>
      <c r="B61" s="122"/>
      <c r="C61" s="122"/>
      <c r="D61" s="122"/>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64">
        <f t="shared" si="0"/>
        <v>0</v>
      </c>
    </row>
    <row r="62" spans="1:57" ht="20.25" customHeight="1" x14ac:dyDescent="0.4">
      <c r="A62" s="19" t="s">
        <v>248</v>
      </c>
      <c r="B62" s="122"/>
      <c r="C62" s="122"/>
      <c r="D62" s="122"/>
      <c r="E62" s="18"/>
      <c r="F62" s="18"/>
      <c r="G62" s="18"/>
      <c r="H62" s="18"/>
      <c r="I62" s="18"/>
      <c r="J62" s="18"/>
      <c r="K62" s="18"/>
      <c r="L62" s="18"/>
      <c r="M62" s="18"/>
      <c r="N62" s="18"/>
      <c r="O62" s="18"/>
      <c r="P62" s="18"/>
      <c r="Q62" s="18"/>
      <c r="R62" s="18"/>
      <c r="S62" s="18"/>
      <c r="T62" s="18"/>
      <c r="U62" s="18"/>
      <c r="V62" s="18"/>
      <c r="W62" s="18"/>
      <c r="X62" s="18"/>
      <c r="Y62" s="18"/>
      <c r="Z62" s="18"/>
      <c r="AA62" s="18"/>
      <c r="AB62" s="18"/>
      <c r="AC62" s="18"/>
      <c r="AD62" s="18"/>
      <c r="AE62" s="18"/>
      <c r="AF62" s="18"/>
      <c r="AG62" s="18"/>
      <c r="AH62" s="18"/>
      <c r="AI62" s="18"/>
      <c r="AJ62" s="18"/>
      <c r="AK62" s="18"/>
      <c r="AL62" s="18"/>
      <c r="AM62" s="18"/>
      <c r="AN62" s="18"/>
      <c r="AO62" s="18"/>
      <c r="AP62" s="18"/>
      <c r="AQ62" s="18"/>
      <c r="AR62" s="18"/>
      <c r="AS62" s="18"/>
      <c r="AT62" s="18"/>
      <c r="AU62" s="18"/>
      <c r="AV62" s="18"/>
      <c r="AW62" s="18"/>
      <c r="AX62" s="18"/>
      <c r="AY62" s="18"/>
      <c r="AZ62" s="18"/>
      <c r="BA62" s="18"/>
      <c r="BB62" s="64">
        <f t="shared" si="0"/>
        <v>0</v>
      </c>
    </row>
    <row r="63" spans="1:57" ht="20.25" customHeight="1" thickBot="1" x14ac:dyDescent="0.45">
      <c r="A63" s="19"/>
      <c r="B63" s="122"/>
      <c r="C63" s="122"/>
      <c r="D63" s="122"/>
      <c r="E63" s="18"/>
      <c r="F63" s="18"/>
      <c r="G63" s="18"/>
      <c r="H63" s="18"/>
      <c r="I63" s="18"/>
      <c r="J63" s="18"/>
      <c r="K63" s="18"/>
      <c r="L63" s="18"/>
      <c r="M63" s="18"/>
      <c r="N63" s="18"/>
      <c r="O63" s="18"/>
      <c r="P63" s="18"/>
      <c r="Q63" s="18"/>
      <c r="R63" s="18"/>
      <c r="S63" s="18"/>
      <c r="T63" s="18"/>
      <c r="U63" s="18"/>
      <c r="V63" s="18"/>
      <c r="W63" s="18"/>
      <c r="X63" s="18"/>
      <c r="Y63" s="18"/>
      <c r="Z63" s="18"/>
      <c r="AA63" s="18"/>
      <c r="AB63" s="18"/>
      <c r="AC63" s="18"/>
      <c r="AD63" s="18"/>
      <c r="AE63" s="18"/>
      <c r="AF63" s="18"/>
      <c r="AG63" s="18"/>
      <c r="AH63" s="18"/>
      <c r="AI63" s="18"/>
      <c r="AJ63" s="18"/>
      <c r="AK63" s="18"/>
      <c r="AL63" s="18"/>
      <c r="AM63" s="18"/>
      <c r="AN63" s="18"/>
      <c r="AO63" s="18"/>
      <c r="AP63" s="18"/>
      <c r="AQ63" s="18"/>
      <c r="AR63" s="18"/>
      <c r="AS63" s="18"/>
      <c r="AT63" s="18"/>
      <c r="AU63" s="18"/>
      <c r="AV63" s="18"/>
      <c r="AW63" s="18"/>
      <c r="AX63" s="18"/>
      <c r="AY63" s="18"/>
      <c r="AZ63" s="18"/>
      <c r="BA63" s="18"/>
      <c r="BB63" s="64">
        <f t="shared" si="0"/>
        <v>0</v>
      </c>
    </row>
    <row r="64" spans="1:57" s="16" customFormat="1" ht="20.25" thickBot="1" x14ac:dyDescent="0.45">
      <c r="A64" s="69" t="s">
        <v>253</v>
      </c>
      <c r="B64" s="123"/>
      <c r="C64" s="123"/>
      <c r="D64" s="123"/>
      <c r="E64" s="69">
        <f t="shared" ref="E64:J64" si="1">SUM(E3:E21)</f>
        <v>3365629.56</v>
      </c>
      <c r="F64" s="69">
        <f t="shared" si="1"/>
        <v>2429352.8899999997</v>
      </c>
      <c r="G64" s="69">
        <f t="shared" si="1"/>
        <v>4125784.93</v>
      </c>
      <c r="H64" s="69">
        <f t="shared" si="1"/>
        <v>5717911.8999999994</v>
      </c>
      <c r="I64" s="69">
        <f t="shared" si="1"/>
        <v>5999682.7700000005</v>
      </c>
      <c r="J64" s="69">
        <f t="shared" si="1"/>
        <v>5960658.6699999999</v>
      </c>
      <c r="K64" s="69">
        <f t="shared" ref="K64:AB64" si="2">SUM(K3:K36)</f>
        <v>5180093.43</v>
      </c>
      <c r="L64" s="69">
        <f t="shared" si="2"/>
        <v>5095809.58</v>
      </c>
      <c r="M64" s="69">
        <f t="shared" si="2"/>
        <v>4271998.7799999993</v>
      </c>
      <c r="N64" s="69">
        <f t="shared" si="2"/>
        <v>4605889.5300000012</v>
      </c>
      <c r="O64" s="194">
        <f t="shared" si="2"/>
        <v>6842111.2099999981</v>
      </c>
      <c r="P64" s="194">
        <f t="shared" si="2"/>
        <v>5691409.0599999996</v>
      </c>
      <c r="Q64" s="69">
        <f t="shared" si="2"/>
        <v>5785405.9299999997</v>
      </c>
      <c r="R64" s="69">
        <f t="shared" si="2"/>
        <v>5888530.8076390503</v>
      </c>
      <c r="S64" s="69">
        <f t="shared" si="2"/>
        <v>6590752.705839863</v>
      </c>
      <c r="T64" s="69">
        <f t="shared" si="2"/>
        <v>6551476.1242977725</v>
      </c>
      <c r="U64" s="69">
        <f t="shared" si="2"/>
        <v>6522861.6899999995</v>
      </c>
      <c r="V64" s="69">
        <f t="shared" si="2"/>
        <v>5886467.5300000003</v>
      </c>
      <c r="W64" s="69">
        <f t="shared" si="2"/>
        <v>5433652.5600000005</v>
      </c>
      <c r="X64" s="69">
        <f t="shared" si="2"/>
        <v>4824358.8930000002</v>
      </c>
      <c r="Y64" s="69">
        <f t="shared" si="2"/>
        <v>6068017.3200000003</v>
      </c>
      <c r="Z64" s="69">
        <f t="shared" si="2"/>
        <v>6906623.9100000001</v>
      </c>
      <c r="AA64" s="69">
        <f t="shared" si="2"/>
        <v>6740028.5300000003</v>
      </c>
      <c r="AB64" s="69">
        <f t="shared" si="2"/>
        <v>5281868.4000000004</v>
      </c>
      <c r="AC64" s="69">
        <f>SUM(AC3:AC41)</f>
        <v>5248610.53</v>
      </c>
      <c r="AD64" s="69">
        <f>SUM(AD3:AD41)</f>
        <v>4742052.9100000011</v>
      </c>
      <c r="AE64" s="69">
        <f>SUM(AE3:AE41)</f>
        <v>4493665.8699999992</v>
      </c>
      <c r="AF64" s="69">
        <f>SUM(AF3:AF41)</f>
        <v>6021016.0299999993</v>
      </c>
      <c r="AG64" s="69">
        <f t="shared" ref="AG64:AN64" si="3">SUM(AG3:AG42)</f>
        <v>7250490.4999999991</v>
      </c>
      <c r="AH64" s="69">
        <f t="shared" si="3"/>
        <v>7144303.3013478629</v>
      </c>
      <c r="AI64" s="69">
        <f t="shared" si="3"/>
        <v>5130248.1787190093</v>
      </c>
      <c r="AJ64" s="69">
        <f t="shared" si="3"/>
        <v>4574203.0334820431</v>
      </c>
      <c r="AK64" s="69">
        <f t="shared" si="3"/>
        <v>3915568.7432106235</v>
      </c>
      <c r="AL64" s="69">
        <f t="shared" si="3"/>
        <v>5340662.6384277139</v>
      </c>
      <c r="AM64" s="69">
        <f t="shared" si="3"/>
        <v>4097986.4431238468</v>
      </c>
      <c r="AN64" s="69">
        <f t="shared" si="3"/>
        <v>3968962.8870610865</v>
      </c>
      <c r="AO64" s="69">
        <f>SUM(AO3:AO45)</f>
        <v>3043667.5195016959</v>
      </c>
      <c r="AP64" s="69">
        <f>SUM(AP3:AP45)</f>
        <v>3219357.67</v>
      </c>
      <c r="AQ64" s="69">
        <f>SUM(AQ3:AQ45)</f>
        <v>4046928.7721097474</v>
      </c>
      <c r="AR64" s="69">
        <f>SUM(AR3:AR45)</f>
        <v>3991620.9942517998</v>
      </c>
      <c r="AS64" s="69">
        <f>SUM(AS3:AS46)</f>
        <v>4584035.4957100442</v>
      </c>
      <c r="AT64" s="69">
        <f>SUM(AT3:AT46)</f>
        <v>5109400.9600663437</v>
      </c>
      <c r="AU64" s="69">
        <f>SUM(AU3:AU48)</f>
        <v>3576369.7976187738</v>
      </c>
      <c r="AV64" s="69">
        <f>SUM(AV3:AV48)</f>
        <v>3500155.6588864573</v>
      </c>
      <c r="AW64" s="69">
        <f>SUM(AW3:AW50)</f>
        <v>3655371.2030947916</v>
      </c>
      <c r="AX64" s="69">
        <f>SUM(AX3:AX50)</f>
        <v>5041744.2919024182</v>
      </c>
      <c r="AY64" s="69">
        <f>SUM(AY3:AY52)</f>
        <v>4047494.7574620796</v>
      </c>
      <c r="AZ64" s="69">
        <f>SUM(AZ3:AZ53)</f>
        <v>3016313.3916334636</v>
      </c>
      <c r="BA64" s="70">
        <f>SUM(BA3:BA52)</f>
        <v>0</v>
      </c>
      <c r="BB64" s="69">
        <f>SUM(BB3:BB62)</f>
        <v>245437655.8883864</v>
      </c>
      <c r="BE64" s="71"/>
    </row>
    <row r="65" spans="1:55" x14ac:dyDescent="0.4">
      <c r="A65" s="19"/>
      <c r="B65" s="122"/>
      <c r="C65" s="122"/>
      <c r="D65" s="122"/>
      <c r="E65" s="18"/>
      <c r="F65" s="18"/>
      <c r="G65" s="18"/>
      <c r="H65" s="18"/>
      <c r="I65" s="18"/>
      <c r="J65" s="18"/>
      <c r="K65" s="18"/>
      <c r="L65" s="18"/>
      <c r="M65" s="18"/>
      <c r="N65" s="18"/>
      <c r="O65" s="18"/>
      <c r="P65" s="18"/>
      <c r="Q65" s="18"/>
      <c r="R65" s="18"/>
      <c r="S65" s="18"/>
      <c r="T65" s="18"/>
      <c r="U65" s="18"/>
      <c r="V65" s="18"/>
      <c r="W65" s="18"/>
      <c r="X65" s="18"/>
      <c r="Y65" s="18"/>
      <c r="Z65" s="18"/>
      <c r="AA65" s="18"/>
      <c r="AB65" s="18"/>
      <c r="AC65" s="18"/>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63"/>
    </row>
    <row r="66" spans="1:55" x14ac:dyDescent="0.4">
      <c r="A66" s="19"/>
      <c r="B66" s="122"/>
      <c r="C66" s="122"/>
      <c r="D66" s="122"/>
      <c r="E66" s="18"/>
      <c r="F66" s="18"/>
      <c r="G66" s="18"/>
      <c r="H66" s="18"/>
      <c r="I66" s="18"/>
      <c r="J66" s="18"/>
      <c r="K66" s="18"/>
      <c r="L66" s="18"/>
      <c r="M66" s="18"/>
      <c r="N66" s="18"/>
      <c r="O66" s="18"/>
      <c r="P66" s="18"/>
      <c r="Q66" s="18"/>
      <c r="R66" s="18"/>
      <c r="S66" s="18"/>
      <c r="T66" s="18"/>
      <c r="U66" s="18"/>
      <c r="V66" s="18"/>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c r="BB66" s="63"/>
    </row>
    <row r="67" spans="1:55" x14ac:dyDescent="0.4">
      <c r="A67" s="65" t="s">
        <v>132</v>
      </c>
      <c r="B67" s="118" t="s">
        <v>250</v>
      </c>
      <c r="C67" s="120"/>
      <c r="D67" s="120"/>
      <c r="F67" s="18"/>
      <c r="G67" s="18"/>
      <c r="H67" s="18"/>
      <c r="I67" s="18"/>
      <c r="J67" s="18"/>
      <c r="K67" s="18"/>
      <c r="L67" s="18"/>
      <c r="M67" s="18"/>
      <c r="N67" s="18"/>
      <c r="O67" s="18"/>
      <c r="P67" s="18"/>
      <c r="Q67" s="18"/>
      <c r="R67" s="18"/>
      <c r="S67" s="18"/>
      <c r="T67" s="18"/>
      <c r="U67" s="18"/>
      <c r="V67" s="18"/>
      <c r="W67" s="18"/>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63"/>
    </row>
    <row r="68" spans="1:55" x14ac:dyDescent="0.4">
      <c r="A68" s="19" t="s">
        <v>70</v>
      </c>
      <c r="B68" s="122">
        <v>20157.580000000002</v>
      </c>
      <c r="C68" s="122">
        <v>216253.14</v>
      </c>
      <c r="D68" s="122">
        <v>4367958.05</v>
      </c>
      <c r="E68" s="18">
        <v>112220.47</v>
      </c>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64">
        <f t="shared" ref="BB68:BB127" si="4">SUM(B68:BA68)</f>
        <v>4716589.2399999993</v>
      </c>
      <c r="BC68" s="20"/>
    </row>
    <row r="69" spans="1:55" x14ac:dyDescent="0.4">
      <c r="A69" s="19" t="s">
        <v>71</v>
      </c>
      <c r="B69" s="122"/>
      <c r="C69" s="122">
        <v>17162.990000000002</v>
      </c>
      <c r="D69" s="122">
        <v>112430.27</v>
      </c>
      <c r="E69" s="18">
        <v>3398241.22</v>
      </c>
      <c r="F69" s="18">
        <v>34765.56</v>
      </c>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64">
        <f t="shared" si="4"/>
        <v>3562600.0400000005</v>
      </c>
      <c r="BC69" s="20"/>
    </row>
    <row r="70" spans="1:55" x14ac:dyDescent="0.4">
      <c r="A70" s="19" t="s">
        <v>72</v>
      </c>
      <c r="B70" s="122"/>
      <c r="C70" s="122"/>
      <c r="D70" s="122">
        <v>27677.65</v>
      </c>
      <c r="E70" s="18">
        <v>187987.81</v>
      </c>
      <c r="F70" s="18">
        <v>4012552.54</v>
      </c>
      <c r="G70" s="18">
        <v>63869.39</v>
      </c>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64">
        <f t="shared" si="4"/>
        <v>4292087.3899999997</v>
      </c>
      <c r="BC70" s="20"/>
    </row>
    <row r="71" spans="1:55" x14ac:dyDescent="0.4">
      <c r="A71" s="19" t="s">
        <v>73</v>
      </c>
      <c r="B71" s="122"/>
      <c r="C71" s="122"/>
      <c r="D71" s="122"/>
      <c r="E71" s="18">
        <v>10407.75</v>
      </c>
      <c r="F71" s="18">
        <v>85937.94</v>
      </c>
      <c r="G71" s="18">
        <v>2253066.9700000002</v>
      </c>
      <c r="H71" s="18">
        <v>30852.78</v>
      </c>
      <c r="I71" s="18"/>
      <c r="J71" s="18"/>
      <c r="K71" s="18"/>
      <c r="L71" s="18"/>
      <c r="M71" s="18"/>
      <c r="N71" s="18"/>
      <c r="O71" s="18"/>
      <c r="P71" s="18"/>
      <c r="Q71" s="18"/>
      <c r="R71" s="18"/>
      <c r="S71" s="18"/>
      <c r="T71" s="18"/>
      <c r="U71" s="18"/>
      <c r="V71" s="18"/>
      <c r="W71" s="18"/>
      <c r="X71" s="18"/>
      <c r="Y71" s="18"/>
      <c r="Z71" s="18"/>
      <c r="AA71" s="18"/>
      <c r="AB71" s="18"/>
      <c r="AC71" s="18"/>
      <c r="AD71" s="18"/>
      <c r="AE71" s="18"/>
      <c r="AF71" s="18"/>
      <c r="AG71" s="18"/>
      <c r="AH71" s="18"/>
      <c r="AI71" s="18"/>
      <c r="AJ71" s="18"/>
      <c r="AK71" s="18"/>
      <c r="AL71" s="18"/>
      <c r="AM71" s="18"/>
      <c r="AN71" s="18"/>
      <c r="AO71" s="18"/>
      <c r="AP71" s="18"/>
      <c r="AQ71" s="18"/>
      <c r="AR71" s="18"/>
      <c r="AS71" s="18"/>
      <c r="AT71" s="18"/>
      <c r="AU71" s="18"/>
      <c r="AV71" s="18"/>
      <c r="AW71" s="18"/>
      <c r="AX71" s="18"/>
      <c r="AY71" s="18"/>
      <c r="AZ71" s="18"/>
      <c r="BA71" s="18"/>
      <c r="BB71" s="64">
        <f t="shared" si="4"/>
        <v>2380265.44</v>
      </c>
    </row>
    <row r="72" spans="1:55" x14ac:dyDescent="0.4">
      <c r="A72" s="19" t="s">
        <v>74</v>
      </c>
      <c r="B72" s="122"/>
      <c r="C72" s="122"/>
      <c r="D72" s="122"/>
      <c r="E72" s="18"/>
      <c r="F72" s="18">
        <v>15185.15</v>
      </c>
      <c r="G72" s="18">
        <v>131793.48000000001</v>
      </c>
      <c r="H72" s="18">
        <v>3806325.49</v>
      </c>
      <c r="I72" s="18">
        <v>85969.61</v>
      </c>
      <c r="J72" s="18"/>
      <c r="K72" s="18"/>
      <c r="L72" s="18"/>
      <c r="M72" s="18"/>
      <c r="N72" s="18"/>
      <c r="O72" s="18"/>
      <c r="P72" s="18"/>
      <c r="Q72" s="18"/>
      <c r="R72" s="18"/>
      <c r="S72" s="18"/>
      <c r="T72" s="18"/>
      <c r="U72" s="18"/>
      <c r="V72" s="18"/>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64">
        <f t="shared" si="4"/>
        <v>4039273.73</v>
      </c>
    </row>
    <row r="73" spans="1:55" x14ac:dyDescent="0.4">
      <c r="A73" s="19" t="s">
        <v>75</v>
      </c>
      <c r="B73" s="122"/>
      <c r="C73" s="122"/>
      <c r="D73" s="122"/>
      <c r="E73" s="18"/>
      <c r="F73" s="18"/>
      <c r="G73" s="18">
        <v>14933.02</v>
      </c>
      <c r="H73" s="18">
        <v>93333.42</v>
      </c>
      <c r="I73" s="18">
        <v>5411675.7199999997</v>
      </c>
      <c r="J73" s="18">
        <v>38518.370000000003</v>
      </c>
      <c r="K73" s="18"/>
      <c r="L73" s="18"/>
      <c r="M73" s="18"/>
      <c r="N73" s="18"/>
      <c r="O73" s="18"/>
      <c r="P73" s="18"/>
      <c r="Q73" s="18"/>
      <c r="R73" s="18"/>
      <c r="S73" s="18"/>
      <c r="T73" s="18"/>
      <c r="U73" s="18"/>
      <c r="V73" s="18"/>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64">
        <f t="shared" si="4"/>
        <v>5558460.5300000003</v>
      </c>
    </row>
    <row r="74" spans="1:55" x14ac:dyDescent="0.4">
      <c r="A74" s="19" t="s">
        <v>76</v>
      </c>
      <c r="B74" s="122"/>
      <c r="C74" s="122"/>
      <c r="D74" s="122"/>
      <c r="E74" s="18"/>
      <c r="F74" s="18"/>
      <c r="G74" s="18"/>
      <c r="H74" s="18">
        <v>17536.04</v>
      </c>
      <c r="I74" s="18">
        <v>220635.89</v>
      </c>
      <c r="J74" s="18">
        <v>5610416.8099999996</v>
      </c>
      <c r="K74" s="18">
        <v>108063.67999999999</v>
      </c>
      <c r="L74" s="18"/>
      <c r="M74" s="18"/>
      <c r="N74" s="18"/>
      <c r="O74" s="18"/>
      <c r="P74" s="18"/>
      <c r="Q74" s="18"/>
      <c r="R74" s="18"/>
      <c r="S74" s="18"/>
      <c r="T74" s="18"/>
      <c r="U74" s="18"/>
      <c r="V74" s="18"/>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64">
        <f t="shared" si="4"/>
        <v>5956652.419999999</v>
      </c>
    </row>
    <row r="75" spans="1:55" x14ac:dyDescent="0.4">
      <c r="A75" s="19" t="s">
        <v>77</v>
      </c>
      <c r="B75" s="122"/>
      <c r="C75" s="122"/>
      <c r="D75" s="122"/>
      <c r="E75" s="18"/>
      <c r="F75" s="18"/>
      <c r="G75" s="18"/>
      <c r="H75" s="18"/>
      <c r="I75" s="18">
        <v>13135.87</v>
      </c>
      <c r="J75" s="18">
        <v>61149.58</v>
      </c>
      <c r="K75" s="18">
        <v>5489251.2699999996</v>
      </c>
      <c r="L75" s="18">
        <v>115909.96</v>
      </c>
      <c r="M75" s="18"/>
      <c r="N75" s="18"/>
      <c r="O75" s="18"/>
      <c r="P75" s="18"/>
      <c r="Q75" s="18"/>
      <c r="R75" s="18"/>
      <c r="S75" s="18"/>
      <c r="T75" s="18"/>
      <c r="U75" s="18"/>
      <c r="V75" s="18"/>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64">
        <f t="shared" si="4"/>
        <v>5679446.6799999997</v>
      </c>
    </row>
    <row r="76" spans="1:55" x14ac:dyDescent="0.4">
      <c r="A76" s="19" t="s">
        <v>78</v>
      </c>
      <c r="B76" s="122"/>
      <c r="C76" s="122"/>
      <c r="D76" s="122"/>
      <c r="E76" s="18"/>
      <c r="F76" s="18"/>
      <c r="G76" s="18"/>
      <c r="H76" s="18"/>
      <c r="I76" s="18"/>
      <c r="J76" s="18">
        <v>21707.06</v>
      </c>
      <c r="K76" s="18">
        <v>194264.62</v>
      </c>
      <c r="L76" s="18">
        <v>5300936.55</v>
      </c>
      <c r="M76" s="18">
        <v>51108.31</v>
      </c>
      <c r="N76" s="18"/>
      <c r="O76" s="18"/>
      <c r="P76" s="18"/>
      <c r="Q76" s="18"/>
      <c r="R76" s="18"/>
      <c r="S76" s="18"/>
      <c r="T76" s="18"/>
      <c r="U76" s="18"/>
      <c r="V76" s="18"/>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64">
        <f t="shared" si="4"/>
        <v>5568016.5399999991</v>
      </c>
    </row>
    <row r="77" spans="1:55" x14ac:dyDescent="0.4">
      <c r="A77" s="19" t="s">
        <v>79</v>
      </c>
      <c r="B77" s="122"/>
      <c r="C77" s="122"/>
      <c r="D77" s="122"/>
      <c r="E77" s="18"/>
      <c r="F77" s="18"/>
      <c r="G77" s="18"/>
      <c r="H77" s="18"/>
      <c r="I77" s="18"/>
      <c r="J77" s="18"/>
      <c r="K77" s="18">
        <v>16226.77</v>
      </c>
      <c r="L77" s="18">
        <v>138389.48000000001</v>
      </c>
      <c r="M77" s="18">
        <v>5034503.47</v>
      </c>
      <c r="N77" s="18">
        <v>45439.48</v>
      </c>
      <c r="O77" s="18"/>
      <c r="P77" s="18"/>
      <c r="Q77" s="18"/>
      <c r="R77" s="18"/>
      <c r="S77" s="18"/>
      <c r="T77" s="18"/>
      <c r="U77" s="18"/>
      <c r="V77" s="18"/>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64">
        <f t="shared" si="4"/>
        <v>5234559.2</v>
      </c>
    </row>
    <row r="78" spans="1:55" x14ac:dyDescent="0.4">
      <c r="A78" s="19" t="s">
        <v>80</v>
      </c>
      <c r="B78" s="122"/>
      <c r="C78" s="122"/>
      <c r="D78" s="122"/>
      <c r="E78" s="18"/>
      <c r="F78" s="18"/>
      <c r="G78" s="18"/>
      <c r="H78" s="18"/>
      <c r="I78" s="18"/>
      <c r="J78" s="18"/>
      <c r="K78" s="18"/>
      <c r="L78" s="18">
        <v>23256.54</v>
      </c>
      <c r="M78" s="18">
        <v>148289.51999999999</v>
      </c>
      <c r="N78" s="18">
        <v>3782992.94</v>
      </c>
      <c r="O78" s="18">
        <v>73835.92</v>
      </c>
      <c r="P78" s="18"/>
      <c r="Q78" s="18"/>
      <c r="R78" s="18"/>
      <c r="S78" s="18"/>
      <c r="T78" s="18"/>
      <c r="U78" s="18"/>
      <c r="V78" s="18"/>
      <c r="W78" s="18"/>
      <c r="X78" s="18"/>
      <c r="Y78" s="18"/>
      <c r="Z78" s="18"/>
      <c r="AA78" s="18"/>
      <c r="AB78" s="18"/>
      <c r="AC78" s="18"/>
      <c r="AD78" s="18"/>
      <c r="AE78" s="18"/>
      <c r="AF78" s="18"/>
      <c r="AG78" s="18"/>
      <c r="AH78" s="18"/>
      <c r="AI78" s="18"/>
      <c r="AJ78" s="18"/>
      <c r="AK78" s="18"/>
      <c r="AL78" s="18"/>
      <c r="AM78" s="18"/>
      <c r="AN78" s="18"/>
      <c r="AO78" s="18"/>
      <c r="AP78" s="18"/>
      <c r="AQ78" s="18"/>
      <c r="AR78" s="18"/>
      <c r="AS78" s="18"/>
      <c r="AT78" s="18"/>
      <c r="AU78" s="18"/>
      <c r="AV78" s="18"/>
      <c r="AW78" s="18"/>
      <c r="AX78" s="18"/>
      <c r="AY78" s="18"/>
      <c r="AZ78" s="18"/>
      <c r="BA78" s="18"/>
      <c r="BB78" s="64">
        <f t="shared" si="4"/>
        <v>4028374.92</v>
      </c>
    </row>
    <row r="79" spans="1:55" x14ac:dyDescent="0.4">
      <c r="A79" s="188" t="s">
        <v>81</v>
      </c>
      <c r="B79" s="122"/>
      <c r="C79" s="122"/>
      <c r="D79" s="122"/>
      <c r="E79" s="18"/>
      <c r="F79" s="18"/>
      <c r="G79" s="18"/>
      <c r="H79" s="18"/>
      <c r="I79" s="18"/>
      <c r="J79" s="18"/>
      <c r="K79" s="18"/>
      <c r="L79" s="18"/>
      <c r="M79" s="189">
        <v>10014.06</v>
      </c>
      <c r="N79" s="189">
        <v>84235.89</v>
      </c>
      <c r="O79" s="189">
        <v>4378135.8600000003</v>
      </c>
      <c r="P79" s="189">
        <v>43475.11</v>
      </c>
      <c r="Q79" s="18"/>
      <c r="R79" s="18"/>
      <c r="S79" s="18"/>
      <c r="T79" s="18"/>
      <c r="U79" s="18"/>
      <c r="V79" s="18"/>
      <c r="W79" s="18"/>
      <c r="X79" s="18"/>
      <c r="Y79" s="18"/>
      <c r="Z79" s="18"/>
      <c r="AA79" s="18"/>
      <c r="AB79" s="18"/>
      <c r="AC79" s="18"/>
      <c r="AD79" s="18"/>
      <c r="AE79" s="18"/>
      <c r="AF79" s="18"/>
      <c r="AG79" s="18"/>
      <c r="AH79" s="18"/>
      <c r="AI79" s="18"/>
      <c r="AJ79" s="18"/>
      <c r="AK79" s="18"/>
      <c r="AL79" s="18"/>
      <c r="AM79" s="18"/>
      <c r="AN79" s="18"/>
      <c r="AO79" s="18"/>
      <c r="AP79" s="18"/>
      <c r="AQ79" s="18"/>
      <c r="AR79" s="18"/>
      <c r="AS79" s="18"/>
      <c r="AT79" s="18"/>
      <c r="AU79" s="18"/>
      <c r="AV79" s="18"/>
      <c r="AW79" s="18"/>
      <c r="AX79" s="18"/>
      <c r="AY79" s="18"/>
      <c r="AZ79" s="18"/>
      <c r="BA79" s="18"/>
      <c r="BB79" s="190">
        <f t="shared" si="4"/>
        <v>4515860.9200000009</v>
      </c>
    </row>
    <row r="80" spans="1:55" x14ac:dyDescent="0.4">
      <c r="A80" s="19" t="s">
        <v>82</v>
      </c>
      <c r="B80" s="122"/>
      <c r="C80" s="122"/>
      <c r="D80" s="122"/>
      <c r="E80" s="18"/>
      <c r="F80" s="18"/>
      <c r="G80" s="18"/>
      <c r="H80" s="18"/>
      <c r="I80" s="18"/>
      <c r="J80" s="18"/>
      <c r="K80" s="18"/>
      <c r="L80" s="18"/>
      <c r="M80" s="18"/>
      <c r="N80" s="18">
        <v>15193.56</v>
      </c>
      <c r="O80" s="18">
        <v>162584.88</v>
      </c>
      <c r="P80" s="18">
        <v>6498500.5199999996</v>
      </c>
      <c r="Q80" s="18">
        <v>179020.25</v>
      </c>
      <c r="R80" s="18"/>
      <c r="S80" s="18"/>
      <c r="T80" s="18"/>
      <c r="U80" s="18"/>
      <c r="V80" s="18"/>
      <c r="W80" s="18"/>
      <c r="X80" s="18"/>
      <c r="Y80" s="18"/>
      <c r="Z80" s="18"/>
      <c r="AA80" s="18"/>
      <c r="AB80" s="18"/>
      <c r="AC80" s="18"/>
      <c r="AD80" s="18"/>
      <c r="AE80" s="18"/>
      <c r="AF80" s="18"/>
      <c r="AG80" s="18"/>
      <c r="AH80" s="18"/>
      <c r="AI80" s="18"/>
      <c r="AJ80" s="18"/>
      <c r="AK80" s="18"/>
      <c r="AL80" s="18"/>
      <c r="AM80" s="18"/>
      <c r="AN80" s="18"/>
      <c r="AO80" s="18"/>
      <c r="AP80" s="18"/>
      <c r="AQ80" s="18"/>
      <c r="AR80" s="18"/>
      <c r="AS80" s="18"/>
      <c r="AT80" s="18"/>
      <c r="AU80" s="18"/>
      <c r="AV80" s="18"/>
      <c r="AW80" s="18"/>
      <c r="AX80" s="18"/>
      <c r="AY80" s="18"/>
      <c r="AZ80" s="18"/>
      <c r="BA80" s="18"/>
      <c r="BB80" s="64">
        <f t="shared" si="4"/>
        <v>6855299.21</v>
      </c>
    </row>
    <row r="81" spans="1:57" x14ac:dyDescent="0.4">
      <c r="A81" s="19" t="s">
        <v>83</v>
      </c>
      <c r="B81" s="122"/>
      <c r="C81" s="122"/>
      <c r="D81" s="122"/>
      <c r="E81" s="18"/>
      <c r="F81" s="18"/>
      <c r="G81" s="18"/>
      <c r="H81" s="18">
        <v>-23.82</v>
      </c>
      <c r="I81" s="18">
        <v>-2649.89</v>
      </c>
      <c r="J81" s="18">
        <v>-3173.09</v>
      </c>
      <c r="K81" s="18">
        <v>-4120.01</v>
      </c>
      <c r="L81" s="18">
        <v>-5237.3599999999997</v>
      </c>
      <c r="M81" s="18">
        <v>-4221.5200000000004</v>
      </c>
      <c r="N81" s="18">
        <v>-3123.93</v>
      </c>
      <c r="O81" s="18">
        <v>12269.7</v>
      </c>
      <c r="P81" s="18">
        <v>135866.88</v>
      </c>
      <c r="Q81" s="18">
        <v>4948492.62</v>
      </c>
      <c r="R81" s="18">
        <v>42802.1</v>
      </c>
      <c r="S81" s="18"/>
      <c r="T81" s="18"/>
      <c r="U81" s="18"/>
      <c r="V81" s="18"/>
      <c r="W81" s="18"/>
      <c r="X81" s="18"/>
      <c r="Y81" s="18"/>
      <c r="Z81" s="18"/>
      <c r="AA81" s="18"/>
      <c r="AB81" s="18"/>
      <c r="AC81" s="18"/>
      <c r="AD81" s="18"/>
      <c r="AE81" s="18"/>
      <c r="AF81" s="18"/>
      <c r="AG81" s="18"/>
      <c r="AH81" s="18"/>
      <c r="AI81" s="18"/>
      <c r="AJ81" s="18"/>
      <c r="AK81" s="18"/>
      <c r="AL81" s="18"/>
      <c r="AM81" s="18"/>
      <c r="AN81" s="18"/>
      <c r="AO81" s="18"/>
      <c r="AP81" s="18"/>
      <c r="AQ81" s="18"/>
      <c r="AR81" s="18"/>
      <c r="AS81" s="18"/>
      <c r="AT81" s="18"/>
      <c r="AU81" s="18"/>
      <c r="AV81" s="18"/>
      <c r="AW81" s="18"/>
      <c r="AX81" s="18"/>
      <c r="AY81" s="18"/>
      <c r="AZ81" s="18"/>
      <c r="BA81" s="18"/>
      <c r="BB81" s="64">
        <f t="shared" si="4"/>
        <v>5116881.68</v>
      </c>
    </row>
    <row r="82" spans="1:57" x14ac:dyDescent="0.4">
      <c r="A82" s="19" t="s">
        <v>84</v>
      </c>
      <c r="B82" s="122"/>
      <c r="C82" s="122"/>
      <c r="D82" s="122"/>
      <c r="E82" s="18"/>
      <c r="F82" s="18"/>
      <c r="G82" s="18"/>
      <c r="H82" s="18">
        <v>7.05</v>
      </c>
      <c r="I82" s="18">
        <v>2566.98</v>
      </c>
      <c r="J82" s="18">
        <v>3173.09</v>
      </c>
      <c r="K82" s="18">
        <v>4120.01</v>
      </c>
      <c r="L82" s="18">
        <v>5237.3599999999997</v>
      </c>
      <c r="M82" s="18">
        <v>4221.5200000000004</v>
      </c>
      <c r="N82" s="18">
        <v>3123.93</v>
      </c>
      <c r="O82" s="18">
        <v>3034.61</v>
      </c>
      <c r="P82" s="18">
        <v>35923.67</v>
      </c>
      <c r="Q82" s="18">
        <v>212622.9</v>
      </c>
      <c r="R82" s="18">
        <v>5897391.3200000003</v>
      </c>
      <c r="S82" s="18">
        <v>71289.119999999995</v>
      </c>
      <c r="T82" s="18"/>
      <c r="U82" s="18"/>
      <c r="V82" s="18"/>
      <c r="W82" s="18"/>
      <c r="X82" s="18"/>
      <c r="Y82" s="18"/>
      <c r="Z82" s="18"/>
      <c r="AA82" s="18"/>
      <c r="AB82" s="18"/>
      <c r="AC82" s="18"/>
      <c r="AD82" s="18"/>
      <c r="AE82" s="18"/>
      <c r="AF82" s="18"/>
      <c r="AG82" s="18"/>
      <c r="AH82" s="18"/>
      <c r="AI82" s="18"/>
      <c r="AJ82" s="18"/>
      <c r="AK82" s="18"/>
      <c r="AL82" s="18"/>
      <c r="AM82" s="18"/>
      <c r="AN82" s="18"/>
      <c r="AO82" s="18"/>
      <c r="AP82" s="18"/>
      <c r="AQ82" s="18"/>
      <c r="AR82" s="18"/>
      <c r="AS82" s="18"/>
      <c r="AT82" s="18"/>
      <c r="AU82" s="18"/>
      <c r="AV82" s="18"/>
      <c r="AW82" s="18"/>
      <c r="AX82" s="18"/>
      <c r="AY82" s="18"/>
      <c r="AZ82" s="18"/>
      <c r="BA82" s="18"/>
      <c r="BB82" s="64">
        <f t="shared" si="4"/>
        <v>6242711.5600000005</v>
      </c>
    </row>
    <row r="83" spans="1:57" x14ac:dyDescent="0.4">
      <c r="A83" s="19" t="s">
        <v>85</v>
      </c>
      <c r="B83" s="122"/>
      <c r="C83" s="122"/>
      <c r="D83" s="122"/>
      <c r="E83" s="18"/>
      <c r="F83" s="18"/>
      <c r="G83" s="18"/>
      <c r="H83" s="18"/>
      <c r="I83" s="18"/>
      <c r="J83" s="18"/>
      <c r="K83" s="18"/>
      <c r="L83" s="18"/>
      <c r="M83" s="18"/>
      <c r="N83" s="18"/>
      <c r="O83" s="18"/>
      <c r="P83" s="18"/>
      <c r="Q83" s="18">
        <v>18302.37</v>
      </c>
      <c r="R83" s="18">
        <v>134471.15</v>
      </c>
      <c r="S83" s="18">
        <v>5344984.37</v>
      </c>
      <c r="T83" s="18">
        <v>96233.02</v>
      </c>
      <c r="U83" s="18"/>
      <c r="V83" s="18"/>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c r="AY83" s="18"/>
      <c r="AZ83" s="18"/>
      <c r="BA83" s="18"/>
      <c r="BB83" s="64">
        <f t="shared" si="4"/>
        <v>5593990.9099999992</v>
      </c>
    </row>
    <row r="84" spans="1:57" x14ac:dyDescent="0.4">
      <c r="A84" s="19" t="s">
        <v>86</v>
      </c>
      <c r="B84" s="122"/>
      <c r="C84" s="122"/>
      <c r="D84" s="122"/>
      <c r="E84" s="18"/>
      <c r="F84" s="18"/>
      <c r="G84" s="18"/>
      <c r="H84" s="18"/>
      <c r="I84" s="18"/>
      <c r="J84" s="18"/>
      <c r="K84" s="18"/>
      <c r="L84" s="18"/>
      <c r="M84" s="18"/>
      <c r="N84" s="18"/>
      <c r="O84" s="18"/>
      <c r="P84" s="18"/>
      <c r="Q84" s="18"/>
      <c r="R84" s="18">
        <v>24333.728243490848</v>
      </c>
      <c r="S84" s="18">
        <v>192404.14114503973</v>
      </c>
      <c r="T84" s="18">
        <v>6710857.1562445769</v>
      </c>
      <c r="U84" s="18">
        <v>104917.56436689156</v>
      </c>
      <c r="V84" s="18"/>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18"/>
      <c r="AY84" s="18"/>
      <c r="AZ84" s="18"/>
      <c r="BA84" s="18"/>
      <c r="BB84" s="64">
        <f t="shared" si="4"/>
        <v>7032512.5899999999</v>
      </c>
    </row>
    <row r="85" spans="1:57" x14ac:dyDescent="0.4">
      <c r="A85" s="19" t="s">
        <v>87</v>
      </c>
      <c r="B85" s="122"/>
      <c r="C85" s="122"/>
      <c r="D85" s="122"/>
      <c r="E85" s="18"/>
      <c r="F85" s="18"/>
      <c r="G85" s="18"/>
      <c r="H85" s="18"/>
      <c r="I85" s="18"/>
      <c r="J85" s="18"/>
      <c r="K85" s="18"/>
      <c r="L85" s="18"/>
      <c r="M85" s="18"/>
      <c r="N85" s="18"/>
      <c r="O85" s="18"/>
      <c r="P85" s="18"/>
      <c r="Q85" s="18"/>
      <c r="R85" s="18"/>
      <c r="S85" s="18">
        <v>17908.32</v>
      </c>
      <c r="T85" s="18">
        <v>140224.25</v>
      </c>
      <c r="U85" s="18">
        <v>5979132.25</v>
      </c>
      <c r="V85" s="18">
        <v>60076.63</v>
      </c>
      <c r="W85" s="18"/>
      <c r="X85" s="18"/>
      <c r="Y85" s="18"/>
      <c r="Z85" s="18"/>
      <c r="AA85" s="18"/>
      <c r="AB85" s="18"/>
      <c r="AC85" s="18"/>
      <c r="AD85" s="18"/>
      <c r="AE85" s="18"/>
      <c r="AF85" s="18"/>
      <c r="AG85" s="18"/>
      <c r="AH85" s="18"/>
      <c r="AI85" s="18"/>
      <c r="AJ85" s="18"/>
      <c r="AK85" s="18"/>
      <c r="AL85" s="18"/>
      <c r="AM85" s="18"/>
      <c r="AN85" s="18"/>
      <c r="AO85" s="18"/>
      <c r="AP85" s="18"/>
      <c r="AQ85" s="18"/>
      <c r="AR85" s="18"/>
      <c r="AS85" s="18"/>
      <c r="AT85" s="18"/>
      <c r="AU85" s="18"/>
      <c r="AV85" s="18"/>
      <c r="AW85" s="18"/>
      <c r="AX85" s="18"/>
      <c r="AY85" s="18"/>
      <c r="AZ85" s="18"/>
      <c r="BA85" s="18"/>
      <c r="BB85" s="64">
        <f t="shared" si="4"/>
        <v>6197341.4500000002</v>
      </c>
    </row>
    <row r="86" spans="1:57" x14ac:dyDescent="0.4">
      <c r="A86" s="19" t="s">
        <v>88</v>
      </c>
      <c r="B86" s="122"/>
      <c r="C86" s="122"/>
      <c r="D86" s="122"/>
      <c r="E86" s="18"/>
      <c r="F86" s="18"/>
      <c r="G86" s="18"/>
      <c r="H86" s="18"/>
      <c r="I86" s="18"/>
      <c r="J86" s="18"/>
      <c r="K86" s="18"/>
      <c r="L86" s="18"/>
      <c r="M86" s="18"/>
      <c r="N86" s="18"/>
      <c r="O86" s="18"/>
      <c r="P86" s="18"/>
      <c r="Q86" s="18"/>
      <c r="R86" s="18"/>
      <c r="S86" s="18"/>
      <c r="T86" s="18">
        <v>13314.65</v>
      </c>
      <c r="U86" s="18">
        <v>177055.24</v>
      </c>
      <c r="V86" s="18">
        <v>6784858.5899999999</v>
      </c>
      <c r="W86" s="18">
        <v>189401.37</v>
      </c>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c r="AV86" s="18"/>
      <c r="AW86" s="18"/>
      <c r="AX86" s="18"/>
      <c r="AY86" s="18"/>
      <c r="AZ86" s="18"/>
      <c r="BA86" s="18"/>
      <c r="BB86" s="64">
        <f t="shared" si="4"/>
        <v>7164629.8499999996</v>
      </c>
    </row>
    <row r="87" spans="1:57" x14ac:dyDescent="0.4">
      <c r="A87" s="19" t="s">
        <v>89</v>
      </c>
      <c r="B87" s="122"/>
      <c r="C87" s="122"/>
      <c r="D87" s="122"/>
      <c r="E87" s="18"/>
      <c r="F87" s="18"/>
      <c r="G87" s="18"/>
      <c r="H87" s="18"/>
      <c r="I87" s="18"/>
      <c r="J87" s="18"/>
      <c r="K87" s="18"/>
      <c r="L87" s="18"/>
      <c r="M87" s="18"/>
      <c r="N87" s="18"/>
      <c r="O87" s="18"/>
      <c r="P87" s="18"/>
      <c r="Q87" s="18"/>
      <c r="R87" s="18"/>
      <c r="S87" s="18"/>
      <c r="T87" s="18"/>
      <c r="U87" s="18">
        <v>19611.57</v>
      </c>
      <c r="V87" s="18">
        <v>139527.22</v>
      </c>
      <c r="W87" s="18">
        <v>4676818.68</v>
      </c>
      <c r="X87" s="18">
        <v>89905.279999999999</v>
      </c>
      <c r="Y87" s="18"/>
      <c r="Z87" s="18"/>
      <c r="AA87" s="18"/>
      <c r="AB87" s="18"/>
      <c r="AC87" s="18"/>
      <c r="AD87" s="18"/>
      <c r="AE87" s="18"/>
      <c r="AF87" s="18"/>
      <c r="AG87" s="18"/>
      <c r="AH87" s="18"/>
      <c r="AI87" s="18"/>
      <c r="AJ87" s="18"/>
      <c r="AK87" s="18"/>
      <c r="AL87" s="18"/>
      <c r="AM87" s="18"/>
      <c r="AN87" s="18"/>
      <c r="AO87" s="18"/>
      <c r="AP87" s="18"/>
      <c r="AQ87" s="18"/>
      <c r="AR87" s="18"/>
      <c r="AS87" s="18"/>
      <c r="AT87" s="18"/>
      <c r="AU87" s="18"/>
      <c r="AV87" s="18"/>
      <c r="AW87" s="18"/>
      <c r="AX87" s="18"/>
      <c r="AY87" s="18"/>
      <c r="AZ87" s="18"/>
      <c r="BA87" s="18"/>
      <c r="BB87" s="64">
        <f t="shared" si="4"/>
        <v>4925862.75</v>
      </c>
    </row>
    <row r="88" spans="1:57" x14ac:dyDescent="0.4">
      <c r="A88" s="19" t="s">
        <v>90</v>
      </c>
      <c r="B88" s="122"/>
      <c r="C88" s="122"/>
      <c r="D88" s="122"/>
      <c r="E88" s="18"/>
      <c r="F88" s="18"/>
      <c r="G88" s="18"/>
      <c r="H88" s="18"/>
      <c r="I88" s="18"/>
      <c r="J88" s="18"/>
      <c r="K88" s="18"/>
      <c r="L88" s="18"/>
      <c r="M88" s="18"/>
      <c r="N88" s="18"/>
      <c r="O88" s="18"/>
      <c r="P88" s="18"/>
      <c r="Q88" s="18"/>
      <c r="R88" s="18"/>
      <c r="S88" s="18"/>
      <c r="T88" s="18"/>
      <c r="U88" s="18"/>
      <c r="V88" s="18">
        <v>21290.81</v>
      </c>
      <c r="W88" s="18">
        <v>174722.57</v>
      </c>
      <c r="X88" s="18">
        <v>5486204.46</v>
      </c>
      <c r="Y88" s="18">
        <v>118826.64</v>
      </c>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64">
        <f t="shared" si="4"/>
        <v>5801044.4799999995</v>
      </c>
    </row>
    <row r="89" spans="1:57" x14ac:dyDescent="0.4">
      <c r="A89" s="19" t="s">
        <v>91</v>
      </c>
      <c r="B89" s="122"/>
      <c r="C89" s="122"/>
      <c r="D89" s="122"/>
      <c r="E89" s="18"/>
      <c r="F89" s="18"/>
      <c r="G89" s="18"/>
      <c r="H89" s="18"/>
      <c r="I89" s="18"/>
      <c r="J89" s="18"/>
      <c r="K89" s="18"/>
      <c r="L89" s="18"/>
      <c r="M89" s="18"/>
      <c r="N89" s="18"/>
      <c r="O89" s="18"/>
      <c r="P89" s="18"/>
      <c r="Q89" s="18"/>
      <c r="R89" s="18"/>
      <c r="S89" s="18"/>
      <c r="T89" s="18"/>
      <c r="U89" s="18"/>
      <c r="V89" s="18"/>
      <c r="W89" s="18">
        <v>14428.84</v>
      </c>
      <c r="X89" s="18">
        <v>97237.32</v>
      </c>
      <c r="Y89" s="18">
        <v>4242077</v>
      </c>
      <c r="Z89" s="18">
        <v>79903.34</v>
      </c>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18"/>
      <c r="AY89" s="18"/>
      <c r="AZ89" s="18"/>
      <c r="BA89" s="18"/>
      <c r="BB89" s="64">
        <f t="shared" si="4"/>
        <v>4433646.5</v>
      </c>
      <c r="BE89" s="17"/>
    </row>
    <row r="90" spans="1:57" x14ac:dyDescent="0.4">
      <c r="A90" s="19" t="s">
        <v>92</v>
      </c>
      <c r="B90" s="122"/>
      <c r="C90" s="122"/>
      <c r="D90" s="122"/>
      <c r="E90" s="18"/>
      <c r="F90" s="18"/>
      <c r="G90" s="18"/>
      <c r="H90" s="18"/>
      <c r="I90" s="18"/>
      <c r="J90" s="18"/>
      <c r="K90" s="18"/>
      <c r="L90" s="18"/>
      <c r="M90" s="18"/>
      <c r="N90" s="18"/>
      <c r="O90" s="18"/>
      <c r="P90" s="18"/>
      <c r="Q90" s="18"/>
      <c r="R90" s="18"/>
      <c r="S90" s="18"/>
      <c r="T90" s="18"/>
      <c r="U90" s="18"/>
      <c r="V90" s="18"/>
      <c r="W90" s="18"/>
      <c r="X90" s="18">
        <v>22219</v>
      </c>
      <c r="Y90" s="18">
        <v>162447</v>
      </c>
      <c r="Z90" s="18">
        <v>5682836</v>
      </c>
      <c r="AA90" s="18">
        <v>61696</v>
      </c>
      <c r="AB90" s="18"/>
      <c r="AC90" s="18"/>
      <c r="AD90" s="18"/>
      <c r="AE90" s="18"/>
      <c r="AF90" s="18"/>
      <c r="AG90" s="18"/>
      <c r="AH90" s="18"/>
      <c r="AI90" s="18"/>
      <c r="AJ90" s="18"/>
      <c r="AK90" s="18"/>
      <c r="AL90" s="18"/>
      <c r="AM90" s="18"/>
      <c r="AN90" s="18"/>
      <c r="AO90" s="18"/>
      <c r="AP90" s="18"/>
      <c r="AQ90" s="18"/>
      <c r="AR90" s="18"/>
      <c r="AS90" s="18"/>
      <c r="AT90" s="18"/>
      <c r="AU90" s="18"/>
      <c r="AV90" s="18"/>
      <c r="AW90" s="18"/>
      <c r="AX90" s="18"/>
      <c r="AY90" s="18"/>
      <c r="AZ90" s="18"/>
      <c r="BA90" s="18"/>
      <c r="BB90" s="64">
        <f t="shared" si="4"/>
        <v>5929198</v>
      </c>
      <c r="BE90" s="17"/>
    </row>
    <row r="91" spans="1:57" x14ac:dyDescent="0.4">
      <c r="A91" s="19" t="s">
        <v>93</v>
      </c>
      <c r="B91" s="122"/>
      <c r="C91" s="122"/>
      <c r="D91" s="122"/>
      <c r="E91" s="18"/>
      <c r="F91" s="18"/>
      <c r="G91" s="18"/>
      <c r="H91" s="18"/>
      <c r="I91" s="18"/>
      <c r="J91" s="18"/>
      <c r="K91" s="18"/>
      <c r="L91" s="18"/>
      <c r="M91" s="18"/>
      <c r="N91" s="18"/>
      <c r="O91" s="18"/>
      <c r="P91" s="18"/>
      <c r="Q91" s="18"/>
      <c r="R91" s="18"/>
      <c r="S91" s="18"/>
      <c r="T91" s="18"/>
      <c r="U91" s="18"/>
      <c r="V91" s="18"/>
      <c r="W91" s="18"/>
      <c r="X91" s="18"/>
      <c r="Y91" s="18">
        <v>14943.87</v>
      </c>
      <c r="Z91" s="18">
        <v>128182.23</v>
      </c>
      <c r="AA91" s="18">
        <v>7031948.9500000002</v>
      </c>
      <c r="AB91" s="18">
        <v>96578.73</v>
      </c>
      <c r="AC91" s="18"/>
      <c r="AD91" s="18"/>
      <c r="AE91" s="18"/>
      <c r="AF91" s="18"/>
      <c r="AG91" s="18"/>
      <c r="AH91" s="18"/>
      <c r="AI91" s="18"/>
      <c r="AJ91" s="18"/>
      <c r="AK91" s="18"/>
      <c r="AL91" s="18"/>
      <c r="AM91" s="18"/>
      <c r="AN91" s="18"/>
      <c r="AO91" s="18"/>
      <c r="AP91" s="18"/>
      <c r="AQ91" s="18"/>
      <c r="AR91" s="18"/>
      <c r="AS91" s="18"/>
      <c r="AT91" s="18"/>
      <c r="AU91" s="18"/>
      <c r="AV91" s="18"/>
      <c r="AW91" s="18"/>
      <c r="AX91" s="18"/>
      <c r="AY91" s="18"/>
      <c r="AZ91" s="18"/>
      <c r="BA91" s="18"/>
      <c r="BB91" s="64">
        <f t="shared" si="4"/>
        <v>7271653.7800000003</v>
      </c>
      <c r="BE91" s="17"/>
    </row>
    <row r="92" spans="1:57" x14ac:dyDescent="0.4">
      <c r="A92" s="19" t="s">
        <v>94</v>
      </c>
      <c r="B92" s="122"/>
      <c r="C92" s="122"/>
      <c r="D92" s="122"/>
      <c r="E92" s="18"/>
      <c r="F92" s="18"/>
      <c r="G92" s="18"/>
      <c r="H92" s="18"/>
      <c r="I92" s="18"/>
      <c r="J92" s="18"/>
      <c r="K92" s="18"/>
      <c r="L92" s="18"/>
      <c r="M92" s="18"/>
      <c r="N92" s="18"/>
      <c r="O92" s="18"/>
      <c r="P92" s="18"/>
      <c r="Q92" s="18"/>
      <c r="R92" s="18"/>
      <c r="S92" s="18"/>
      <c r="T92" s="18"/>
      <c r="U92" s="18"/>
      <c r="V92" s="18"/>
      <c r="W92" s="18"/>
      <c r="X92" s="18"/>
      <c r="Y92" s="18"/>
      <c r="Z92" s="18">
        <v>20845.310000000001</v>
      </c>
      <c r="AA92" s="18">
        <v>192424.26</v>
      </c>
      <c r="AB92" s="18">
        <v>6053482.25</v>
      </c>
      <c r="AC92" s="18">
        <v>92981.56</v>
      </c>
      <c r="AD92" s="18"/>
      <c r="AE92" s="18"/>
      <c r="AF92" s="18"/>
      <c r="AG92" s="18"/>
      <c r="AH92" s="18"/>
      <c r="AI92" s="18"/>
      <c r="AJ92" s="18"/>
      <c r="AK92" s="18"/>
      <c r="AL92" s="18"/>
      <c r="AM92" s="18"/>
      <c r="AN92" s="18"/>
      <c r="AO92" s="18"/>
      <c r="AP92" s="18"/>
      <c r="AQ92" s="18"/>
      <c r="AR92" s="18"/>
      <c r="AS92" s="18"/>
      <c r="AT92" s="18"/>
      <c r="AU92" s="18"/>
      <c r="AV92" s="18"/>
      <c r="AW92" s="18"/>
      <c r="AX92" s="18"/>
      <c r="AY92" s="18"/>
      <c r="AZ92" s="18"/>
      <c r="BA92" s="18"/>
      <c r="BB92" s="64">
        <f t="shared" si="4"/>
        <v>6359733.3799999999</v>
      </c>
      <c r="BE92" s="17"/>
    </row>
    <row r="93" spans="1:57" x14ac:dyDescent="0.4">
      <c r="A93" s="19" t="s">
        <v>95</v>
      </c>
      <c r="B93" s="122"/>
      <c r="C93" s="122"/>
      <c r="D93" s="122"/>
      <c r="E93" s="18"/>
      <c r="F93" s="18"/>
      <c r="G93" s="18"/>
      <c r="H93" s="18"/>
      <c r="I93" s="18"/>
      <c r="J93" s="18"/>
      <c r="K93" s="18"/>
      <c r="L93" s="18"/>
      <c r="M93" s="18"/>
      <c r="N93" s="18"/>
      <c r="O93" s="18"/>
      <c r="P93" s="18"/>
      <c r="Q93" s="18"/>
      <c r="R93" s="18"/>
      <c r="S93" s="18"/>
      <c r="T93" s="18"/>
      <c r="U93" s="18"/>
      <c r="V93" s="18"/>
      <c r="W93" s="18"/>
      <c r="X93" s="18"/>
      <c r="Y93" s="18"/>
      <c r="Z93" s="18"/>
      <c r="AA93" s="18">
        <v>9189.68</v>
      </c>
      <c r="AB93" s="18">
        <v>138655.51</v>
      </c>
      <c r="AC93" s="18">
        <v>4046477.36</v>
      </c>
      <c r="AD93" s="18">
        <v>36787.21</v>
      </c>
      <c r="AE93" s="18"/>
      <c r="AF93" s="18"/>
      <c r="AG93" s="18"/>
      <c r="AH93" s="18"/>
      <c r="AI93" s="18"/>
      <c r="AJ93" s="18"/>
      <c r="AK93" s="18"/>
      <c r="AL93" s="18"/>
      <c r="AM93" s="18"/>
      <c r="AN93" s="18"/>
      <c r="AO93" s="18"/>
      <c r="AP93" s="18"/>
      <c r="AQ93" s="18"/>
      <c r="AR93" s="18"/>
      <c r="AS93" s="18"/>
      <c r="AT93" s="18"/>
      <c r="AU93" s="18"/>
      <c r="AV93" s="18"/>
      <c r="AW93" s="18"/>
      <c r="AX93" s="18"/>
      <c r="AY93" s="18"/>
      <c r="AZ93" s="18"/>
      <c r="BA93" s="18"/>
      <c r="BB93" s="64">
        <f t="shared" si="4"/>
        <v>4231109.76</v>
      </c>
      <c r="BE93" s="17"/>
    </row>
    <row r="94" spans="1:57" x14ac:dyDescent="0.4">
      <c r="A94" s="19" t="s">
        <v>96</v>
      </c>
      <c r="B94" s="122"/>
      <c r="C94" s="122"/>
      <c r="D94" s="122"/>
      <c r="E94" s="18"/>
      <c r="F94" s="18"/>
      <c r="G94" s="18"/>
      <c r="H94" s="18"/>
      <c r="I94" s="18"/>
      <c r="J94" s="18"/>
      <c r="K94" s="18"/>
      <c r="L94" s="18"/>
      <c r="M94" s="18"/>
      <c r="N94" s="18"/>
      <c r="O94" s="18"/>
      <c r="P94" s="18"/>
      <c r="Q94" s="18"/>
      <c r="R94" s="18"/>
      <c r="S94" s="18"/>
      <c r="T94" s="18"/>
      <c r="U94" s="18"/>
      <c r="V94" s="18"/>
      <c r="W94" s="18"/>
      <c r="X94" s="18"/>
      <c r="Y94" s="18"/>
      <c r="Z94" s="18"/>
      <c r="AA94" s="18"/>
      <c r="AB94" s="18">
        <v>28490.37</v>
      </c>
      <c r="AC94" s="18">
        <v>146534.45000000001</v>
      </c>
      <c r="AD94" s="18">
        <v>4935959.09</v>
      </c>
      <c r="AE94" s="18">
        <v>59156.89</v>
      </c>
      <c r="AF94" s="18"/>
      <c r="AG94" s="18"/>
      <c r="AH94" s="18"/>
      <c r="AI94" s="18"/>
      <c r="AJ94" s="18"/>
      <c r="AK94" s="18"/>
      <c r="AL94" s="18"/>
      <c r="AM94" s="18"/>
      <c r="AN94" s="18"/>
      <c r="AO94" s="18"/>
      <c r="AP94" s="18"/>
      <c r="AQ94" s="18"/>
      <c r="AR94" s="18"/>
      <c r="AS94" s="18"/>
      <c r="AT94" s="18"/>
      <c r="AU94" s="18"/>
      <c r="AV94" s="18"/>
      <c r="AW94" s="18"/>
      <c r="AX94" s="18"/>
      <c r="AY94" s="18"/>
      <c r="AZ94" s="18"/>
      <c r="BA94" s="18"/>
      <c r="BB94" s="64">
        <f t="shared" si="4"/>
        <v>5170140.8</v>
      </c>
      <c r="BE94" s="17"/>
    </row>
    <row r="95" spans="1:57" x14ac:dyDescent="0.4">
      <c r="A95" s="19" t="s">
        <v>97</v>
      </c>
      <c r="B95" s="122"/>
      <c r="C95" s="122"/>
      <c r="D95" s="122"/>
      <c r="E95" s="18"/>
      <c r="F95" s="18"/>
      <c r="G95" s="18"/>
      <c r="H95" s="18"/>
      <c r="I95" s="18"/>
      <c r="J95" s="18"/>
      <c r="K95" s="18"/>
      <c r="L95" s="18"/>
      <c r="M95" s="18"/>
      <c r="N95" s="18"/>
      <c r="O95" s="18"/>
      <c r="P95" s="18"/>
      <c r="Q95" s="18"/>
      <c r="R95" s="18"/>
      <c r="S95" s="18"/>
      <c r="T95" s="18"/>
      <c r="U95" s="18"/>
      <c r="V95" s="18"/>
      <c r="W95" s="18"/>
      <c r="X95" s="18"/>
      <c r="Y95" s="18"/>
      <c r="Z95" s="18"/>
      <c r="AA95" s="18"/>
      <c r="AB95" s="18">
        <v>18.68</v>
      </c>
      <c r="AC95" s="18">
        <v>8319.15</v>
      </c>
      <c r="AD95" s="18">
        <v>860451.81</v>
      </c>
      <c r="AE95" s="18">
        <v>4925185.0199999996</v>
      </c>
      <c r="AF95" s="18">
        <v>90861.72</v>
      </c>
      <c r="AG95" s="18"/>
      <c r="AH95" s="18"/>
      <c r="AI95" s="18"/>
      <c r="AJ95" s="18"/>
      <c r="AK95" s="18"/>
      <c r="AL95" s="18"/>
      <c r="AM95" s="18"/>
      <c r="AN95" s="18"/>
      <c r="AO95" s="18"/>
      <c r="AP95" s="18"/>
      <c r="AQ95" s="18"/>
      <c r="AR95" s="18"/>
      <c r="AS95" s="18"/>
      <c r="AT95" s="18"/>
      <c r="AU95" s="18"/>
      <c r="AV95" s="18"/>
      <c r="AW95" s="18"/>
      <c r="AX95" s="18"/>
      <c r="AY95" s="18"/>
      <c r="AZ95" s="18"/>
      <c r="BA95" s="18"/>
      <c r="BB95" s="64">
        <f t="shared" si="4"/>
        <v>5884836.379999999</v>
      </c>
      <c r="BE95" s="17"/>
    </row>
    <row r="96" spans="1:57" x14ac:dyDescent="0.4">
      <c r="A96" s="19" t="s">
        <v>98</v>
      </c>
      <c r="B96" s="122"/>
      <c r="C96" s="122"/>
      <c r="D96" s="122"/>
      <c r="E96" s="18"/>
      <c r="F96" s="18"/>
      <c r="G96" s="18"/>
      <c r="H96" s="18"/>
      <c r="I96" s="18"/>
      <c r="J96" s="18"/>
      <c r="K96" s="18"/>
      <c r="L96" s="18"/>
      <c r="M96" s="18"/>
      <c r="N96" s="18"/>
      <c r="O96" s="18"/>
      <c r="P96" s="18"/>
      <c r="Q96" s="18"/>
      <c r="R96" s="18"/>
      <c r="S96" s="18"/>
      <c r="T96" s="18"/>
      <c r="U96" s="18"/>
      <c r="V96" s="18"/>
      <c r="W96" s="18"/>
      <c r="X96" s="18"/>
      <c r="Y96" s="18"/>
      <c r="Z96" s="18"/>
      <c r="AA96" s="18"/>
      <c r="AB96" s="18"/>
      <c r="AC96" s="18"/>
      <c r="AD96" s="18">
        <v>41302.230000000003</v>
      </c>
      <c r="AE96" s="18">
        <v>183272.77</v>
      </c>
      <c r="AF96" s="18">
        <v>3506414.89</v>
      </c>
      <c r="AG96" s="18">
        <v>77738.22</v>
      </c>
      <c r="AH96" s="18"/>
      <c r="AI96" s="18"/>
      <c r="AJ96" s="18"/>
      <c r="AK96" s="18"/>
      <c r="AL96" s="18"/>
      <c r="AM96" s="18"/>
      <c r="AN96" s="18"/>
      <c r="AO96" s="18"/>
      <c r="AP96" s="18"/>
      <c r="AQ96" s="18"/>
      <c r="AR96" s="18"/>
      <c r="AS96" s="18"/>
      <c r="AT96" s="18"/>
      <c r="AU96" s="18"/>
      <c r="AV96" s="18"/>
      <c r="AW96" s="18"/>
      <c r="AX96" s="18"/>
      <c r="AY96" s="18"/>
      <c r="AZ96" s="18"/>
      <c r="BA96" s="18"/>
      <c r="BB96" s="64">
        <f t="shared" si="4"/>
        <v>3808728.1100000003</v>
      </c>
      <c r="BE96" s="17"/>
    </row>
    <row r="97" spans="1:57" x14ac:dyDescent="0.4">
      <c r="A97" s="19" t="s">
        <v>99</v>
      </c>
      <c r="B97" s="122"/>
      <c r="C97" s="122"/>
      <c r="D97" s="122"/>
      <c r="E97" s="18"/>
      <c r="F97" s="18"/>
      <c r="G97" s="18"/>
      <c r="H97" s="18"/>
      <c r="I97" s="18"/>
      <c r="J97" s="18"/>
      <c r="K97" s="18"/>
      <c r="L97" s="18"/>
      <c r="M97" s="18"/>
      <c r="N97" s="18"/>
      <c r="O97" s="18"/>
      <c r="P97" s="18"/>
      <c r="Q97" s="18"/>
      <c r="R97" s="18"/>
      <c r="S97" s="18"/>
      <c r="T97" s="18"/>
      <c r="U97" s="18"/>
      <c r="V97" s="18"/>
      <c r="W97" s="18"/>
      <c r="X97" s="18"/>
      <c r="Y97" s="18"/>
      <c r="Z97" s="18"/>
      <c r="AA97" s="18"/>
      <c r="AB97" s="18">
        <v>2.37</v>
      </c>
      <c r="AC97" s="18">
        <v>668.5</v>
      </c>
      <c r="AD97" s="18">
        <v>-1173.98</v>
      </c>
      <c r="AE97" s="18">
        <v>-4075.3</v>
      </c>
      <c r="AF97" s="18">
        <v>119568.76</v>
      </c>
      <c r="AG97" s="18">
        <v>5893866.3600000003</v>
      </c>
      <c r="AH97" s="18">
        <v>132012.65</v>
      </c>
      <c r="AI97" s="18"/>
      <c r="AJ97" s="18"/>
      <c r="AK97" s="18"/>
      <c r="AL97" s="18"/>
      <c r="AM97" s="18"/>
      <c r="AN97" s="18"/>
      <c r="AO97" s="18"/>
      <c r="AP97" s="18"/>
      <c r="AQ97" s="18"/>
      <c r="AR97" s="18"/>
      <c r="AS97" s="18"/>
      <c r="AT97" s="18"/>
      <c r="AU97" s="18"/>
      <c r="AV97" s="18"/>
      <c r="AW97" s="18"/>
      <c r="AX97" s="18"/>
      <c r="AY97" s="18"/>
      <c r="AZ97" s="18"/>
      <c r="BA97" s="18"/>
      <c r="BB97" s="64">
        <f t="shared" si="4"/>
        <v>6140869.3600000003</v>
      </c>
      <c r="BE97" s="17"/>
    </row>
    <row r="98" spans="1:57" x14ac:dyDescent="0.4">
      <c r="A98" s="19" t="s">
        <v>100</v>
      </c>
      <c r="B98" s="122"/>
      <c r="C98" s="122"/>
      <c r="D98" s="122"/>
      <c r="E98" s="18"/>
      <c r="F98" s="18"/>
      <c r="G98" s="18"/>
      <c r="H98" s="18"/>
      <c r="I98" s="18"/>
      <c r="J98" s="18"/>
      <c r="K98" s="18"/>
      <c r="L98" s="18"/>
      <c r="M98" s="18"/>
      <c r="N98" s="18"/>
      <c r="O98" s="18"/>
      <c r="P98" s="18"/>
      <c r="Q98" s="18"/>
      <c r="R98" s="18"/>
      <c r="S98" s="18"/>
      <c r="T98" s="18"/>
      <c r="U98" s="18"/>
      <c r="V98" s="18"/>
      <c r="W98" s="18"/>
      <c r="X98" s="18"/>
      <c r="Y98" s="18"/>
      <c r="Z98" s="18"/>
      <c r="AA98" s="18"/>
      <c r="AB98" s="18"/>
      <c r="AC98" s="18">
        <v>350.73</v>
      </c>
      <c r="AD98" s="18">
        <v>5059.59</v>
      </c>
      <c r="AE98" s="18">
        <v>52217.7</v>
      </c>
      <c r="AF98" s="18">
        <v>23679.7</v>
      </c>
      <c r="AG98" s="18">
        <v>85946.96</v>
      </c>
      <c r="AH98" s="18">
        <v>6779529.1699999999</v>
      </c>
      <c r="AI98" s="18">
        <v>188738.01</v>
      </c>
      <c r="AJ98" s="18"/>
      <c r="AK98" s="18"/>
      <c r="AL98" s="18"/>
      <c r="AM98" s="18"/>
      <c r="AN98" s="18"/>
      <c r="AO98" s="18"/>
      <c r="AP98" s="18"/>
      <c r="AQ98" s="18"/>
      <c r="AR98" s="18"/>
      <c r="AS98" s="18"/>
      <c r="AT98" s="18"/>
      <c r="AU98" s="18"/>
      <c r="AV98" s="18"/>
      <c r="AW98" s="18"/>
      <c r="AX98" s="18"/>
      <c r="AY98" s="18"/>
      <c r="AZ98" s="18"/>
      <c r="BA98" s="18"/>
      <c r="BB98" s="64">
        <f t="shared" si="4"/>
        <v>7135521.8599999994</v>
      </c>
      <c r="BE98" s="17"/>
    </row>
    <row r="99" spans="1:57" x14ac:dyDescent="0.4">
      <c r="A99" s="19" t="s">
        <v>101</v>
      </c>
      <c r="B99" s="122"/>
      <c r="C99" s="122"/>
      <c r="D99" s="122"/>
      <c r="E99" s="18"/>
      <c r="F99" s="18"/>
      <c r="G99" s="18"/>
      <c r="H99" s="18"/>
      <c r="I99" s="18"/>
      <c r="J99" s="18"/>
      <c r="K99" s="18"/>
      <c r="L99" s="18"/>
      <c r="M99" s="18"/>
      <c r="N99" s="18"/>
      <c r="O99" s="18"/>
      <c r="P99" s="18"/>
      <c r="Q99" s="18"/>
      <c r="R99" s="18"/>
      <c r="S99" s="18"/>
      <c r="T99" s="18"/>
      <c r="U99" s="18"/>
      <c r="V99" s="18"/>
      <c r="W99" s="18"/>
      <c r="X99" s="18"/>
      <c r="Y99" s="18"/>
      <c r="Z99" s="18"/>
      <c r="AA99" s="18"/>
      <c r="AB99" s="18"/>
      <c r="AC99" s="18"/>
      <c r="AD99" s="18"/>
      <c r="AE99" s="18">
        <v>3569.5899999999997</v>
      </c>
      <c r="AF99" s="18">
        <v>12227.509999999998</v>
      </c>
      <c r="AG99" s="18">
        <v>52933.62999999999</v>
      </c>
      <c r="AH99" s="18">
        <v>118975.06999999986</v>
      </c>
      <c r="AI99" s="18">
        <v>4425250.21</v>
      </c>
      <c r="AJ99" s="18">
        <v>115636.75999999998</v>
      </c>
      <c r="AK99" s="18"/>
      <c r="AL99" s="18"/>
      <c r="AM99" s="18"/>
      <c r="AN99" s="18"/>
      <c r="AO99" s="18"/>
      <c r="AP99" s="18"/>
      <c r="AQ99" s="18"/>
      <c r="AR99" s="18"/>
      <c r="AS99" s="18"/>
      <c r="AT99" s="18"/>
      <c r="AU99" s="18"/>
      <c r="AV99" s="18"/>
      <c r="AW99" s="18"/>
      <c r="AX99" s="18"/>
      <c r="AY99" s="18"/>
      <c r="AZ99" s="18"/>
      <c r="BA99" s="18"/>
      <c r="BB99" s="64">
        <f t="shared" si="4"/>
        <v>4728592.7699999996</v>
      </c>
      <c r="BE99" s="17"/>
    </row>
    <row r="100" spans="1:57" x14ac:dyDescent="0.4">
      <c r="A100" s="19" t="s">
        <v>102</v>
      </c>
      <c r="B100" s="122"/>
      <c r="C100" s="122"/>
      <c r="D100" s="122"/>
      <c r="E100" s="18"/>
      <c r="F100" s="18"/>
      <c r="G100" s="18"/>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v>952.48</v>
      </c>
      <c r="AF100" s="18">
        <v>23223.81</v>
      </c>
      <c r="AG100" s="18">
        <v>38245.11</v>
      </c>
      <c r="AH100" s="18">
        <v>83088.320000000007</v>
      </c>
      <c r="AI100" s="18">
        <v>112959.81</v>
      </c>
      <c r="AJ100" s="18">
        <v>4853938.18</v>
      </c>
      <c r="AK100" s="18">
        <v>205119.09</v>
      </c>
      <c r="AL100" s="18"/>
      <c r="AM100" s="18"/>
      <c r="AN100" s="18"/>
      <c r="AO100" s="18"/>
      <c r="AP100" s="18"/>
      <c r="AQ100" s="18"/>
      <c r="AR100" s="18"/>
      <c r="AS100" s="18"/>
      <c r="AT100" s="18"/>
      <c r="AU100" s="18"/>
      <c r="AV100" s="18"/>
      <c r="AW100" s="18"/>
      <c r="AX100" s="18"/>
      <c r="AY100" s="18"/>
      <c r="AZ100" s="18"/>
      <c r="BA100" s="18"/>
      <c r="BB100" s="64">
        <f t="shared" si="4"/>
        <v>5317526.8</v>
      </c>
      <c r="BE100" s="17"/>
    </row>
    <row r="101" spans="1:57" x14ac:dyDescent="0.4">
      <c r="A101" s="19" t="s">
        <v>103</v>
      </c>
      <c r="B101" s="122"/>
      <c r="C101" s="122"/>
      <c r="D101" s="122"/>
      <c r="E101" s="18"/>
      <c r="F101" s="18"/>
      <c r="G101" s="18"/>
      <c r="H101" s="18"/>
      <c r="I101" s="18"/>
      <c r="J101" s="18"/>
      <c r="K101" s="18"/>
      <c r="L101" s="18"/>
      <c r="M101" s="18"/>
      <c r="N101" s="18"/>
      <c r="O101" s="18"/>
      <c r="P101" s="18"/>
      <c r="Q101" s="18"/>
      <c r="R101" s="18"/>
      <c r="S101" s="18"/>
      <c r="T101" s="18"/>
      <c r="U101" s="18"/>
      <c r="V101" s="18"/>
      <c r="W101" s="18"/>
      <c r="X101" s="18"/>
      <c r="Y101" s="18"/>
      <c r="Z101" s="18"/>
      <c r="AA101" s="18"/>
      <c r="AB101" s="18"/>
      <c r="AC101" s="18"/>
      <c r="AD101" s="18"/>
      <c r="AE101" s="18"/>
      <c r="AF101" s="18"/>
      <c r="AG101" s="18">
        <v>39213.050000000003</v>
      </c>
      <c r="AH101" s="18">
        <v>65191.98</v>
      </c>
      <c r="AI101" s="18">
        <v>79744.63</v>
      </c>
      <c r="AJ101" s="18">
        <v>280279.28999999998</v>
      </c>
      <c r="AK101" s="18">
        <v>5096568.29</v>
      </c>
      <c r="AL101" s="18">
        <v>118791.02</v>
      </c>
      <c r="AM101" s="18"/>
      <c r="AN101" s="18"/>
      <c r="AO101" s="18"/>
      <c r="AP101" s="18"/>
      <c r="AQ101" s="18"/>
      <c r="AR101" s="18"/>
      <c r="AS101" s="18"/>
      <c r="AT101" s="18"/>
      <c r="AU101" s="18"/>
      <c r="AV101" s="18"/>
      <c r="AW101" s="18"/>
      <c r="AX101" s="18"/>
      <c r="AY101" s="18"/>
      <c r="AZ101" s="18"/>
      <c r="BA101" s="18"/>
      <c r="BB101" s="64">
        <f t="shared" si="4"/>
        <v>5679788.2599999998</v>
      </c>
      <c r="BE101" s="17"/>
    </row>
    <row r="102" spans="1:57" x14ac:dyDescent="0.4">
      <c r="A102" s="19" t="s">
        <v>104</v>
      </c>
      <c r="B102" s="122"/>
      <c r="C102" s="122"/>
      <c r="D102" s="122"/>
      <c r="E102" s="18"/>
      <c r="F102" s="18"/>
      <c r="G102" s="18"/>
      <c r="H102" s="18"/>
      <c r="I102" s="18"/>
      <c r="J102" s="18"/>
      <c r="K102" s="18"/>
      <c r="L102" s="18"/>
      <c r="M102" s="18"/>
      <c r="N102" s="18"/>
      <c r="O102" s="18"/>
      <c r="P102" s="18"/>
      <c r="Q102" s="18"/>
      <c r="R102" s="18"/>
      <c r="S102" s="18"/>
      <c r="T102" s="18"/>
      <c r="U102" s="18"/>
      <c r="V102" s="18"/>
      <c r="W102" s="18"/>
      <c r="X102" s="18"/>
      <c r="Y102" s="18"/>
      <c r="Z102" s="18"/>
      <c r="AA102" s="18"/>
      <c r="AB102" s="18"/>
      <c r="AC102" s="18"/>
      <c r="AD102" s="18"/>
      <c r="AE102" s="18"/>
      <c r="AF102" s="18"/>
      <c r="AG102" s="18"/>
      <c r="AH102" s="18">
        <v>1461.48</v>
      </c>
      <c r="AI102" s="18">
        <v>7861.1099999999988</v>
      </c>
      <c r="AJ102" s="18">
        <v>8540.93</v>
      </c>
      <c r="AK102" s="18">
        <v>92756.720000000088</v>
      </c>
      <c r="AL102" s="18">
        <v>4002710.2900000014</v>
      </c>
      <c r="AM102" s="18">
        <v>93591.959999999948</v>
      </c>
      <c r="AN102" s="18"/>
      <c r="AO102" s="18"/>
      <c r="AP102" s="18"/>
      <c r="AQ102" s="18"/>
      <c r="AR102" s="18"/>
      <c r="AS102" s="18"/>
      <c r="AT102" s="18"/>
      <c r="AU102" s="18"/>
      <c r="AV102" s="18"/>
      <c r="AW102" s="18"/>
      <c r="AX102" s="18"/>
      <c r="AY102" s="18"/>
      <c r="AZ102" s="18"/>
      <c r="BA102" s="18"/>
      <c r="BB102" s="64">
        <f t="shared" si="4"/>
        <v>4206922.4900000012</v>
      </c>
      <c r="BE102" s="22"/>
    </row>
    <row r="103" spans="1:57" x14ac:dyDescent="0.4">
      <c r="A103" s="19" t="s">
        <v>105</v>
      </c>
      <c r="B103" s="122"/>
      <c r="C103" s="122"/>
      <c r="D103" s="122"/>
      <c r="E103" s="18"/>
      <c r="F103" s="18"/>
      <c r="G103" s="18"/>
      <c r="H103" s="18"/>
      <c r="I103" s="18"/>
      <c r="J103" s="18"/>
      <c r="K103" s="18"/>
      <c r="L103" s="18"/>
      <c r="M103" s="18"/>
      <c r="N103" s="18"/>
      <c r="O103" s="18"/>
      <c r="P103" s="18"/>
      <c r="Q103" s="18"/>
      <c r="R103" s="18"/>
      <c r="S103" s="18"/>
      <c r="T103" s="18"/>
      <c r="U103" s="18"/>
      <c r="V103" s="18"/>
      <c r="W103" s="18"/>
      <c r="X103" s="18"/>
      <c r="Y103" s="18"/>
      <c r="Z103" s="18"/>
      <c r="AA103" s="18"/>
      <c r="AB103" s="18"/>
      <c r="AC103" s="18"/>
      <c r="AD103" s="18"/>
      <c r="AE103" s="18"/>
      <c r="AF103" s="18">
        <v>4104.93</v>
      </c>
      <c r="AG103" s="18">
        <v>7707.27</v>
      </c>
      <c r="AH103" s="18">
        <v>21183.05</v>
      </c>
      <c r="AI103" s="18">
        <v>7905.86</v>
      </c>
      <c r="AJ103" s="18">
        <v>28021.05</v>
      </c>
      <c r="AK103" s="18">
        <v>55294.34</v>
      </c>
      <c r="AL103" s="18">
        <v>90628.49</v>
      </c>
      <c r="AM103" s="18">
        <v>4302807.63</v>
      </c>
      <c r="AN103" s="18">
        <v>97495.93</v>
      </c>
      <c r="AO103" s="18"/>
      <c r="AP103" s="18"/>
      <c r="AQ103" s="18"/>
      <c r="AR103" s="18"/>
      <c r="AS103" s="18"/>
      <c r="AT103" s="18"/>
      <c r="AU103" s="18"/>
      <c r="AV103" s="18"/>
      <c r="AW103" s="18"/>
      <c r="AX103" s="18"/>
      <c r="AY103" s="18"/>
      <c r="AZ103" s="18"/>
      <c r="BA103" s="18"/>
      <c r="BB103" s="64">
        <f t="shared" si="4"/>
        <v>4615148.55</v>
      </c>
      <c r="BE103" s="22"/>
    </row>
    <row r="104" spans="1:57" x14ac:dyDescent="0.4">
      <c r="A104" s="19" t="s">
        <v>106</v>
      </c>
      <c r="B104" s="122"/>
      <c r="C104" s="122"/>
      <c r="D104" s="122"/>
      <c r="E104" s="18"/>
      <c r="F104" s="18"/>
      <c r="G104" s="18"/>
      <c r="H104" s="18"/>
      <c r="I104" s="18"/>
      <c r="J104" s="18"/>
      <c r="K104" s="18"/>
      <c r="L104" s="18"/>
      <c r="M104" s="18"/>
      <c r="N104" s="18"/>
      <c r="O104" s="18"/>
      <c r="P104" s="18"/>
      <c r="Q104" s="18"/>
      <c r="R104" s="18"/>
      <c r="S104" s="18"/>
      <c r="T104" s="18"/>
      <c r="U104" s="18"/>
      <c r="V104" s="18"/>
      <c r="W104" s="18"/>
      <c r="X104" s="18"/>
      <c r="Y104" s="18"/>
      <c r="Z104" s="18"/>
      <c r="AA104" s="18"/>
      <c r="AB104" s="18"/>
      <c r="AC104" s="18"/>
      <c r="AD104" s="18"/>
      <c r="AE104" s="18"/>
      <c r="AF104" s="18"/>
      <c r="AG104" s="18"/>
      <c r="AH104" s="18">
        <v>4344.26</v>
      </c>
      <c r="AI104" s="18">
        <v>18665.02</v>
      </c>
      <c r="AJ104" s="18">
        <v>20230.66</v>
      </c>
      <c r="AK104" s="18">
        <v>44689.81</v>
      </c>
      <c r="AL104" s="18">
        <v>59039.68</v>
      </c>
      <c r="AM104" s="18">
        <v>254234.43</v>
      </c>
      <c r="AN104" s="18">
        <v>3379667.75</v>
      </c>
      <c r="AO104" s="18">
        <v>125873.18</v>
      </c>
      <c r="AP104" s="18"/>
      <c r="AQ104" s="18"/>
      <c r="AR104" s="18"/>
      <c r="AS104" s="18"/>
      <c r="AT104" s="18"/>
      <c r="AU104" s="18"/>
      <c r="AV104" s="18"/>
      <c r="AW104" s="18"/>
      <c r="AX104" s="18"/>
      <c r="AY104" s="18"/>
      <c r="AZ104" s="18"/>
      <c r="BA104" s="18"/>
      <c r="BB104" s="64">
        <f t="shared" si="4"/>
        <v>3906744.79</v>
      </c>
      <c r="BE104" s="22"/>
    </row>
    <row r="105" spans="1:57" x14ac:dyDescent="0.4">
      <c r="A105" s="19" t="s">
        <v>107</v>
      </c>
      <c r="B105" s="122"/>
      <c r="C105" s="122"/>
      <c r="D105" s="122"/>
      <c r="E105" s="18"/>
      <c r="F105" s="18"/>
      <c r="G105" s="18"/>
      <c r="H105" s="18"/>
      <c r="I105" s="18"/>
      <c r="J105" s="18"/>
      <c r="K105" s="18"/>
      <c r="L105" s="18"/>
      <c r="M105" s="18"/>
      <c r="N105" s="18"/>
      <c r="O105" s="18"/>
      <c r="P105" s="18"/>
      <c r="Q105" s="18"/>
      <c r="R105" s="18"/>
      <c r="S105" s="18"/>
      <c r="T105" s="18"/>
      <c r="U105" s="18"/>
      <c r="V105" s="18"/>
      <c r="W105" s="18"/>
      <c r="X105" s="18"/>
      <c r="Y105" s="18"/>
      <c r="Z105" s="18"/>
      <c r="AA105" s="18"/>
      <c r="AB105" s="18"/>
      <c r="AC105" s="18"/>
      <c r="AD105" s="18"/>
      <c r="AE105" s="18"/>
      <c r="AF105" s="18"/>
      <c r="AG105" s="18"/>
      <c r="AH105" s="18">
        <v>1070.92</v>
      </c>
      <c r="AI105" s="18">
        <v>1916.72</v>
      </c>
      <c r="AJ105" s="18">
        <v>5076.3499999999995</v>
      </c>
      <c r="AK105" s="18">
        <v>17238.010000000002</v>
      </c>
      <c r="AL105" s="18">
        <v>65718.48</v>
      </c>
      <c r="AM105" s="18">
        <v>73661.399999999994</v>
      </c>
      <c r="AN105" s="18">
        <v>104381.48000000001</v>
      </c>
      <c r="AO105" s="18">
        <v>3676090.5800000136</v>
      </c>
      <c r="AP105" s="18">
        <v>82991.810000000056</v>
      </c>
      <c r="AQ105" s="18"/>
      <c r="AR105" s="18"/>
      <c r="AS105" s="18"/>
      <c r="AT105" s="18"/>
      <c r="AU105" s="18"/>
      <c r="AV105" s="18"/>
      <c r="AW105" s="18"/>
      <c r="AX105" s="18"/>
      <c r="AY105" s="18"/>
      <c r="AZ105" s="18"/>
      <c r="BA105" s="18"/>
      <c r="BB105" s="64">
        <f t="shared" si="4"/>
        <v>4028145.7500000135</v>
      </c>
      <c r="BE105" s="22"/>
    </row>
    <row r="106" spans="1:57" x14ac:dyDescent="0.4">
      <c r="A106" s="19" t="s">
        <v>108</v>
      </c>
      <c r="B106" s="122"/>
      <c r="C106" s="122"/>
      <c r="D106" s="122"/>
      <c r="E106" s="18"/>
      <c r="F106" s="18"/>
      <c r="G106" s="18"/>
      <c r="H106" s="18"/>
      <c r="I106" s="18"/>
      <c r="J106" s="18"/>
      <c r="K106" s="18"/>
      <c r="L106" s="18"/>
      <c r="M106" s="18"/>
      <c r="N106" s="18"/>
      <c r="O106" s="18"/>
      <c r="P106" s="18"/>
      <c r="Q106" s="18"/>
      <c r="R106" s="18"/>
      <c r="S106" s="18"/>
      <c r="T106" s="18"/>
      <c r="U106" s="18"/>
      <c r="V106" s="18"/>
      <c r="W106" s="18"/>
      <c r="X106" s="18"/>
      <c r="Y106" s="18"/>
      <c r="Z106" s="18"/>
      <c r="AA106" s="18"/>
      <c r="AB106" s="18"/>
      <c r="AC106" s="18"/>
      <c r="AD106" s="18"/>
      <c r="AE106" s="18"/>
      <c r="AF106" s="18"/>
      <c r="AG106" s="18"/>
      <c r="AH106" s="18">
        <v>517.6</v>
      </c>
      <c r="AI106" s="18">
        <v>1236.98</v>
      </c>
      <c r="AJ106" s="18">
        <v>2380.15</v>
      </c>
      <c r="AK106" s="18">
        <v>4344.26</v>
      </c>
      <c r="AL106" s="18">
        <v>3809.44</v>
      </c>
      <c r="AM106" s="18">
        <v>6188.5</v>
      </c>
      <c r="AN106" s="18">
        <v>13105.69</v>
      </c>
      <c r="AO106" s="18">
        <v>145597.32</v>
      </c>
      <c r="AP106" s="18">
        <v>2729478.07</v>
      </c>
      <c r="AQ106" s="18">
        <v>99556.24</v>
      </c>
      <c r="AR106" s="18"/>
      <c r="AS106" s="18"/>
      <c r="AT106" s="18"/>
      <c r="AU106" s="18"/>
      <c r="AV106" s="18"/>
      <c r="AW106" s="18"/>
      <c r="AX106" s="18"/>
      <c r="AY106" s="18"/>
      <c r="AZ106" s="18"/>
      <c r="BA106" s="18"/>
      <c r="BB106" s="64">
        <f t="shared" si="4"/>
        <v>3006214.25</v>
      </c>
      <c r="BE106" s="22"/>
    </row>
    <row r="107" spans="1:57" x14ac:dyDescent="0.4">
      <c r="A107" s="19" t="s">
        <v>109</v>
      </c>
      <c r="B107" s="122"/>
      <c r="C107" s="122"/>
      <c r="D107" s="122"/>
      <c r="E107" s="18"/>
      <c r="F107" s="18"/>
      <c r="G107" s="18"/>
      <c r="H107" s="18"/>
      <c r="I107" s="18"/>
      <c r="J107" s="18"/>
      <c r="K107" s="18"/>
      <c r="L107" s="18"/>
      <c r="M107" s="18"/>
      <c r="N107" s="18"/>
      <c r="O107" s="18"/>
      <c r="P107" s="18"/>
      <c r="Q107" s="18"/>
      <c r="R107" s="18"/>
      <c r="S107" s="18"/>
      <c r="T107" s="18"/>
      <c r="U107" s="18"/>
      <c r="V107" s="18"/>
      <c r="W107" s="18"/>
      <c r="X107" s="18"/>
      <c r="Y107" s="18"/>
      <c r="Z107" s="18"/>
      <c r="AA107" s="18"/>
      <c r="AB107" s="18"/>
      <c r="AC107" s="18"/>
      <c r="AD107" s="18"/>
      <c r="AE107" s="18"/>
      <c r="AF107" s="18"/>
      <c r="AG107" s="18"/>
      <c r="AH107" s="18"/>
      <c r="AI107" s="18"/>
      <c r="AJ107" s="18"/>
      <c r="AK107" s="18"/>
      <c r="AL107" s="18"/>
      <c r="AM107" s="18">
        <v>822.27</v>
      </c>
      <c r="AN107" s="18">
        <v>3750.82</v>
      </c>
      <c r="AO107" s="18">
        <v>32701.13</v>
      </c>
      <c r="AP107" s="18">
        <v>73098.259999999995</v>
      </c>
      <c r="AQ107" s="18">
        <v>3216119.2</v>
      </c>
      <c r="AR107" s="18">
        <v>133995.98000000001</v>
      </c>
      <c r="AS107" s="18"/>
      <c r="AT107" s="18"/>
      <c r="AU107" s="18"/>
      <c r="AV107" s="18"/>
      <c r="AW107" s="18"/>
      <c r="AX107" s="18"/>
      <c r="AY107" s="18"/>
      <c r="AZ107" s="18"/>
      <c r="BA107" s="18"/>
      <c r="BB107" s="64">
        <f t="shared" si="4"/>
        <v>3460487.66</v>
      </c>
      <c r="BE107" s="22"/>
    </row>
    <row r="108" spans="1:57" x14ac:dyDescent="0.4">
      <c r="A108" s="19" t="s">
        <v>110</v>
      </c>
      <c r="B108" s="122"/>
      <c r="C108" s="122"/>
      <c r="D108" s="122"/>
      <c r="E108" s="18"/>
      <c r="F108" s="18"/>
      <c r="G108" s="18"/>
      <c r="H108" s="18"/>
      <c r="I108" s="18"/>
      <c r="J108" s="18"/>
      <c r="K108" s="18"/>
      <c r="L108" s="18"/>
      <c r="M108" s="18"/>
      <c r="N108" s="18"/>
      <c r="O108" s="18"/>
      <c r="P108" s="18"/>
      <c r="Q108" s="18"/>
      <c r="R108" s="18"/>
      <c r="S108" s="18"/>
      <c r="T108" s="18"/>
      <c r="U108" s="18"/>
      <c r="V108" s="18"/>
      <c r="W108" s="18"/>
      <c r="X108" s="18"/>
      <c r="Y108" s="18"/>
      <c r="Z108" s="18"/>
      <c r="AA108" s="18"/>
      <c r="AB108" s="18"/>
      <c r="AC108" s="18"/>
      <c r="AD108" s="18"/>
      <c r="AE108" s="18"/>
      <c r="AF108" s="18"/>
      <c r="AG108" s="18"/>
      <c r="AH108" s="18"/>
      <c r="AI108" s="18"/>
      <c r="AJ108" s="18"/>
      <c r="AK108" s="18"/>
      <c r="AL108" s="18"/>
      <c r="AM108" s="18"/>
      <c r="AN108" s="18"/>
      <c r="AO108" s="18"/>
      <c r="AP108" s="18"/>
      <c r="AQ108" s="18">
        <v>45917.96</v>
      </c>
      <c r="AR108" s="18">
        <v>3767323.32</v>
      </c>
      <c r="AS108" s="18">
        <v>94565.97</v>
      </c>
      <c r="AT108" s="18"/>
      <c r="AU108" s="18"/>
      <c r="AV108" s="18"/>
      <c r="AW108" s="18"/>
      <c r="AX108" s="18"/>
      <c r="AY108" s="18"/>
      <c r="AZ108" s="18"/>
      <c r="BA108" s="18"/>
      <c r="BB108" s="64">
        <f t="shared" si="4"/>
        <v>3907807.25</v>
      </c>
      <c r="BE108" s="22"/>
    </row>
    <row r="109" spans="1:57" x14ac:dyDescent="0.4">
      <c r="A109" s="19" t="s">
        <v>111</v>
      </c>
      <c r="B109" s="122"/>
      <c r="C109" s="122"/>
      <c r="D109" s="122"/>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c r="AP109" s="18"/>
      <c r="AQ109" s="18"/>
      <c r="AR109" s="18">
        <v>29681.409999999974</v>
      </c>
      <c r="AS109" s="18">
        <v>3860600.2099999934</v>
      </c>
      <c r="AT109" s="18">
        <v>193088.31999999989</v>
      </c>
      <c r="AU109" s="18"/>
      <c r="AV109" s="18"/>
      <c r="AW109" s="18"/>
      <c r="AX109" s="18"/>
      <c r="AY109" s="18"/>
      <c r="AZ109" s="18"/>
      <c r="BA109" s="18"/>
      <c r="BB109" s="64">
        <f t="shared" si="4"/>
        <v>4083369.9399999934</v>
      </c>
      <c r="BE109" s="22"/>
    </row>
    <row r="110" spans="1:57" x14ac:dyDescent="0.4">
      <c r="A110" s="19" t="s">
        <v>112</v>
      </c>
      <c r="B110" s="122"/>
      <c r="C110" s="122"/>
      <c r="D110" s="122"/>
      <c r="E110" s="18"/>
      <c r="F110" s="18"/>
      <c r="G110" s="18"/>
      <c r="H110" s="18"/>
      <c r="I110" s="18"/>
      <c r="J110" s="18"/>
      <c r="K110" s="18"/>
      <c r="L110" s="18"/>
      <c r="M110" s="18"/>
      <c r="N110" s="18"/>
      <c r="O110" s="18"/>
      <c r="P110" s="18"/>
      <c r="Q110" s="18"/>
      <c r="R110" s="18"/>
      <c r="S110" s="18"/>
      <c r="T110" s="18"/>
      <c r="U110" s="18"/>
      <c r="V110" s="18"/>
      <c r="W110" s="18"/>
      <c r="X110" s="18"/>
      <c r="Y110" s="18"/>
      <c r="Z110" s="18"/>
      <c r="AA110" s="18"/>
      <c r="AB110" s="18"/>
      <c r="AC110" s="18"/>
      <c r="AD110" s="18"/>
      <c r="AE110" s="18"/>
      <c r="AF110" s="18"/>
      <c r="AG110" s="18"/>
      <c r="AH110" s="18"/>
      <c r="AI110" s="18"/>
      <c r="AJ110" s="18"/>
      <c r="AK110" s="18"/>
      <c r="AL110" s="18"/>
      <c r="AM110" s="18"/>
      <c r="AN110" s="18"/>
      <c r="AO110" s="18"/>
      <c r="AP110" s="18"/>
      <c r="AQ110" s="18">
        <v>378.6</v>
      </c>
      <c r="AR110" s="18">
        <v>424.98</v>
      </c>
      <c r="AS110" s="18">
        <v>33420.010000000031</v>
      </c>
      <c r="AT110" s="18">
        <v>5478103.4400000079</v>
      </c>
      <c r="AU110" s="18">
        <v>155135.50000000017</v>
      </c>
      <c r="AV110" s="18"/>
      <c r="AW110" s="18"/>
      <c r="AX110" s="18"/>
      <c r="AY110" s="18"/>
      <c r="AZ110" s="18"/>
      <c r="BA110" s="18"/>
      <c r="BB110" s="64">
        <f t="shared" si="4"/>
        <v>5667462.5300000077</v>
      </c>
      <c r="BE110" s="22"/>
    </row>
    <row r="111" spans="1:57" x14ac:dyDescent="0.4">
      <c r="A111" s="19" t="s">
        <v>113</v>
      </c>
      <c r="B111" s="122"/>
      <c r="C111" s="122"/>
      <c r="D111" s="122"/>
      <c r="E111" s="18"/>
      <c r="F111" s="18"/>
      <c r="G111" s="18"/>
      <c r="H111" s="18"/>
      <c r="I111" s="18"/>
      <c r="J111" s="18"/>
      <c r="K111" s="18"/>
      <c r="L111" s="18"/>
      <c r="M111" s="18"/>
      <c r="N111" s="18"/>
      <c r="O111" s="18"/>
      <c r="P111" s="18"/>
      <c r="Q111" s="18"/>
      <c r="R111" s="18"/>
      <c r="S111" s="18"/>
      <c r="T111" s="18"/>
      <c r="U111" s="18"/>
      <c r="V111" s="18"/>
      <c r="W111" s="18"/>
      <c r="X111" s="18"/>
      <c r="Y111" s="18"/>
      <c r="Z111" s="18"/>
      <c r="AA111" s="18"/>
      <c r="AB111" s="18"/>
      <c r="AC111" s="18"/>
      <c r="AD111" s="18"/>
      <c r="AE111" s="18"/>
      <c r="AF111" s="18"/>
      <c r="AG111" s="18"/>
      <c r="AH111" s="18"/>
      <c r="AI111" s="18"/>
      <c r="AJ111" s="18"/>
      <c r="AK111" s="18"/>
      <c r="AL111" s="18"/>
      <c r="AM111" s="18"/>
      <c r="AN111" s="18"/>
      <c r="AO111" s="18"/>
      <c r="AP111" s="18"/>
      <c r="AQ111" s="18"/>
      <c r="AR111" s="18"/>
      <c r="AS111" s="18">
        <v>-60.279999999999745</v>
      </c>
      <c r="AT111" s="18">
        <v>56167.130000000056</v>
      </c>
      <c r="AU111" s="18">
        <v>3739269.0299999965</v>
      </c>
      <c r="AV111" s="18">
        <v>89714.270000000019</v>
      </c>
      <c r="AW111" s="18"/>
      <c r="AX111" s="18"/>
      <c r="AY111" s="18"/>
      <c r="AZ111" s="18"/>
      <c r="BA111" s="18"/>
      <c r="BB111" s="64">
        <f t="shared" si="4"/>
        <v>3885090.1499999966</v>
      </c>
      <c r="BE111" s="22"/>
    </row>
    <row r="112" spans="1:57" x14ac:dyDescent="0.4">
      <c r="A112" s="19" t="s">
        <v>114</v>
      </c>
      <c r="B112" s="122"/>
      <c r="C112" s="122"/>
      <c r="D112" s="122"/>
      <c r="E112" s="18"/>
      <c r="F112" s="18"/>
      <c r="G112" s="18"/>
      <c r="H112" s="18"/>
      <c r="I112" s="18"/>
      <c r="J112" s="18"/>
      <c r="K112" s="18"/>
      <c r="L112" s="18"/>
      <c r="M112" s="18"/>
      <c r="N112" s="18"/>
      <c r="O112" s="18"/>
      <c r="P112" s="18"/>
      <c r="Q112" s="18"/>
      <c r="R112" s="18"/>
      <c r="S112" s="18"/>
      <c r="T112" s="18"/>
      <c r="U112" s="18"/>
      <c r="V112" s="18"/>
      <c r="W112" s="18"/>
      <c r="X112" s="18"/>
      <c r="Y112" s="18"/>
      <c r="Z112" s="18"/>
      <c r="AA112" s="18"/>
      <c r="AB112" s="18"/>
      <c r="AC112" s="18"/>
      <c r="AD112" s="18"/>
      <c r="AE112" s="18"/>
      <c r="AF112" s="18"/>
      <c r="AG112" s="18"/>
      <c r="AH112" s="18"/>
      <c r="AI112" s="18"/>
      <c r="AJ112" s="18"/>
      <c r="AK112" s="18"/>
      <c r="AL112" s="18"/>
      <c r="AM112" s="18"/>
      <c r="AN112" s="18"/>
      <c r="AO112" s="18"/>
      <c r="AP112" s="18"/>
      <c r="AQ112" s="18"/>
      <c r="AR112" s="18"/>
      <c r="AS112" s="18"/>
      <c r="AT112" s="18"/>
      <c r="AU112" s="18">
        <v>35251.969999999972</v>
      </c>
      <c r="AV112" s="18">
        <v>3507331.3699999992</v>
      </c>
      <c r="AW112" s="18">
        <v>193751.45000000045</v>
      </c>
      <c r="AX112" s="18"/>
      <c r="AY112" s="18"/>
      <c r="AZ112" s="18"/>
      <c r="BA112" s="18"/>
      <c r="BB112" s="64">
        <f t="shared" si="4"/>
        <v>3736334.7899999996</v>
      </c>
      <c r="BE112" s="22"/>
    </row>
    <row r="113" spans="1:57" x14ac:dyDescent="0.4">
      <c r="A113" s="19" t="s">
        <v>115</v>
      </c>
      <c r="B113" s="122"/>
      <c r="C113" s="122"/>
      <c r="D113" s="122"/>
      <c r="E113" s="18"/>
      <c r="F113" s="18"/>
      <c r="G113" s="18"/>
      <c r="H113" s="18"/>
      <c r="I113" s="18"/>
      <c r="J113" s="18"/>
      <c r="K113" s="18"/>
      <c r="L113" s="18"/>
      <c r="M113" s="18"/>
      <c r="N113" s="18"/>
      <c r="O113" s="18"/>
      <c r="P113" s="18"/>
      <c r="Q113" s="18"/>
      <c r="R113" s="18"/>
      <c r="S113" s="18"/>
      <c r="T113" s="18"/>
      <c r="U113" s="18"/>
      <c r="V113" s="18"/>
      <c r="W113" s="18"/>
      <c r="X113" s="18"/>
      <c r="Y113" s="18"/>
      <c r="Z113" s="18"/>
      <c r="AA113" s="18"/>
      <c r="AB113" s="18"/>
      <c r="AC113" s="18"/>
      <c r="AD113" s="18"/>
      <c r="AE113" s="18"/>
      <c r="AF113" s="18"/>
      <c r="AG113" s="18"/>
      <c r="AH113" s="18"/>
      <c r="AI113" s="18"/>
      <c r="AJ113" s="18"/>
      <c r="AK113" s="18"/>
      <c r="AL113" s="18"/>
      <c r="AM113" s="18"/>
      <c r="AN113" s="18"/>
      <c r="AO113" s="18"/>
      <c r="AP113" s="18"/>
      <c r="AQ113" s="18"/>
      <c r="AR113" s="18"/>
      <c r="AS113" s="18"/>
      <c r="AT113" s="18"/>
      <c r="AU113" s="18"/>
      <c r="AV113" s="18">
        <v>43030.760000000031</v>
      </c>
      <c r="AW113" s="18">
        <v>3351899.8100000052</v>
      </c>
      <c r="AX113" s="18">
        <v>79830.339999999953</v>
      </c>
      <c r="AY113" s="18"/>
      <c r="AZ113" s="18"/>
      <c r="BA113" s="18"/>
      <c r="BB113" s="64">
        <f t="shared" si="4"/>
        <v>3474760.9100000053</v>
      </c>
      <c r="BE113" s="22"/>
    </row>
    <row r="114" spans="1:57" x14ac:dyDescent="0.4">
      <c r="A114" s="19" t="s">
        <v>116</v>
      </c>
      <c r="B114" s="122"/>
      <c r="C114" s="122"/>
      <c r="D114" s="122"/>
      <c r="E114" s="18"/>
      <c r="F114" s="18"/>
      <c r="G114" s="18"/>
      <c r="H114" s="18"/>
      <c r="I114" s="18"/>
      <c r="J114" s="18"/>
      <c r="K114" s="18"/>
      <c r="L114" s="18"/>
      <c r="M114" s="18"/>
      <c r="N114" s="18"/>
      <c r="O114" s="18"/>
      <c r="P114" s="18"/>
      <c r="Q114" s="18"/>
      <c r="R114" s="18"/>
      <c r="S114" s="18"/>
      <c r="T114" s="18"/>
      <c r="U114" s="18"/>
      <c r="V114" s="18"/>
      <c r="W114" s="18"/>
      <c r="X114" s="18"/>
      <c r="Y114" s="18"/>
      <c r="Z114" s="18"/>
      <c r="AA114" s="18"/>
      <c r="AB114" s="18"/>
      <c r="AC114" s="18"/>
      <c r="AD114" s="18"/>
      <c r="AE114" s="18"/>
      <c r="AF114" s="18"/>
      <c r="AG114" s="18"/>
      <c r="AH114" s="18"/>
      <c r="AI114" s="18"/>
      <c r="AJ114" s="18"/>
      <c r="AK114" s="18"/>
      <c r="AL114" s="18"/>
      <c r="AM114" s="18"/>
      <c r="AN114" s="18"/>
      <c r="AO114" s="18"/>
      <c r="AP114" s="18"/>
      <c r="AQ114" s="18"/>
      <c r="AR114" s="18"/>
      <c r="AS114" s="18"/>
      <c r="AT114" s="18"/>
      <c r="AU114" s="18"/>
      <c r="AV114" s="18"/>
      <c r="AW114" s="18">
        <v>41223.12999999999</v>
      </c>
      <c r="AX114" s="18">
        <v>3601916.4399999925</v>
      </c>
      <c r="AY114" s="18">
        <v>141146.56999999992</v>
      </c>
      <c r="AZ114" s="18"/>
      <c r="BA114" s="18"/>
      <c r="BB114" s="64">
        <f t="shared" si="4"/>
        <v>3784286.1399999922</v>
      </c>
      <c r="BE114" s="22"/>
    </row>
    <row r="115" spans="1:57" x14ac:dyDescent="0.4">
      <c r="A115" s="19" t="s">
        <v>117</v>
      </c>
      <c r="B115" s="122"/>
      <c r="C115" s="122"/>
      <c r="D115" s="122"/>
      <c r="E115" s="18"/>
      <c r="F115" s="18"/>
      <c r="G115" s="18"/>
      <c r="H115" s="18"/>
      <c r="I115" s="18"/>
      <c r="J115" s="18"/>
      <c r="K115" s="18"/>
      <c r="L115" s="18"/>
      <c r="M115" s="18"/>
      <c r="N115" s="18"/>
      <c r="O115" s="18"/>
      <c r="P115" s="18"/>
      <c r="Q115" s="18"/>
      <c r="R115" s="18"/>
      <c r="S115" s="18"/>
      <c r="T115" s="18"/>
      <c r="U115" s="18"/>
      <c r="V115" s="18"/>
      <c r="W115" s="18"/>
      <c r="X115" s="18"/>
      <c r="Y115" s="18"/>
      <c r="Z115" s="18"/>
      <c r="AA115" s="18"/>
      <c r="AB115" s="18"/>
      <c r="AC115" s="18"/>
      <c r="AD115" s="18"/>
      <c r="AE115" s="18"/>
      <c r="AF115" s="18"/>
      <c r="AG115" s="18"/>
      <c r="AH115" s="18"/>
      <c r="AI115" s="18"/>
      <c r="AJ115" s="18"/>
      <c r="AK115" s="18"/>
      <c r="AL115" s="18"/>
      <c r="AM115" s="18"/>
      <c r="AN115" s="18"/>
      <c r="AO115" s="18"/>
      <c r="AP115" s="18"/>
      <c r="AQ115" s="18"/>
      <c r="AR115" s="18"/>
      <c r="AS115" s="18"/>
      <c r="AT115" s="18"/>
      <c r="AU115" s="18"/>
      <c r="AV115" s="18"/>
      <c r="AW115" s="18"/>
      <c r="AX115" s="18">
        <v>47521.989999999932</v>
      </c>
      <c r="AY115" s="18">
        <v>4805539.1799999857</v>
      </c>
      <c r="AZ115" s="18">
        <v>119487.31999999992</v>
      </c>
      <c r="BA115" s="18"/>
      <c r="BB115" s="64">
        <f t="shared" si="4"/>
        <v>4972548.4899999863</v>
      </c>
      <c r="BE115" s="22"/>
    </row>
    <row r="116" spans="1:57" x14ac:dyDescent="0.4">
      <c r="A116" s="19" t="s">
        <v>118</v>
      </c>
      <c r="B116" s="122"/>
      <c r="C116" s="122"/>
      <c r="D116" s="122"/>
      <c r="E116" s="18"/>
      <c r="F116" s="18"/>
      <c r="G116" s="18"/>
      <c r="H116" s="18"/>
      <c r="I116" s="18"/>
      <c r="J116" s="18"/>
      <c r="K116" s="18"/>
      <c r="L116" s="18"/>
      <c r="M116" s="18"/>
      <c r="N116" s="18"/>
      <c r="O116" s="18"/>
      <c r="P116" s="18"/>
      <c r="Q116" s="18"/>
      <c r="R116" s="18"/>
      <c r="S116" s="18"/>
      <c r="T116" s="18"/>
      <c r="U116" s="18"/>
      <c r="V116" s="18"/>
      <c r="W116" s="18"/>
      <c r="X116" s="18"/>
      <c r="Y116" s="18"/>
      <c r="Z116" s="18"/>
      <c r="AA116" s="18"/>
      <c r="AB116" s="18"/>
      <c r="AC116" s="18"/>
      <c r="AD116" s="18"/>
      <c r="AE116" s="18"/>
      <c r="AF116" s="18"/>
      <c r="AG116" s="18"/>
      <c r="AH116" s="18"/>
      <c r="AI116" s="18"/>
      <c r="AJ116" s="18"/>
      <c r="AK116" s="18"/>
      <c r="AL116" s="18"/>
      <c r="AM116" s="18"/>
      <c r="AN116" s="18"/>
      <c r="AO116" s="18"/>
      <c r="AP116" s="18"/>
      <c r="AQ116" s="18"/>
      <c r="AR116" s="18"/>
      <c r="AS116" s="18"/>
      <c r="AT116" s="18"/>
      <c r="AU116" s="18"/>
      <c r="AV116" s="18"/>
      <c r="AW116" s="18"/>
      <c r="AX116" s="18"/>
      <c r="AY116" s="18">
        <v>72890.299999999916</v>
      </c>
      <c r="AZ116" s="18">
        <v>3581039.0599999912</v>
      </c>
      <c r="BA116" s="18"/>
      <c r="BB116" s="64">
        <f t="shared" si="4"/>
        <v>3653929.359999991</v>
      </c>
      <c r="BE116" s="22"/>
    </row>
    <row r="117" spans="1:57" x14ac:dyDescent="0.4">
      <c r="A117" s="19" t="s">
        <v>119</v>
      </c>
      <c r="B117" s="122"/>
      <c r="C117" s="122"/>
      <c r="D117" s="122"/>
      <c r="E117" s="18"/>
      <c r="F117" s="18"/>
      <c r="G117" s="18"/>
      <c r="H117" s="18"/>
      <c r="I117" s="18"/>
      <c r="J117" s="18"/>
      <c r="K117" s="18"/>
      <c r="L117" s="18"/>
      <c r="M117" s="18"/>
      <c r="N117" s="18"/>
      <c r="O117" s="18"/>
      <c r="P117" s="18"/>
      <c r="Q117" s="18"/>
      <c r="R117" s="18"/>
      <c r="S117" s="18"/>
      <c r="T117" s="18"/>
      <c r="U117" s="18"/>
      <c r="V117" s="18"/>
      <c r="W117" s="18"/>
      <c r="X117" s="18"/>
      <c r="Y117" s="18"/>
      <c r="Z117" s="18"/>
      <c r="AA117" s="18"/>
      <c r="AB117" s="18"/>
      <c r="AC117" s="18"/>
      <c r="AD117" s="18"/>
      <c r="AE117" s="18"/>
      <c r="AF117" s="18"/>
      <c r="AG117" s="18"/>
      <c r="AH117" s="18"/>
      <c r="AI117" s="18"/>
      <c r="AJ117" s="18"/>
      <c r="AK117" s="18"/>
      <c r="AL117" s="18"/>
      <c r="AM117" s="18"/>
      <c r="AN117" s="18"/>
      <c r="AO117" s="18"/>
      <c r="AP117" s="18"/>
      <c r="AQ117" s="18"/>
      <c r="AR117" s="18"/>
      <c r="AS117" s="18"/>
      <c r="AT117" s="18"/>
      <c r="AU117" s="18"/>
      <c r="AV117" s="18"/>
      <c r="AW117" s="18"/>
      <c r="AX117" s="18"/>
      <c r="AY117" s="18">
        <v>4601.9399999999996</v>
      </c>
      <c r="AZ117" s="18">
        <v>33808.030000000013</v>
      </c>
      <c r="BA117" s="18"/>
      <c r="BB117" s="64">
        <f t="shared" si="4"/>
        <v>38409.970000000016</v>
      </c>
      <c r="BE117" s="22"/>
    </row>
    <row r="118" spans="1:57" x14ac:dyDescent="0.4">
      <c r="A118" s="19" t="s">
        <v>120</v>
      </c>
      <c r="B118" s="122"/>
      <c r="C118" s="122"/>
      <c r="D118" s="122"/>
      <c r="E118" s="18"/>
      <c r="F118" s="18"/>
      <c r="G118" s="18"/>
      <c r="H118" s="18"/>
      <c r="I118" s="18"/>
      <c r="J118" s="18"/>
      <c r="K118" s="18"/>
      <c r="L118" s="18"/>
      <c r="M118" s="18"/>
      <c r="N118" s="18"/>
      <c r="O118" s="18"/>
      <c r="P118" s="18"/>
      <c r="Q118" s="18"/>
      <c r="R118" s="18"/>
      <c r="S118" s="18"/>
      <c r="T118" s="18"/>
      <c r="U118" s="18"/>
      <c r="V118" s="18"/>
      <c r="W118" s="18"/>
      <c r="X118" s="18"/>
      <c r="Y118" s="18"/>
      <c r="Z118" s="18"/>
      <c r="AA118" s="18"/>
      <c r="AB118" s="18"/>
      <c r="AC118" s="18"/>
      <c r="AD118" s="18"/>
      <c r="AE118" s="18"/>
      <c r="AF118" s="18"/>
      <c r="AG118" s="18"/>
      <c r="AH118" s="18"/>
      <c r="AI118" s="18"/>
      <c r="AJ118" s="18"/>
      <c r="AK118" s="18"/>
      <c r="AL118" s="18"/>
      <c r="AM118" s="18"/>
      <c r="AN118" s="18"/>
      <c r="AO118" s="18"/>
      <c r="AP118" s="18"/>
      <c r="AQ118" s="18"/>
      <c r="AR118" s="18"/>
      <c r="AS118" s="18"/>
      <c r="AT118" s="18"/>
      <c r="AU118" s="18"/>
      <c r="AV118" s="18"/>
      <c r="AW118" s="18"/>
      <c r="AX118" s="18"/>
      <c r="AY118" s="18"/>
      <c r="AZ118" s="18">
        <v>12846.029999999999</v>
      </c>
      <c r="BA118" s="18"/>
      <c r="BB118" s="64">
        <f t="shared" si="4"/>
        <v>12846.029999999999</v>
      </c>
      <c r="BE118" s="22"/>
    </row>
    <row r="119" spans="1:57" x14ac:dyDescent="0.4">
      <c r="A119" s="19" t="s">
        <v>121</v>
      </c>
      <c r="B119" s="122"/>
      <c r="C119" s="122"/>
      <c r="D119" s="122"/>
      <c r="E119" s="18"/>
      <c r="F119" s="18"/>
      <c r="G119" s="18"/>
      <c r="H119" s="18"/>
      <c r="I119" s="18"/>
      <c r="J119" s="18"/>
      <c r="K119" s="18"/>
      <c r="L119" s="18"/>
      <c r="M119" s="18"/>
      <c r="N119" s="18"/>
      <c r="O119" s="18"/>
      <c r="P119" s="18"/>
      <c r="Q119" s="18"/>
      <c r="R119" s="18"/>
      <c r="S119" s="18"/>
      <c r="T119" s="18"/>
      <c r="U119" s="18"/>
      <c r="V119" s="18"/>
      <c r="W119" s="18"/>
      <c r="X119" s="18"/>
      <c r="Y119" s="18"/>
      <c r="Z119" s="18"/>
      <c r="AA119" s="18"/>
      <c r="AB119" s="18"/>
      <c r="AC119" s="18"/>
      <c r="AD119" s="18"/>
      <c r="AE119" s="18"/>
      <c r="AF119" s="18"/>
      <c r="AG119" s="18"/>
      <c r="AH119" s="18"/>
      <c r="AI119" s="18"/>
      <c r="AJ119" s="18"/>
      <c r="AK119" s="18"/>
      <c r="AL119" s="18"/>
      <c r="AM119" s="18"/>
      <c r="AN119" s="18"/>
      <c r="AO119" s="18"/>
      <c r="AP119" s="18"/>
      <c r="AQ119" s="18"/>
      <c r="AR119" s="18"/>
      <c r="AS119" s="18"/>
      <c r="AT119" s="18"/>
      <c r="AU119" s="18"/>
      <c r="AV119" s="18"/>
      <c r="AW119" s="18"/>
      <c r="AX119" s="18"/>
      <c r="AY119" s="18"/>
      <c r="AZ119" s="18"/>
      <c r="BA119" s="18"/>
      <c r="BB119" s="64">
        <f t="shared" si="4"/>
        <v>0</v>
      </c>
      <c r="BE119" s="22"/>
    </row>
    <row r="120" spans="1:57" x14ac:dyDescent="0.4">
      <c r="A120" s="19" t="s">
        <v>122</v>
      </c>
      <c r="B120" s="122"/>
      <c r="C120" s="122"/>
      <c r="D120" s="122"/>
      <c r="E120" s="18"/>
      <c r="F120" s="18"/>
      <c r="G120" s="18"/>
      <c r="H120" s="18"/>
      <c r="I120" s="18"/>
      <c r="J120" s="18"/>
      <c r="K120" s="18"/>
      <c r="L120" s="18"/>
      <c r="M120" s="18"/>
      <c r="N120" s="18"/>
      <c r="O120" s="18"/>
      <c r="P120" s="18"/>
      <c r="Q120" s="18"/>
      <c r="R120" s="18"/>
      <c r="S120" s="18"/>
      <c r="T120" s="18"/>
      <c r="U120" s="18"/>
      <c r="V120" s="18"/>
      <c r="W120" s="18"/>
      <c r="X120" s="18"/>
      <c r="Y120" s="18"/>
      <c r="Z120" s="18"/>
      <c r="AA120" s="18"/>
      <c r="AB120" s="18"/>
      <c r="AC120" s="18"/>
      <c r="AD120" s="18"/>
      <c r="AE120" s="18"/>
      <c r="AF120" s="18"/>
      <c r="AG120" s="18"/>
      <c r="AH120" s="18"/>
      <c r="AI120" s="18"/>
      <c r="AJ120" s="18"/>
      <c r="AK120" s="18"/>
      <c r="AL120" s="18"/>
      <c r="AM120" s="18"/>
      <c r="AN120" s="18"/>
      <c r="AO120" s="18"/>
      <c r="AP120" s="18"/>
      <c r="AQ120" s="18"/>
      <c r="AR120" s="18"/>
      <c r="AS120" s="18"/>
      <c r="AT120" s="18"/>
      <c r="AU120" s="18"/>
      <c r="AV120" s="18"/>
      <c r="AW120" s="18"/>
      <c r="AX120" s="18"/>
      <c r="AY120" s="18"/>
      <c r="AZ120" s="18"/>
      <c r="BA120" s="18"/>
      <c r="BB120" s="64">
        <f t="shared" si="4"/>
        <v>0</v>
      </c>
      <c r="BE120" s="22"/>
    </row>
    <row r="121" spans="1:57" x14ac:dyDescent="0.4">
      <c r="A121" s="19" t="s">
        <v>123</v>
      </c>
      <c r="B121" s="122"/>
      <c r="C121" s="122"/>
      <c r="D121" s="122"/>
      <c r="E121" s="18"/>
      <c r="F121" s="18"/>
      <c r="G121" s="18"/>
      <c r="H121" s="18"/>
      <c r="I121" s="18"/>
      <c r="J121" s="18"/>
      <c r="K121" s="18"/>
      <c r="L121" s="18"/>
      <c r="M121" s="18"/>
      <c r="N121" s="18"/>
      <c r="O121" s="18"/>
      <c r="P121" s="18"/>
      <c r="Q121" s="18"/>
      <c r="R121" s="18"/>
      <c r="S121" s="18"/>
      <c r="T121" s="18"/>
      <c r="U121" s="18"/>
      <c r="V121" s="18"/>
      <c r="W121" s="18"/>
      <c r="X121" s="18"/>
      <c r="Y121" s="18"/>
      <c r="Z121" s="18"/>
      <c r="AA121" s="18"/>
      <c r="AB121" s="18"/>
      <c r="AC121" s="18"/>
      <c r="AD121" s="18"/>
      <c r="AE121" s="18"/>
      <c r="AF121" s="18"/>
      <c r="AG121" s="18"/>
      <c r="AH121" s="18"/>
      <c r="AI121" s="18"/>
      <c r="AJ121" s="18"/>
      <c r="AK121" s="18"/>
      <c r="AL121" s="18"/>
      <c r="AM121" s="18"/>
      <c r="AN121" s="18"/>
      <c r="AO121" s="18"/>
      <c r="AP121" s="18"/>
      <c r="AQ121" s="18"/>
      <c r="AR121" s="18"/>
      <c r="AS121" s="18"/>
      <c r="AT121" s="18"/>
      <c r="AU121" s="18"/>
      <c r="AV121" s="18"/>
      <c r="AW121" s="18"/>
      <c r="AX121" s="18"/>
      <c r="AY121" s="18"/>
      <c r="AZ121" s="18"/>
      <c r="BA121" s="18"/>
      <c r="BB121" s="64">
        <f t="shared" si="4"/>
        <v>0</v>
      </c>
      <c r="BE121" s="22"/>
    </row>
    <row r="122" spans="1:57" x14ac:dyDescent="0.4">
      <c r="A122" s="19" t="s">
        <v>124</v>
      </c>
      <c r="B122" s="122"/>
      <c r="C122" s="122"/>
      <c r="D122" s="122"/>
      <c r="E122" s="18"/>
      <c r="F122" s="18"/>
      <c r="G122" s="18"/>
      <c r="H122" s="18"/>
      <c r="I122" s="18"/>
      <c r="J122" s="18"/>
      <c r="K122" s="18"/>
      <c r="L122" s="18"/>
      <c r="M122" s="18"/>
      <c r="N122" s="18"/>
      <c r="O122" s="18"/>
      <c r="P122" s="18"/>
      <c r="Q122" s="18"/>
      <c r="R122" s="18"/>
      <c r="S122" s="18"/>
      <c r="T122" s="18"/>
      <c r="U122" s="18"/>
      <c r="V122" s="18"/>
      <c r="W122" s="18"/>
      <c r="X122" s="18"/>
      <c r="Y122" s="18"/>
      <c r="Z122" s="18"/>
      <c r="AA122" s="18"/>
      <c r="AB122" s="18"/>
      <c r="AC122" s="18"/>
      <c r="AD122" s="18"/>
      <c r="AE122" s="18"/>
      <c r="AF122" s="18"/>
      <c r="AG122" s="18"/>
      <c r="AH122" s="18"/>
      <c r="AI122" s="18"/>
      <c r="AJ122" s="18"/>
      <c r="AK122" s="18"/>
      <c r="AL122" s="18"/>
      <c r="AM122" s="18"/>
      <c r="AN122" s="18"/>
      <c r="AO122" s="18"/>
      <c r="AP122" s="18"/>
      <c r="AQ122" s="18"/>
      <c r="AR122" s="18"/>
      <c r="AS122" s="18"/>
      <c r="AT122" s="18"/>
      <c r="AU122" s="18"/>
      <c r="AV122" s="18"/>
      <c r="AW122" s="18"/>
      <c r="AX122" s="18"/>
      <c r="AY122" s="18"/>
      <c r="AZ122" s="18"/>
      <c r="BA122" s="18"/>
      <c r="BB122" s="64">
        <f t="shared" si="4"/>
        <v>0</v>
      </c>
      <c r="BE122" s="22"/>
    </row>
    <row r="123" spans="1:57" x14ac:dyDescent="0.4">
      <c r="A123" s="19" t="s">
        <v>125</v>
      </c>
      <c r="B123" s="122"/>
      <c r="C123" s="122"/>
      <c r="D123" s="122"/>
      <c r="E123" s="18"/>
      <c r="F123" s="18"/>
      <c r="G123" s="18"/>
      <c r="H123" s="18"/>
      <c r="I123" s="18"/>
      <c r="J123" s="18"/>
      <c r="K123" s="18"/>
      <c r="L123" s="18"/>
      <c r="M123" s="18"/>
      <c r="N123" s="18"/>
      <c r="O123" s="18"/>
      <c r="P123" s="18"/>
      <c r="Q123" s="18"/>
      <c r="R123" s="18"/>
      <c r="S123" s="18"/>
      <c r="T123" s="18"/>
      <c r="U123" s="18"/>
      <c r="V123" s="18"/>
      <c r="W123" s="18"/>
      <c r="X123" s="18"/>
      <c r="Y123" s="18"/>
      <c r="Z123" s="18"/>
      <c r="AA123" s="18"/>
      <c r="AB123" s="18"/>
      <c r="AC123" s="18"/>
      <c r="AD123" s="18"/>
      <c r="AE123" s="18"/>
      <c r="AF123" s="18"/>
      <c r="AG123" s="18"/>
      <c r="AH123" s="18"/>
      <c r="AI123" s="18"/>
      <c r="AJ123" s="18"/>
      <c r="AK123" s="18"/>
      <c r="AL123" s="18"/>
      <c r="AM123" s="18"/>
      <c r="AN123" s="18"/>
      <c r="AO123" s="18"/>
      <c r="AP123" s="18"/>
      <c r="AQ123" s="18"/>
      <c r="AR123" s="18"/>
      <c r="AS123" s="18"/>
      <c r="AT123" s="18"/>
      <c r="AU123" s="18"/>
      <c r="AV123" s="18"/>
      <c r="AW123" s="18"/>
      <c r="AX123" s="18"/>
      <c r="AY123" s="18"/>
      <c r="AZ123" s="18"/>
      <c r="BA123" s="18"/>
      <c r="BB123" s="64">
        <f t="shared" si="4"/>
        <v>0</v>
      </c>
      <c r="BE123" s="22"/>
    </row>
    <row r="124" spans="1:57" x14ac:dyDescent="0.4">
      <c r="A124" s="19" t="s">
        <v>126</v>
      </c>
      <c r="B124" s="122"/>
      <c r="C124" s="122"/>
      <c r="D124" s="122"/>
      <c r="E124" s="18"/>
      <c r="F124" s="18"/>
      <c r="G124" s="18"/>
      <c r="H124" s="18"/>
      <c r="I124" s="18"/>
      <c r="J124" s="18"/>
      <c r="K124" s="18"/>
      <c r="L124" s="18"/>
      <c r="M124" s="18"/>
      <c r="N124" s="18"/>
      <c r="O124" s="18"/>
      <c r="P124" s="18"/>
      <c r="Q124" s="18"/>
      <c r="R124" s="18"/>
      <c r="S124" s="18"/>
      <c r="T124" s="18"/>
      <c r="U124" s="18"/>
      <c r="V124" s="18"/>
      <c r="W124" s="18"/>
      <c r="X124" s="18"/>
      <c r="Y124" s="18"/>
      <c r="Z124" s="18"/>
      <c r="AA124" s="18"/>
      <c r="AB124" s="18"/>
      <c r="AC124" s="18"/>
      <c r="AD124" s="18"/>
      <c r="AE124" s="18"/>
      <c r="AF124" s="18"/>
      <c r="AG124" s="18"/>
      <c r="AH124" s="18"/>
      <c r="AI124" s="18"/>
      <c r="AJ124" s="18"/>
      <c r="AK124" s="18"/>
      <c r="AL124" s="18"/>
      <c r="AM124" s="18"/>
      <c r="AN124" s="18"/>
      <c r="AO124" s="18"/>
      <c r="AP124" s="18"/>
      <c r="AQ124" s="18"/>
      <c r="AR124" s="18"/>
      <c r="AS124" s="18"/>
      <c r="AT124" s="18"/>
      <c r="AU124" s="18"/>
      <c r="AV124" s="18"/>
      <c r="AW124" s="18"/>
      <c r="AX124" s="18"/>
      <c r="AY124" s="18"/>
      <c r="AZ124" s="18"/>
      <c r="BA124" s="18"/>
      <c r="BB124" s="64">
        <f t="shared" si="4"/>
        <v>0</v>
      </c>
      <c r="BE124" s="22"/>
    </row>
    <row r="125" spans="1:57" x14ac:dyDescent="0.4">
      <c r="A125" s="19" t="s">
        <v>127</v>
      </c>
      <c r="B125" s="122"/>
      <c r="C125" s="122"/>
      <c r="D125" s="122"/>
      <c r="E125" s="18"/>
      <c r="F125" s="18"/>
      <c r="G125" s="18"/>
      <c r="H125" s="18"/>
      <c r="I125" s="18"/>
      <c r="J125" s="18"/>
      <c r="K125" s="18"/>
      <c r="L125" s="18"/>
      <c r="M125" s="18"/>
      <c r="N125" s="18"/>
      <c r="O125" s="18"/>
      <c r="P125" s="18"/>
      <c r="Q125" s="18"/>
      <c r="R125" s="18"/>
      <c r="S125" s="18"/>
      <c r="T125" s="18"/>
      <c r="U125" s="18"/>
      <c r="V125" s="18"/>
      <c r="W125" s="18"/>
      <c r="X125" s="18"/>
      <c r="Y125" s="18"/>
      <c r="Z125" s="18"/>
      <c r="AA125" s="18"/>
      <c r="AB125" s="18"/>
      <c r="AC125" s="18"/>
      <c r="AD125" s="18"/>
      <c r="AE125" s="18"/>
      <c r="AF125" s="18"/>
      <c r="AG125" s="18"/>
      <c r="AH125" s="18"/>
      <c r="AI125" s="18"/>
      <c r="AJ125" s="18"/>
      <c r="AK125" s="18"/>
      <c r="AL125" s="18"/>
      <c r="AM125" s="18"/>
      <c r="AN125" s="18"/>
      <c r="AO125" s="18"/>
      <c r="AP125" s="18"/>
      <c r="AQ125" s="18"/>
      <c r="AR125" s="18"/>
      <c r="AS125" s="18"/>
      <c r="AT125" s="18"/>
      <c r="AU125" s="18"/>
      <c r="AV125" s="18"/>
      <c r="AW125" s="18"/>
      <c r="AX125" s="18"/>
      <c r="AY125" s="18"/>
      <c r="AZ125" s="18"/>
      <c r="BA125" s="18"/>
      <c r="BB125" s="64">
        <f t="shared" si="4"/>
        <v>0</v>
      </c>
      <c r="BE125" s="22"/>
    </row>
    <row r="126" spans="1:57" x14ac:dyDescent="0.4">
      <c r="A126" s="19" t="s">
        <v>128</v>
      </c>
      <c r="B126" s="122"/>
      <c r="C126" s="122"/>
      <c r="D126" s="122"/>
      <c r="E126" s="18"/>
      <c r="F126" s="18"/>
      <c r="G126" s="18"/>
      <c r="H126" s="18"/>
      <c r="I126" s="18"/>
      <c r="J126" s="18"/>
      <c r="K126" s="18"/>
      <c r="L126" s="18"/>
      <c r="M126" s="18"/>
      <c r="N126" s="18"/>
      <c r="O126" s="18"/>
      <c r="P126" s="18"/>
      <c r="Q126" s="18"/>
      <c r="R126" s="18"/>
      <c r="S126" s="18"/>
      <c r="T126" s="18"/>
      <c r="U126" s="18"/>
      <c r="V126" s="18"/>
      <c r="W126" s="18"/>
      <c r="X126" s="18"/>
      <c r="Y126" s="18"/>
      <c r="Z126" s="18"/>
      <c r="AA126" s="18"/>
      <c r="AB126" s="18"/>
      <c r="AC126" s="18"/>
      <c r="AD126" s="18"/>
      <c r="AE126" s="18"/>
      <c r="AF126" s="18"/>
      <c r="AG126" s="18"/>
      <c r="AH126" s="18"/>
      <c r="AI126" s="18"/>
      <c r="AJ126" s="18"/>
      <c r="AK126" s="18"/>
      <c r="AL126" s="18"/>
      <c r="AM126" s="18"/>
      <c r="AN126" s="18"/>
      <c r="AO126" s="18"/>
      <c r="AP126" s="18"/>
      <c r="AQ126" s="18"/>
      <c r="AR126" s="18"/>
      <c r="AS126" s="18"/>
      <c r="AT126" s="18"/>
      <c r="AU126" s="18"/>
      <c r="AV126" s="18"/>
      <c r="AW126" s="18"/>
      <c r="AX126" s="18"/>
      <c r="AY126" s="18"/>
      <c r="AZ126" s="18"/>
      <c r="BA126" s="18"/>
      <c r="BB126" s="64">
        <f t="shared" si="4"/>
        <v>0</v>
      </c>
      <c r="BE126" s="22"/>
    </row>
    <row r="127" spans="1:57" x14ac:dyDescent="0.4">
      <c r="A127" s="19" t="s">
        <v>129</v>
      </c>
      <c r="B127" s="122"/>
      <c r="C127" s="122"/>
      <c r="D127" s="122"/>
      <c r="E127" s="18"/>
      <c r="F127" s="18"/>
      <c r="G127" s="18"/>
      <c r="H127" s="18"/>
      <c r="I127" s="18"/>
      <c r="J127" s="18"/>
      <c r="K127" s="18"/>
      <c r="L127" s="18"/>
      <c r="M127" s="18"/>
      <c r="N127" s="18"/>
      <c r="O127" s="18"/>
      <c r="P127" s="18"/>
      <c r="Q127" s="18"/>
      <c r="R127" s="18"/>
      <c r="S127" s="18"/>
      <c r="T127" s="18"/>
      <c r="U127" s="18"/>
      <c r="V127" s="18"/>
      <c r="W127" s="18"/>
      <c r="X127" s="18"/>
      <c r="Y127" s="18"/>
      <c r="Z127" s="18"/>
      <c r="AA127" s="18"/>
      <c r="AB127" s="18"/>
      <c r="AC127" s="18"/>
      <c r="AD127" s="18"/>
      <c r="AE127" s="18"/>
      <c r="AF127" s="18"/>
      <c r="AG127" s="18"/>
      <c r="AH127" s="18"/>
      <c r="AI127" s="18"/>
      <c r="AJ127" s="18"/>
      <c r="AK127" s="18"/>
      <c r="AL127" s="18"/>
      <c r="AM127" s="18"/>
      <c r="AN127" s="18"/>
      <c r="AO127" s="18"/>
      <c r="AP127" s="18"/>
      <c r="AQ127" s="18"/>
      <c r="AR127" s="18"/>
      <c r="AS127" s="18"/>
      <c r="AT127" s="18"/>
      <c r="AU127" s="18"/>
      <c r="AV127" s="18"/>
      <c r="AW127" s="18"/>
      <c r="AX127" s="18"/>
      <c r="AY127" s="18"/>
      <c r="AZ127" s="18"/>
      <c r="BA127" s="18"/>
      <c r="BB127" s="64">
        <f t="shared" si="4"/>
        <v>0</v>
      </c>
      <c r="BE127" s="22"/>
    </row>
    <row r="128" spans="1:57" ht="20.25" thickBot="1" x14ac:dyDescent="0.45">
      <c r="A128" s="19"/>
      <c r="B128" s="122"/>
      <c r="C128" s="122"/>
      <c r="D128" s="122"/>
      <c r="E128" s="18"/>
      <c r="F128" s="18"/>
      <c r="G128" s="18"/>
      <c r="H128" s="18"/>
      <c r="I128" s="18"/>
      <c r="J128" s="18"/>
      <c r="K128" s="18"/>
      <c r="L128" s="18"/>
      <c r="M128" s="18"/>
      <c r="N128" s="18"/>
      <c r="O128" s="18"/>
      <c r="P128" s="18"/>
      <c r="Q128" s="18"/>
      <c r="R128" s="18"/>
      <c r="S128" s="18"/>
      <c r="T128" s="18"/>
      <c r="U128" s="18"/>
      <c r="V128" s="18"/>
      <c r="W128" s="18"/>
      <c r="X128" s="18"/>
      <c r="Y128" s="18"/>
      <c r="Z128" s="18"/>
      <c r="AA128" s="18"/>
      <c r="AB128" s="18"/>
      <c r="AC128" s="18"/>
      <c r="AD128" s="18"/>
      <c r="AE128" s="18"/>
      <c r="AF128" s="18"/>
      <c r="AG128" s="18"/>
      <c r="AH128" s="18"/>
      <c r="AI128" s="18"/>
      <c r="AJ128" s="18"/>
      <c r="AK128" s="18"/>
      <c r="AL128" s="18"/>
      <c r="AM128" s="18"/>
      <c r="AN128" s="18"/>
      <c r="AO128" s="18"/>
      <c r="AP128" s="18"/>
      <c r="AQ128" s="18"/>
      <c r="AR128" s="18"/>
      <c r="AS128" s="18"/>
      <c r="AT128" s="18"/>
      <c r="AU128" s="18"/>
      <c r="AV128" s="18"/>
      <c r="AW128" s="18"/>
      <c r="AX128" s="18"/>
      <c r="AY128" s="18"/>
      <c r="AZ128" s="18"/>
      <c r="BA128" s="18"/>
      <c r="BB128" s="64"/>
      <c r="BE128" s="22"/>
    </row>
    <row r="129" spans="1:57" s="16" customFormat="1" ht="20.25" thickBot="1" x14ac:dyDescent="0.45">
      <c r="A129" s="69" t="s">
        <v>252</v>
      </c>
      <c r="B129" s="123"/>
      <c r="C129" s="123"/>
      <c r="D129" s="123"/>
      <c r="E129" s="69">
        <f t="shared" ref="E129:P129" si="5">SUM(E68:E85)</f>
        <v>3708857.2500000005</v>
      </c>
      <c r="F129" s="69">
        <f t="shared" si="5"/>
        <v>4148441.19</v>
      </c>
      <c r="G129" s="69">
        <f t="shared" si="5"/>
        <v>2463662.8600000003</v>
      </c>
      <c r="H129" s="69">
        <f t="shared" si="5"/>
        <v>3948030.96</v>
      </c>
      <c r="I129" s="69">
        <f t="shared" si="5"/>
        <v>5731334.1800000006</v>
      </c>
      <c r="J129" s="69">
        <f t="shared" si="5"/>
        <v>5731791.8199999994</v>
      </c>
      <c r="K129" s="69">
        <f t="shared" si="5"/>
        <v>5807806.3399999989</v>
      </c>
      <c r="L129" s="69">
        <f t="shared" si="5"/>
        <v>5578492.5300000003</v>
      </c>
      <c r="M129" s="69">
        <f t="shared" si="5"/>
        <v>5243915.3599999985</v>
      </c>
      <c r="N129" s="69">
        <f t="shared" si="5"/>
        <v>3927861.87</v>
      </c>
      <c r="O129" s="69">
        <f t="shared" si="5"/>
        <v>4629860.9700000007</v>
      </c>
      <c r="P129" s="194">
        <f t="shared" si="5"/>
        <v>6713766.1799999997</v>
      </c>
      <c r="Q129" s="69">
        <f>SUM(Q68:Q91)</f>
        <v>5358438.1400000006</v>
      </c>
      <c r="R129" s="69">
        <f>SUM(R68:R91)</f>
        <v>6098998.298243491</v>
      </c>
      <c r="S129" s="69">
        <f>SUM(S68:S91)</f>
        <v>5626585.9511450399</v>
      </c>
      <c r="T129" s="69">
        <f>SUM(T68:T91)</f>
        <v>6960629.0762445768</v>
      </c>
      <c r="U129" s="69">
        <f t="shared" ref="U129:AJ129" si="6">SUM(U68:U106)</f>
        <v>6280716.6243668925</v>
      </c>
      <c r="V129" s="69">
        <f t="shared" si="6"/>
        <v>7005753.2499999991</v>
      </c>
      <c r="W129" s="69">
        <f t="shared" si="6"/>
        <v>5055371.46</v>
      </c>
      <c r="X129" s="69">
        <f t="shared" si="6"/>
        <v>5695566.0600000005</v>
      </c>
      <c r="Y129" s="69">
        <f t="shared" si="6"/>
        <v>4538294.51</v>
      </c>
      <c r="Z129" s="69">
        <f t="shared" si="6"/>
        <v>5911766.8799999999</v>
      </c>
      <c r="AA129" s="69">
        <f t="shared" si="6"/>
        <v>7295258.8899999997</v>
      </c>
      <c r="AB129" s="69">
        <f t="shared" si="6"/>
        <v>6317227.9100000001</v>
      </c>
      <c r="AC129" s="69">
        <f t="shared" si="6"/>
        <v>4295331.7500000009</v>
      </c>
      <c r="AD129" s="69">
        <f t="shared" si="6"/>
        <v>5878385.9499999993</v>
      </c>
      <c r="AE129" s="69">
        <f t="shared" si="6"/>
        <v>5220279.1499999994</v>
      </c>
      <c r="AF129" s="69">
        <f t="shared" si="6"/>
        <v>3780081.3200000003</v>
      </c>
      <c r="AG129" s="69">
        <f t="shared" si="6"/>
        <v>6195650.5999999996</v>
      </c>
      <c r="AH129" s="69">
        <f t="shared" si="6"/>
        <v>7207374.5000000009</v>
      </c>
      <c r="AI129" s="69">
        <f t="shared" si="6"/>
        <v>4844278.3499999996</v>
      </c>
      <c r="AJ129" s="69">
        <f t="shared" si="6"/>
        <v>5314103.3699999992</v>
      </c>
      <c r="AK129" s="69">
        <f t="shared" ref="AK129:AP129" si="7">SUM(AK68:AK107)</f>
        <v>5516010.5199999986</v>
      </c>
      <c r="AL129" s="69">
        <f t="shared" si="7"/>
        <v>4340697.4000000022</v>
      </c>
      <c r="AM129" s="69">
        <f t="shared" si="7"/>
        <v>4731306.1899999995</v>
      </c>
      <c r="AN129" s="69">
        <f t="shared" si="7"/>
        <v>3598401.67</v>
      </c>
      <c r="AO129" s="69">
        <f t="shared" si="7"/>
        <v>3980262.2100000135</v>
      </c>
      <c r="AP129" s="69">
        <f t="shared" si="7"/>
        <v>2885568.1399999997</v>
      </c>
      <c r="AQ129" s="69">
        <f>SUM(AQ68:AQ110)</f>
        <v>3361972.0000000005</v>
      </c>
      <c r="AR129" s="69">
        <f>SUM(AR68:AR110)</f>
        <v>3931425.69</v>
      </c>
      <c r="AS129" s="69">
        <f>SUM(AS68:AS111)</f>
        <v>3988525.9099999941</v>
      </c>
      <c r="AT129" s="69">
        <f>SUM(AT68:AT111)</f>
        <v>5727358.890000008</v>
      </c>
      <c r="AU129" s="69">
        <f>SUM(AU68:AU112)</f>
        <v>3929656.4999999963</v>
      </c>
      <c r="AV129" s="69">
        <f>SUM(AV68:AV113)</f>
        <v>3640076.3999999994</v>
      </c>
      <c r="AW129" s="69">
        <f>SUM(AW68:AW114)</f>
        <v>3586874.3900000057</v>
      </c>
      <c r="AX129" s="69">
        <f>SUM(AX68:AX115)</f>
        <v>3729268.7699999921</v>
      </c>
      <c r="AY129" s="69">
        <f>SUM(AY68:AY117)</f>
        <v>5024177.9899999863</v>
      </c>
      <c r="AZ129" s="69">
        <f>SUM(AZ68:AZ118)</f>
        <v>3747180.4399999906</v>
      </c>
      <c r="BA129" s="70"/>
      <c r="BB129" s="69">
        <f>SUM(BB68:BB127)</f>
        <v>242994316.34</v>
      </c>
      <c r="BE129" s="71"/>
    </row>
    <row r="132" spans="1:57" x14ac:dyDescent="0.4">
      <c r="A132" s="72"/>
      <c r="B132" s="72"/>
      <c r="C132" s="72"/>
      <c r="D132" s="72"/>
    </row>
    <row r="133" spans="1:57" x14ac:dyDescent="0.4">
      <c r="A133" s="68"/>
      <c r="B133" s="68"/>
      <c r="C133" s="68"/>
      <c r="D133" s="68"/>
    </row>
  </sheetData>
  <pageMargins left="0.21" right="0.21" top="0.75" bottom="0.75" header="0.3" footer="0.3"/>
  <pageSetup paperSize="17" scale="10" fitToWidth="4" orientation="landscape" r:id="rId1"/>
  <headerFooter>
    <oddHeader>&amp;RDRAFT v1</oddHeader>
    <oddFooter>&amp;L&amp;Z&amp;F&amp;A&amp;D&amp;T</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98"/>
  <sheetViews>
    <sheetView zoomScale="70" zoomScaleNormal="70" workbookViewId="0">
      <pane xSplit="1" ySplit="3" topLeftCell="B25" activePane="bottomRight" state="frozen"/>
      <selection pane="topRight" activeCell="B1" sqref="B1"/>
      <selection pane="bottomLeft" activeCell="A4" sqref="A4"/>
      <selection pane="bottomRight" activeCell="K16" activeCellId="1" sqref="G16 K16"/>
    </sheetView>
  </sheetViews>
  <sheetFormatPr defaultColWidth="9.140625" defaultRowHeight="15" x14ac:dyDescent="0.25"/>
  <cols>
    <col min="1" max="1" width="30" style="76" customWidth="1"/>
    <col min="2" max="2" width="11.28515625" style="76" customWidth="1"/>
    <col min="3" max="12" width="22.140625" style="9" customWidth="1"/>
    <col min="13" max="13" width="2.85546875" style="9" customWidth="1"/>
    <col min="14" max="14" width="22.140625" style="9" customWidth="1"/>
    <col min="15" max="15" width="2.85546875" style="14" customWidth="1"/>
    <col min="16" max="19" width="22.140625" style="9" customWidth="1"/>
    <col min="20" max="16384" width="9.140625" style="9"/>
  </cols>
  <sheetData>
    <row r="1" spans="1:19" s="94" customFormat="1" ht="30.75" thickBot="1" x14ac:dyDescent="0.3">
      <c r="A1" s="92" t="s">
        <v>181</v>
      </c>
      <c r="B1" s="93"/>
      <c r="C1" s="94" t="s">
        <v>23</v>
      </c>
      <c r="D1" s="94" t="s">
        <v>27</v>
      </c>
      <c r="E1" s="94" t="s">
        <v>274</v>
      </c>
      <c r="F1" s="94" t="s">
        <v>170</v>
      </c>
      <c r="G1" s="94" t="s">
        <v>275</v>
      </c>
      <c r="H1" s="94" t="s">
        <v>183</v>
      </c>
      <c r="I1" s="94" t="s">
        <v>173</v>
      </c>
      <c r="J1" s="94" t="s">
        <v>277</v>
      </c>
      <c r="K1" s="94" t="s">
        <v>278</v>
      </c>
      <c r="L1" s="94" t="s">
        <v>175</v>
      </c>
      <c r="N1" s="125" t="s">
        <v>282</v>
      </c>
      <c r="O1" s="51"/>
      <c r="P1" s="94" t="s">
        <v>289</v>
      </c>
      <c r="Q1" s="94" t="s">
        <v>291</v>
      </c>
      <c r="R1" s="94" t="s">
        <v>293</v>
      </c>
      <c r="S1" s="125" t="s">
        <v>294</v>
      </c>
    </row>
    <row r="2" spans="1:19" s="106" customFormat="1" ht="30.75" thickBot="1" x14ac:dyDescent="0.3">
      <c r="A2" s="102"/>
      <c r="B2" s="102"/>
      <c r="C2" s="226" t="s">
        <v>272</v>
      </c>
      <c r="D2" s="228"/>
      <c r="E2" s="227"/>
      <c r="F2" s="226" t="s">
        <v>273</v>
      </c>
      <c r="G2" s="227"/>
      <c r="H2" s="226" t="s">
        <v>271</v>
      </c>
      <c r="I2" s="228"/>
      <c r="J2" s="227"/>
      <c r="K2" s="226" t="s">
        <v>281</v>
      </c>
      <c r="L2" s="227"/>
      <c r="M2" s="104"/>
      <c r="N2" s="103" t="s">
        <v>287</v>
      </c>
      <c r="O2" s="105"/>
      <c r="P2" s="229" t="s">
        <v>292</v>
      </c>
      <c r="Q2" s="230"/>
      <c r="R2" s="230"/>
      <c r="S2" s="231"/>
    </row>
    <row r="3" spans="1:19" s="106" customFormat="1" ht="45.75" thickBot="1" x14ac:dyDescent="0.3">
      <c r="A3" s="107"/>
      <c r="B3" s="107"/>
      <c r="C3" s="79" t="s">
        <v>263</v>
      </c>
      <c r="D3" s="114" t="s">
        <v>264</v>
      </c>
      <c r="E3" s="78" t="s">
        <v>265</v>
      </c>
      <c r="F3" s="115" t="s">
        <v>261</v>
      </c>
      <c r="G3" s="116" t="s">
        <v>266</v>
      </c>
      <c r="H3" s="115" t="s">
        <v>262</v>
      </c>
      <c r="I3" s="117" t="s">
        <v>269</v>
      </c>
      <c r="J3" s="117" t="s">
        <v>270</v>
      </c>
      <c r="K3" s="124" t="s">
        <v>280</v>
      </c>
      <c r="L3" s="124" t="s">
        <v>283</v>
      </c>
      <c r="M3" s="80"/>
      <c r="N3" s="124" t="s">
        <v>279</v>
      </c>
      <c r="O3" s="105"/>
      <c r="P3" s="126" t="s">
        <v>288</v>
      </c>
      <c r="Q3" s="127" t="s">
        <v>270</v>
      </c>
      <c r="R3" s="127" t="s">
        <v>280</v>
      </c>
      <c r="S3" s="132" t="s">
        <v>279</v>
      </c>
    </row>
    <row r="4" spans="1:19" s="86" customFormat="1" x14ac:dyDescent="0.25">
      <c r="A4" s="81"/>
      <c r="B4" s="81"/>
      <c r="C4" s="82"/>
      <c r="D4" s="83"/>
      <c r="E4" s="84"/>
      <c r="F4" s="82"/>
      <c r="G4" s="84"/>
      <c r="H4" s="82"/>
      <c r="I4" s="83"/>
      <c r="J4" s="83"/>
      <c r="K4" s="85"/>
      <c r="L4" s="85"/>
      <c r="M4" s="83"/>
      <c r="N4" s="85"/>
      <c r="O4" s="87"/>
      <c r="P4" s="82"/>
      <c r="Q4" s="83"/>
      <c r="R4" s="83"/>
      <c r="S4" s="84"/>
    </row>
    <row r="5" spans="1:19" x14ac:dyDescent="0.25">
      <c r="A5" s="11" t="s">
        <v>54</v>
      </c>
      <c r="B5" s="12" t="s">
        <v>4</v>
      </c>
      <c r="C5" s="73">
        <v>63111319.420000002</v>
      </c>
      <c r="D5" s="74">
        <v>5.0680000000000003E-2</v>
      </c>
      <c r="E5" s="89">
        <f>+C5*D5</f>
        <v>3198481.6682056002</v>
      </c>
      <c r="F5" s="73">
        <v>8007930.2643221999</v>
      </c>
      <c r="G5" s="89">
        <f t="shared" ref="G5:G52" si="0">F5-E5</f>
        <v>4809448.5961165996</v>
      </c>
      <c r="H5" s="73">
        <v>6590724.75</v>
      </c>
      <c r="I5" s="88">
        <v>-3562600.04</v>
      </c>
      <c r="J5" s="88">
        <f t="shared" ref="J5:J52" si="1">SUM(H5:I5)</f>
        <v>3028124.71</v>
      </c>
      <c r="K5" s="90">
        <f t="shared" ref="K5:K52" si="2">J5-G5</f>
        <v>-1781323.8861165997</v>
      </c>
      <c r="L5" s="90">
        <v>183767.74388340395</v>
      </c>
      <c r="M5" s="88"/>
      <c r="N5" s="90">
        <f>G5+K4+L5</f>
        <v>4993216.3400000036</v>
      </c>
      <c r="P5" s="128">
        <f t="array" ref="P5:P52">TRANSPOSE('Cl B Non-RPP GA'!E64:AZ64)</f>
        <v>3365629.56</v>
      </c>
      <c r="Q5" s="129">
        <f t="shared" ref="Q5:Q52" si="3">H5-P5</f>
        <v>3225095.19</v>
      </c>
      <c r="R5" s="129">
        <f>Q5-G5</f>
        <v>-1584353.4061165997</v>
      </c>
      <c r="S5" s="191">
        <f>G5+R4</f>
        <v>4809448.5961165996</v>
      </c>
    </row>
    <row r="6" spans="1:19" x14ac:dyDescent="0.25">
      <c r="A6" s="11" t="s">
        <v>55</v>
      </c>
      <c r="B6" s="12" t="s">
        <v>4</v>
      </c>
      <c r="C6" s="73">
        <v>65454680.990000077</v>
      </c>
      <c r="D6" s="74">
        <v>6.9809999999999997E-2</v>
      </c>
      <c r="E6" s="89">
        <f t="shared" ref="E6:E51" si="4">+C6*D6</f>
        <v>4569391.2799119055</v>
      </c>
      <c r="F6" s="73">
        <v>4947232.8870200003</v>
      </c>
      <c r="G6" s="89">
        <f t="shared" si="0"/>
        <v>377841.60710809473</v>
      </c>
      <c r="H6" s="73">
        <v>4788507.92</v>
      </c>
      <c r="I6" s="88">
        <v>-4292087.4000000004</v>
      </c>
      <c r="J6" s="88">
        <f t="shared" si="1"/>
        <v>496420.51999999955</v>
      </c>
      <c r="K6" s="90">
        <f t="shared" si="2"/>
        <v>118578.91289190482</v>
      </c>
      <c r="L6" s="90">
        <v>3109128.7790085049</v>
      </c>
      <c r="M6" s="88"/>
      <c r="N6" s="90">
        <f t="shared" ref="N6:N52" si="5">G6+K5+L6</f>
        <v>1705646.5</v>
      </c>
      <c r="P6" s="128">
        <v>2429352.8899999997</v>
      </c>
      <c r="Q6" s="129">
        <f t="shared" si="3"/>
        <v>2359155.0300000003</v>
      </c>
      <c r="R6" s="129">
        <f t="shared" ref="R6:R52" si="6">Q6-G6</f>
        <v>1981313.4228919055</v>
      </c>
      <c r="S6" s="191">
        <f t="shared" ref="S6:S52" si="7">G6+R5</f>
        <v>-1206511.799008505</v>
      </c>
    </row>
    <row r="7" spans="1:19" x14ac:dyDescent="0.25">
      <c r="A7" s="11" t="s">
        <v>56</v>
      </c>
      <c r="B7" s="12" t="s">
        <v>4</v>
      </c>
      <c r="C7" s="73">
        <v>61684418.880000047</v>
      </c>
      <c r="D7" s="74">
        <v>3.6040000000000003E-2</v>
      </c>
      <c r="E7" s="89">
        <f t="shared" si="4"/>
        <v>2223106.4564352017</v>
      </c>
      <c r="F7" s="73">
        <v>6974769.7067440003</v>
      </c>
      <c r="G7" s="89">
        <f t="shared" si="0"/>
        <v>4751663.2503087986</v>
      </c>
      <c r="H7" s="73">
        <v>7661800.2699999996</v>
      </c>
      <c r="I7" s="88">
        <v>-2380265.44</v>
      </c>
      <c r="J7" s="88">
        <f t="shared" si="1"/>
        <v>5281534.83</v>
      </c>
      <c r="K7" s="90">
        <f t="shared" si="2"/>
        <v>529871.57969120145</v>
      </c>
      <c r="L7" s="90">
        <v>-1434971.413200703</v>
      </c>
      <c r="M7" s="88"/>
      <c r="N7" s="90">
        <f t="shared" si="5"/>
        <v>3435270.7500000005</v>
      </c>
      <c r="P7" s="128">
        <v>4125784.93</v>
      </c>
      <c r="Q7" s="129">
        <f t="shared" si="3"/>
        <v>3536015.3399999994</v>
      </c>
      <c r="R7" s="129">
        <f t="shared" si="6"/>
        <v>-1215647.9103087992</v>
      </c>
      <c r="S7" s="191">
        <f t="shared" si="7"/>
        <v>6732976.6732007042</v>
      </c>
    </row>
    <row r="8" spans="1:19" x14ac:dyDescent="0.25">
      <c r="A8" s="11" t="s">
        <v>57</v>
      </c>
      <c r="B8" s="12" t="s">
        <v>4</v>
      </c>
      <c r="C8" s="73">
        <v>64000791.550000027</v>
      </c>
      <c r="D8" s="74">
        <v>6.7049999999999998E-2</v>
      </c>
      <c r="E8" s="89">
        <f t="shared" si="4"/>
        <v>4291253.0734275021</v>
      </c>
      <c r="F8" s="73">
        <v>9811511.0944836009</v>
      </c>
      <c r="G8" s="89">
        <f t="shared" si="0"/>
        <v>5520258.0210560989</v>
      </c>
      <c r="H8" s="73">
        <v>10150293.439999999</v>
      </c>
      <c r="I8" s="88">
        <v>-4039273.73</v>
      </c>
      <c r="J8" s="88">
        <f t="shared" si="1"/>
        <v>6111019.709999999</v>
      </c>
      <c r="K8" s="90">
        <f t="shared" si="2"/>
        <v>590761.68894390017</v>
      </c>
      <c r="L8" s="90">
        <v>-1261556.5207473021</v>
      </c>
      <c r="M8" s="88"/>
      <c r="N8" s="90">
        <f t="shared" si="5"/>
        <v>4788573.0799999982</v>
      </c>
      <c r="P8" s="128">
        <v>5717911.8999999994</v>
      </c>
      <c r="Q8" s="129">
        <f t="shared" si="3"/>
        <v>4432381.54</v>
      </c>
      <c r="R8" s="129">
        <f t="shared" si="6"/>
        <v>-1087876.4810560988</v>
      </c>
      <c r="S8" s="191">
        <f t="shared" si="7"/>
        <v>4304610.1107473001</v>
      </c>
    </row>
    <row r="9" spans="1:19" x14ac:dyDescent="0.25">
      <c r="A9" s="11" t="s">
        <v>45</v>
      </c>
      <c r="B9" s="12" t="s">
        <v>4</v>
      </c>
      <c r="C9" s="73">
        <v>60560734.289999917</v>
      </c>
      <c r="D9" s="74">
        <v>9.4159999999999994E-2</v>
      </c>
      <c r="E9" s="89">
        <f t="shared" si="4"/>
        <v>5702398.7407463919</v>
      </c>
      <c r="F9" s="73">
        <v>10562437.973878</v>
      </c>
      <c r="G9" s="89">
        <f t="shared" si="0"/>
        <v>4860039.233131608</v>
      </c>
      <c r="H9" s="73">
        <v>10531509.609999999</v>
      </c>
      <c r="I9" s="88">
        <f>-5450194.09159801-85969.61</f>
        <v>-5536163.70159801</v>
      </c>
      <c r="J9" s="88">
        <f t="shared" si="1"/>
        <v>4995345.9084019894</v>
      </c>
      <c r="K9" s="90">
        <f t="shared" si="2"/>
        <v>135306.67527038138</v>
      </c>
      <c r="L9" s="90">
        <v>-590761.92207550909</v>
      </c>
      <c r="M9" s="88"/>
      <c r="N9" s="90">
        <f t="shared" si="5"/>
        <v>4860038.9999999991</v>
      </c>
      <c r="P9" s="128">
        <v>5999682.7700000005</v>
      </c>
      <c r="Q9" s="129">
        <f t="shared" si="3"/>
        <v>4531826.8399999989</v>
      </c>
      <c r="R9" s="129">
        <f t="shared" si="6"/>
        <v>-328212.39313160907</v>
      </c>
      <c r="S9" s="191">
        <f t="shared" si="7"/>
        <v>3772162.7520755092</v>
      </c>
    </row>
    <row r="10" spans="1:19" x14ac:dyDescent="0.25">
      <c r="A10" s="11" t="s">
        <v>46</v>
      </c>
      <c r="B10" s="12" t="s">
        <v>4</v>
      </c>
      <c r="C10" s="73">
        <v>60288384.019999988</v>
      </c>
      <c r="D10" s="74">
        <v>9.7680000000000003E-2</v>
      </c>
      <c r="E10" s="89">
        <f t="shared" si="4"/>
        <v>5888969.3510735994</v>
      </c>
      <c r="F10" s="73">
        <v>10766826.67</v>
      </c>
      <c r="G10" s="89">
        <f t="shared" si="0"/>
        <v>4877857.3189264005</v>
      </c>
      <c r="H10" s="73">
        <v>10549642.84</v>
      </c>
      <c r="I10" s="88">
        <v>-5939116.3780712299</v>
      </c>
      <c r="J10" s="88">
        <f t="shared" si="1"/>
        <v>4610526.4619287699</v>
      </c>
      <c r="K10" s="90">
        <f t="shared" si="2"/>
        <v>-267330.85699763056</v>
      </c>
      <c r="L10" s="90">
        <v>5.8032181113958359E-3</v>
      </c>
      <c r="M10" s="74"/>
      <c r="N10" s="90">
        <f t="shared" si="5"/>
        <v>5013164</v>
      </c>
      <c r="P10" s="128">
        <v>5960658.6699999999</v>
      </c>
      <c r="Q10" s="129">
        <f t="shared" si="3"/>
        <v>4588984.17</v>
      </c>
      <c r="R10" s="129">
        <f t="shared" si="6"/>
        <v>-288873.14892640058</v>
      </c>
      <c r="S10" s="191">
        <f t="shared" si="7"/>
        <v>4549644.9257947914</v>
      </c>
    </row>
    <row r="11" spans="1:19" x14ac:dyDescent="0.25">
      <c r="A11" s="11" t="s">
        <v>47</v>
      </c>
      <c r="B11" s="12" t="s">
        <v>4</v>
      </c>
      <c r="C11" s="73">
        <v>787110.08486424084</v>
      </c>
      <c r="D11" s="74">
        <v>8.4129999999999996E-2</v>
      </c>
      <c r="E11" s="89">
        <f t="shared" si="4"/>
        <v>66219.571439628577</v>
      </c>
      <c r="F11" s="73">
        <v>10307109.93</v>
      </c>
      <c r="G11" s="89">
        <f t="shared" si="0"/>
        <v>10240890.35856037</v>
      </c>
      <c r="H11" s="73">
        <v>9663560.5999999996</v>
      </c>
      <c r="I11" s="88">
        <v>-5679446.6799999904</v>
      </c>
      <c r="J11" s="88">
        <f t="shared" si="1"/>
        <v>3984113.9200000092</v>
      </c>
      <c r="K11" s="90">
        <f t="shared" si="2"/>
        <v>-6256776.438560361</v>
      </c>
      <c r="L11" s="90">
        <v>-5231800.5015627397</v>
      </c>
      <c r="M11" s="74"/>
      <c r="N11" s="90">
        <f t="shared" si="5"/>
        <v>4741759.0000000009</v>
      </c>
      <c r="P11" s="128">
        <v>5180093.43</v>
      </c>
      <c r="Q11" s="129">
        <f t="shared" si="3"/>
        <v>4483467.17</v>
      </c>
      <c r="R11" s="129">
        <f t="shared" si="6"/>
        <v>-5757423.1885603704</v>
      </c>
      <c r="S11" s="191">
        <f t="shared" si="7"/>
        <v>9952017.2096339688</v>
      </c>
    </row>
    <row r="12" spans="1:19" x14ac:dyDescent="0.25">
      <c r="A12" s="11" t="s">
        <v>48</v>
      </c>
      <c r="B12" s="12" t="s">
        <v>4</v>
      </c>
      <c r="C12" s="73">
        <v>62280837.548237383</v>
      </c>
      <c r="D12" s="74">
        <v>7.354999999999999E-2</v>
      </c>
      <c r="E12" s="89">
        <f t="shared" si="4"/>
        <v>4580755.6016728589</v>
      </c>
      <c r="F12" s="73">
        <v>8533096.6699999999</v>
      </c>
      <c r="G12" s="89">
        <f t="shared" si="0"/>
        <v>3952341.068327141</v>
      </c>
      <c r="H12" s="73">
        <v>9319741.4499999993</v>
      </c>
      <c r="I12" s="88">
        <v>-5568016.54</v>
      </c>
      <c r="J12" s="88">
        <f t="shared" si="1"/>
        <v>3751724.9099999992</v>
      </c>
      <c r="K12" s="90">
        <f t="shared" si="2"/>
        <v>-200616.15832714178</v>
      </c>
      <c r="L12" s="90">
        <v>5079851.37023322</v>
      </c>
      <c r="M12" s="74"/>
      <c r="N12" s="90">
        <f t="shared" si="5"/>
        <v>2775416</v>
      </c>
      <c r="P12" s="128">
        <v>5095809.58</v>
      </c>
      <c r="Q12" s="129">
        <f t="shared" si="3"/>
        <v>4223931.8699999992</v>
      </c>
      <c r="R12" s="129">
        <f t="shared" si="6"/>
        <v>271590.80167285819</v>
      </c>
      <c r="S12" s="191">
        <f t="shared" si="7"/>
        <v>-1805082.1202332294</v>
      </c>
    </row>
    <row r="13" spans="1:19" x14ac:dyDescent="0.25">
      <c r="A13" s="11" t="s">
        <v>49</v>
      </c>
      <c r="B13" s="12" t="s">
        <v>4</v>
      </c>
      <c r="C13" s="73">
        <v>63516970.993027307</v>
      </c>
      <c r="D13" s="74">
        <v>7.1910000000000002E-2</v>
      </c>
      <c r="E13" s="89">
        <f t="shared" si="4"/>
        <v>4567505.3841085937</v>
      </c>
      <c r="F13" s="73">
        <v>8336535.71</v>
      </c>
      <c r="G13" s="89">
        <f t="shared" si="0"/>
        <v>3769030.3258914063</v>
      </c>
      <c r="H13" s="73">
        <v>7790806.29</v>
      </c>
      <c r="I13" s="88">
        <v>-5234559.2</v>
      </c>
      <c r="J13" s="88">
        <f t="shared" si="1"/>
        <v>2556247.09</v>
      </c>
      <c r="K13" s="90">
        <f t="shared" si="2"/>
        <v>-1212783.2358914064</v>
      </c>
      <c r="L13" s="90">
        <v>-233682.1675642645</v>
      </c>
      <c r="M13" s="74"/>
      <c r="N13" s="90">
        <f t="shared" si="5"/>
        <v>3334732</v>
      </c>
      <c r="P13" s="128">
        <v>4271998.7799999993</v>
      </c>
      <c r="Q13" s="129">
        <f t="shared" si="3"/>
        <v>3518807.5100000007</v>
      </c>
      <c r="R13" s="129">
        <f t="shared" si="6"/>
        <v>-250222.81589140557</v>
      </c>
      <c r="S13" s="191">
        <f t="shared" si="7"/>
        <v>4040621.1275642645</v>
      </c>
    </row>
    <row r="14" spans="1:19" x14ac:dyDescent="0.25">
      <c r="A14" s="11" t="s">
        <v>50</v>
      </c>
      <c r="B14" s="12" t="s">
        <v>4</v>
      </c>
      <c r="C14" s="73">
        <v>61214221.7695162</v>
      </c>
      <c r="D14" s="74">
        <v>7.1930000000000008E-2</v>
      </c>
      <c r="E14" s="89">
        <f t="shared" si="4"/>
        <v>4403138.9718813011</v>
      </c>
      <c r="F14" s="73">
        <v>7790447.0599999996</v>
      </c>
      <c r="G14" s="89">
        <f t="shared" si="0"/>
        <v>3387308.0881186984</v>
      </c>
      <c r="H14" s="73">
        <v>8189542.1299999999</v>
      </c>
      <c r="I14" s="88">
        <v>-4028374.93</v>
      </c>
      <c r="J14" s="88">
        <f t="shared" si="1"/>
        <v>4161167.1999999997</v>
      </c>
      <c r="K14" s="90">
        <f t="shared" si="2"/>
        <v>773859.11188130127</v>
      </c>
      <c r="L14" s="90">
        <v>24013.147772707976</v>
      </c>
      <c r="M14" s="74"/>
      <c r="N14" s="90">
        <f t="shared" si="5"/>
        <v>2198538</v>
      </c>
      <c r="P14" s="128">
        <v>4605889.5300000012</v>
      </c>
      <c r="Q14" s="129">
        <f t="shared" si="3"/>
        <v>3583652.5999999987</v>
      </c>
      <c r="R14" s="129">
        <f t="shared" si="6"/>
        <v>196344.51188130025</v>
      </c>
      <c r="S14" s="191">
        <f t="shared" si="7"/>
        <v>3137085.2722272929</v>
      </c>
    </row>
    <row r="15" spans="1:19" x14ac:dyDescent="0.25">
      <c r="A15" s="11" t="s">
        <v>51</v>
      </c>
      <c r="B15" s="12" t="s">
        <v>4</v>
      </c>
      <c r="C15" s="73">
        <v>63678177.039999962</v>
      </c>
      <c r="D15" s="74">
        <v>0.12448000000000001</v>
      </c>
      <c r="E15" s="89">
        <f t="shared" si="4"/>
        <v>7926659.4779391959</v>
      </c>
      <c r="F15" s="73">
        <v>13623437.17</v>
      </c>
      <c r="G15" s="89">
        <f>F15-E15</f>
        <v>5696777.692060804</v>
      </c>
      <c r="H15" s="181">
        <v>12404981.75</v>
      </c>
      <c r="I15" s="184">
        <v>-4515860.92</v>
      </c>
      <c r="J15" s="184">
        <f>SUM(H15:I15)</f>
        <v>7889120.8300000001</v>
      </c>
      <c r="K15" s="185">
        <f>J15-G15</f>
        <v>2192343.1379391961</v>
      </c>
      <c r="L15" s="90">
        <v>53.196057895198464</v>
      </c>
      <c r="M15" s="88"/>
      <c r="N15" s="90">
        <f t="shared" si="5"/>
        <v>6470690</v>
      </c>
      <c r="P15" s="186">
        <v>6842111.2099999981</v>
      </c>
      <c r="Q15" s="187">
        <f>H15-P15</f>
        <v>5562870.5400000019</v>
      </c>
      <c r="R15" s="187">
        <f>Q15-G15</f>
        <v>-133907.15206080209</v>
      </c>
      <c r="S15" s="191">
        <f t="shared" si="7"/>
        <v>5893122.2039421042</v>
      </c>
    </row>
    <row r="16" spans="1:19" x14ac:dyDescent="0.25">
      <c r="A16" s="179" t="s">
        <v>52</v>
      </c>
      <c r="B16" s="180" t="s">
        <v>4</v>
      </c>
      <c r="C16" s="181">
        <v>58074057.039999932</v>
      </c>
      <c r="D16" s="182">
        <v>8.8090000000000002E-2</v>
      </c>
      <c r="E16" s="183">
        <f>+C16*D16</f>
        <v>5115743.6846535942</v>
      </c>
      <c r="F16" s="181">
        <v>10123648.869999999</v>
      </c>
      <c r="G16" s="183">
        <f>F16-E16</f>
        <v>5007905.185346405</v>
      </c>
      <c r="H16" s="88">
        <v>10886737.449999999</v>
      </c>
      <c r="I16" s="88">
        <v>-6855299.21</v>
      </c>
      <c r="J16" s="88">
        <f t="shared" si="1"/>
        <v>4031438.2399999993</v>
      </c>
      <c r="K16" s="90">
        <f t="shared" si="2"/>
        <v>-976466.94534640573</v>
      </c>
      <c r="L16" s="185">
        <v>-0.3232856011018157</v>
      </c>
      <c r="N16" s="185">
        <f>G16+K15+L16</f>
        <v>7200248</v>
      </c>
      <c r="P16" s="128">
        <v>5691409.0599999996</v>
      </c>
      <c r="Q16" s="129">
        <f>H16-P16</f>
        <v>5195328.3899999997</v>
      </c>
      <c r="R16" s="129">
        <f>Q16-G16</f>
        <v>187423.20465359464</v>
      </c>
      <c r="S16" s="192">
        <f>G16+R15</f>
        <v>4873998.0332856029</v>
      </c>
    </row>
    <row r="17" spans="1:19" x14ac:dyDescent="0.25">
      <c r="A17" s="11" t="s">
        <v>58</v>
      </c>
      <c r="B17" s="12" t="s">
        <v>0</v>
      </c>
      <c r="C17" s="73">
        <v>63888052.54999999</v>
      </c>
      <c r="D17" s="74">
        <v>9.214E-2</v>
      </c>
      <c r="E17" s="89">
        <f t="shared" si="4"/>
        <v>5886645.1619569995</v>
      </c>
      <c r="F17" s="73">
        <v>11412320.58</v>
      </c>
      <c r="G17" s="89">
        <f t="shared" si="0"/>
        <v>5525675.4180430006</v>
      </c>
      <c r="H17" s="88">
        <v>11375783.85</v>
      </c>
      <c r="I17" s="88">
        <v>-5116881.68</v>
      </c>
      <c r="J17" s="88">
        <f t="shared" si="1"/>
        <v>6258902.1699999999</v>
      </c>
      <c r="K17" s="90">
        <f t="shared" si="2"/>
        <v>733226.7519569993</v>
      </c>
      <c r="L17" s="90">
        <v>0</v>
      </c>
      <c r="N17" s="90">
        <f t="shared" si="5"/>
        <v>4549208.4726965949</v>
      </c>
      <c r="P17" s="128">
        <v>5785405.9299999997</v>
      </c>
      <c r="Q17" s="129">
        <f t="shared" si="3"/>
        <v>5590377.9199999999</v>
      </c>
      <c r="R17" s="129">
        <f t="shared" si="6"/>
        <v>64702.501956999302</v>
      </c>
      <c r="S17" s="191">
        <f t="shared" si="7"/>
        <v>5713098.6226965953</v>
      </c>
    </row>
    <row r="18" spans="1:19" x14ac:dyDescent="0.25">
      <c r="A18" s="11" t="s">
        <v>55</v>
      </c>
      <c r="B18" s="12" t="s">
        <v>0</v>
      </c>
      <c r="C18" s="73">
        <v>63334649.010000028</v>
      </c>
      <c r="D18" s="74">
        <v>9.6780000000000005E-2</v>
      </c>
      <c r="E18" s="89">
        <f t="shared" si="4"/>
        <v>6129527.3311878033</v>
      </c>
      <c r="F18" s="73">
        <v>11071840.42</v>
      </c>
      <c r="G18" s="89">
        <f t="shared" si="0"/>
        <v>4942313.0888121966</v>
      </c>
      <c r="H18" s="88">
        <v>11288093.949999999</v>
      </c>
      <c r="I18" s="88">
        <v>-6242711.5499999998</v>
      </c>
      <c r="J18" s="88">
        <f t="shared" si="1"/>
        <v>5045382.3999999994</v>
      </c>
      <c r="K18" s="90">
        <f t="shared" si="2"/>
        <v>103069.31118780281</v>
      </c>
      <c r="L18" s="90">
        <v>0</v>
      </c>
      <c r="N18" s="90">
        <f t="shared" si="5"/>
        <v>5675539.8407691959</v>
      </c>
      <c r="P18" s="128">
        <v>5888530.8076390503</v>
      </c>
      <c r="Q18" s="129">
        <f t="shared" si="3"/>
        <v>5399563.142360949</v>
      </c>
      <c r="R18" s="129">
        <f t="shared" si="6"/>
        <v>457250.05354875233</v>
      </c>
      <c r="S18" s="191">
        <f t="shared" si="7"/>
        <v>5007015.5907691959</v>
      </c>
    </row>
    <row r="19" spans="1:19" x14ac:dyDescent="0.25">
      <c r="A19" s="11" t="s">
        <v>56</v>
      </c>
      <c r="B19" s="12" t="s">
        <v>0</v>
      </c>
      <c r="C19" s="73">
        <v>62550298.669999987</v>
      </c>
      <c r="D19" s="74">
        <v>0.10299</v>
      </c>
      <c r="E19" s="89">
        <f t="shared" si="4"/>
        <v>6442055.2600232987</v>
      </c>
      <c r="F19" s="73">
        <v>11821654.23</v>
      </c>
      <c r="G19" s="89">
        <f t="shared" si="0"/>
        <v>5379598.9699767018</v>
      </c>
      <c r="H19" s="88">
        <v>12224315.970000001</v>
      </c>
      <c r="I19" s="88">
        <v>-5593990.9100000001</v>
      </c>
      <c r="J19" s="88">
        <f t="shared" si="1"/>
        <v>6630325.0600000005</v>
      </c>
      <c r="K19" s="90">
        <f t="shared" si="2"/>
        <v>1250726.0900232987</v>
      </c>
      <c r="L19" s="90">
        <v>0</v>
      </c>
      <c r="N19" s="90">
        <f t="shared" si="5"/>
        <v>5482668.2811645046</v>
      </c>
      <c r="P19" s="128">
        <v>6590752.705839863</v>
      </c>
      <c r="Q19" s="129">
        <f t="shared" si="3"/>
        <v>5633563.2641601376</v>
      </c>
      <c r="R19" s="129">
        <f t="shared" si="6"/>
        <v>253964.29418343585</v>
      </c>
      <c r="S19" s="191">
        <f t="shared" si="7"/>
        <v>5836849.0235254541</v>
      </c>
    </row>
    <row r="20" spans="1:19" x14ac:dyDescent="0.25">
      <c r="A20" s="11" t="s">
        <v>57</v>
      </c>
      <c r="B20" s="12" t="s">
        <v>0</v>
      </c>
      <c r="C20" s="73">
        <v>63662089.720000006</v>
      </c>
      <c r="D20" s="74">
        <v>0.11176999999999999</v>
      </c>
      <c r="E20" s="89">
        <f t="shared" si="4"/>
        <v>7115511.7680044007</v>
      </c>
      <c r="F20" s="73">
        <v>11943421.43</v>
      </c>
      <c r="G20" s="89">
        <f t="shared" si="0"/>
        <v>4827909.661995599</v>
      </c>
      <c r="H20" s="88">
        <v>11946990.050000001</v>
      </c>
      <c r="I20" s="88">
        <v>-7032512.5899999999</v>
      </c>
      <c r="J20" s="88">
        <f t="shared" si="1"/>
        <v>4914477.4600000009</v>
      </c>
      <c r="K20" s="90">
        <f t="shared" si="2"/>
        <v>86567.798004401848</v>
      </c>
      <c r="L20" s="90">
        <v>0</v>
      </c>
      <c r="N20" s="90">
        <f t="shared" si="5"/>
        <v>6078635.7520188978</v>
      </c>
      <c r="P20" s="128">
        <v>6551476.1242977725</v>
      </c>
      <c r="Q20" s="129">
        <f t="shared" si="3"/>
        <v>5395513.9257022282</v>
      </c>
      <c r="R20" s="129">
        <f t="shared" si="6"/>
        <v>567604.26370662916</v>
      </c>
      <c r="S20" s="191">
        <f t="shared" si="7"/>
        <v>5081873.9561790349</v>
      </c>
    </row>
    <row r="21" spans="1:19" x14ac:dyDescent="0.25">
      <c r="A21" s="11" t="s">
        <v>45</v>
      </c>
      <c r="B21" s="12" t="s">
        <v>0</v>
      </c>
      <c r="C21" s="73">
        <v>60922492.629999995</v>
      </c>
      <c r="D21" s="74">
        <v>0.11493</v>
      </c>
      <c r="E21" s="89">
        <f t="shared" si="4"/>
        <v>7001822.0779658994</v>
      </c>
      <c r="F21" s="73">
        <v>12404064.83</v>
      </c>
      <c r="G21" s="89">
        <f t="shared" si="0"/>
        <v>5402242.7520341007</v>
      </c>
      <c r="H21" s="88">
        <v>11663522.539999999</v>
      </c>
      <c r="I21" s="88">
        <v>-6197341.4500000002</v>
      </c>
      <c r="J21" s="88">
        <f t="shared" si="1"/>
        <v>5466181.0899999989</v>
      </c>
      <c r="K21" s="90">
        <f t="shared" si="2"/>
        <v>63938.337965898216</v>
      </c>
      <c r="L21" s="90">
        <v>0</v>
      </c>
      <c r="N21" s="90">
        <f t="shared" si="5"/>
        <v>5488810.5500385026</v>
      </c>
      <c r="P21" s="128">
        <v>6522861.6899999995</v>
      </c>
      <c r="Q21" s="129">
        <f t="shared" si="3"/>
        <v>5140660.8499999996</v>
      </c>
      <c r="R21" s="129">
        <f t="shared" si="6"/>
        <v>-261581.90203410108</v>
      </c>
      <c r="S21" s="191">
        <f t="shared" si="7"/>
        <v>5969847.0157407299</v>
      </c>
    </row>
    <row r="22" spans="1:19" x14ac:dyDescent="0.25">
      <c r="A22" s="11" t="s">
        <v>46</v>
      </c>
      <c r="B22" s="12" t="s">
        <v>0</v>
      </c>
      <c r="C22" s="73">
        <v>59535530.059999935</v>
      </c>
      <c r="D22" s="74">
        <v>9.3600000000000003E-2</v>
      </c>
      <c r="E22" s="89">
        <f t="shared" si="4"/>
        <v>5572525.6136159943</v>
      </c>
      <c r="F22" s="73">
        <v>10546685.949999999</v>
      </c>
      <c r="G22" s="89">
        <f t="shared" si="0"/>
        <v>4974160.3363840049</v>
      </c>
      <c r="H22" s="88">
        <v>10817962.380000001</v>
      </c>
      <c r="I22" s="88">
        <v>-7164629.8499999996</v>
      </c>
      <c r="J22" s="88">
        <f t="shared" si="1"/>
        <v>3653332.5300000012</v>
      </c>
      <c r="K22" s="90">
        <f t="shared" si="2"/>
        <v>-1320827.8063840037</v>
      </c>
      <c r="L22" s="90">
        <v>0</v>
      </c>
      <c r="N22" s="90">
        <f t="shared" si="5"/>
        <v>5038098.6743499031</v>
      </c>
      <c r="P22" s="128">
        <v>5886467.5300000003</v>
      </c>
      <c r="Q22" s="129">
        <f t="shared" si="3"/>
        <v>4931494.8500000006</v>
      </c>
      <c r="R22" s="129">
        <f t="shared" si="6"/>
        <v>-42665.486384004354</v>
      </c>
      <c r="S22" s="191">
        <f t="shared" si="7"/>
        <v>4712578.4343499038</v>
      </c>
    </row>
    <row r="23" spans="1:19" x14ac:dyDescent="0.25">
      <c r="A23" s="11" t="s">
        <v>47</v>
      </c>
      <c r="B23" s="12" t="s">
        <v>0</v>
      </c>
      <c r="C23" s="73">
        <v>64596380.700000107</v>
      </c>
      <c r="D23" s="74">
        <v>8.412E-2</v>
      </c>
      <c r="E23" s="89">
        <f t="shared" si="4"/>
        <v>5433847.544484009</v>
      </c>
      <c r="F23" s="73">
        <v>10621667.84</v>
      </c>
      <c r="G23" s="89">
        <f t="shared" si="0"/>
        <v>5187820.2955159908</v>
      </c>
      <c r="H23" s="88">
        <v>10534635.32</v>
      </c>
      <c r="I23" s="88">
        <v>-4925862.76</v>
      </c>
      <c r="J23" s="88">
        <f t="shared" si="1"/>
        <v>5608772.5600000005</v>
      </c>
      <c r="K23" s="90">
        <f t="shared" si="2"/>
        <v>420952.26448400971</v>
      </c>
      <c r="L23" s="90">
        <v>0</v>
      </c>
      <c r="N23" s="90">
        <f t="shared" si="5"/>
        <v>3866992.4891319871</v>
      </c>
      <c r="P23" s="128">
        <v>5433652.5600000005</v>
      </c>
      <c r="Q23" s="129">
        <f t="shared" si="3"/>
        <v>5100982.76</v>
      </c>
      <c r="R23" s="129">
        <f t="shared" si="6"/>
        <v>-86837.53551599104</v>
      </c>
      <c r="S23" s="191">
        <f t="shared" si="7"/>
        <v>5145154.8091319865</v>
      </c>
    </row>
    <row r="24" spans="1:19" x14ac:dyDescent="0.25">
      <c r="A24" s="11" t="s">
        <v>48</v>
      </c>
      <c r="B24" s="12" t="s">
        <v>0</v>
      </c>
      <c r="C24" s="73">
        <v>63880981.159999982</v>
      </c>
      <c r="D24" s="74">
        <v>7.0499999999999993E-2</v>
      </c>
      <c r="E24" s="89">
        <f t="shared" si="4"/>
        <v>4503609.1717799986</v>
      </c>
      <c r="F24" s="73">
        <v>9186605</v>
      </c>
      <c r="G24" s="89">
        <f t="shared" si="0"/>
        <v>4682995.8282200014</v>
      </c>
      <c r="H24" s="88">
        <v>9296716.9800000004</v>
      </c>
      <c r="I24" s="88">
        <v>-5801044</v>
      </c>
      <c r="J24" s="88">
        <f t="shared" si="1"/>
        <v>3495672.9800000004</v>
      </c>
      <c r="K24" s="90">
        <f t="shared" si="2"/>
        <v>-1187322.848220001</v>
      </c>
      <c r="L24" s="90">
        <v>0</v>
      </c>
      <c r="N24" s="90">
        <f t="shared" si="5"/>
        <v>5103948.0927040111</v>
      </c>
      <c r="P24" s="128">
        <v>4824358.8930000002</v>
      </c>
      <c r="Q24" s="129">
        <f t="shared" si="3"/>
        <v>4472358.0870000003</v>
      </c>
      <c r="R24" s="129">
        <f t="shared" si="6"/>
        <v>-210637.74122000113</v>
      </c>
      <c r="S24" s="191">
        <f t="shared" si="7"/>
        <v>4596158.2927040104</v>
      </c>
    </row>
    <row r="25" spans="1:19" x14ac:dyDescent="0.25">
      <c r="A25" s="11" t="s">
        <v>49</v>
      </c>
      <c r="B25" s="12" t="s">
        <v>0</v>
      </c>
      <c r="C25" s="73">
        <v>63245500.720000044</v>
      </c>
      <c r="D25" s="74">
        <v>9.1480000000000006E-2</v>
      </c>
      <c r="E25" s="89">
        <f t="shared" si="4"/>
        <v>5785698.4058656041</v>
      </c>
      <c r="F25" s="73">
        <v>10482184.67</v>
      </c>
      <c r="G25" s="89">
        <f t="shared" si="0"/>
        <v>4696486.2641343959</v>
      </c>
      <c r="H25" s="88">
        <v>10955899.42</v>
      </c>
      <c r="I25" s="88">
        <v>-4433646.87</v>
      </c>
      <c r="J25" s="88">
        <f t="shared" si="1"/>
        <v>6522252.5499999998</v>
      </c>
      <c r="K25" s="90">
        <f t="shared" si="2"/>
        <v>1825766.2858656039</v>
      </c>
      <c r="L25" s="90">
        <v>0</v>
      </c>
      <c r="N25" s="90">
        <f t="shared" si="5"/>
        <v>3509163.4159143949</v>
      </c>
      <c r="P25" s="128">
        <v>6068017.3200000003</v>
      </c>
      <c r="Q25" s="129">
        <f t="shared" si="3"/>
        <v>4887882.0999999996</v>
      </c>
      <c r="R25" s="129">
        <f t="shared" si="6"/>
        <v>191395.83586560376</v>
      </c>
      <c r="S25" s="191">
        <f t="shared" si="7"/>
        <v>4485848.5229143947</v>
      </c>
    </row>
    <row r="26" spans="1:19" x14ac:dyDescent="0.25">
      <c r="A26" s="11" t="s">
        <v>50</v>
      </c>
      <c r="B26" s="12" t="s">
        <v>0</v>
      </c>
      <c r="C26" s="73">
        <v>63291827.550000027</v>
      </c>
      <c r="D26" s="74">
        <v>0.1178</v>
      </c>
      <c r="E26" s="89">
        <f t="shared" si="4"/>
        <v>7455777.2853900036</v>
      </c>
      <c r="F26" s="73">
        <v>12801864.470000001</v>
      </c>
      <c r="G26" s="89">
        <f t="shared" si="0"/>
        <v>5346087.1846099971</v>
      </c>
      <c r="H26" s="88">
        <v>12230464.1</v>
      </c>
      <c r="I26" s="88">
        <v>-5929198</v>
      </c>
      <c r="J26" s="88">
        <f t="shared" si="1"/>
        <v>6301266.0999999996</v>
      </c>
      <c r="K26" s="90">
        <f t="shared" si="2"/>
        <v>955178.91539000254</v>
      </c>
      <c r="L26" s="90">
        <v>0</v>
      </c>
      <c r="N26" s="90">
        <f t="shared" si="5"/>
        <v>7171853.470475601</v>
      </c>
      <c r="P26" s="128">
        <v>6906623.9100000001</v>
      </c>
      <c r="Q26" s="129">
        <f t="shared" si="3"/>
        <v>5323840.1899999995</v>
      </c>
      <c r="R26" s="129">
        <f t="shared" si="6"/>
        <v>-22246.994609997608</v>
      </c>
      <c r="S26" s="191">
        <f t="shared" si="7"/>
        <v>5537483.0204756008</v>
      </c>
    </row>
    <row r="27" spans="1:19" x14ac:dyDescent="0.25">
      <c r="A27" s="11" t="s">
        <v>51</v>
      </c>
      <c r="B27" s="12" t="s">
        <v>0</v>
      </c>
      <c r="C27" s="73">
        <v>62275849</v>
      </c>
      <c r="D27" s="74">
        <v>0.115</v>
      </c>
      <c r="E27" s="89">
        <f t="shared" si="4"/>
        <v>7161722.6350000007</v>
      </c>
      <c r="F27" s="73">
        <v>12596681.720000001</v>
      </c>
      <c r="G27" s="89">
        <f t="shared" si="0"/>
        <v>5434959.085</v>
      </c>
      <c r="H27" s="88">
        <v>12190340.34</v>
      </c>
      <c r="I27" s="88">
        <v>-7271653.7699999996</v>
      </c>
      <c r="J27" s="88">
        <f t="shared" si="1"/>
        <v>4918686.57</v>
      </c>
      <c r="K27" s="90">
        <f t="shared" si="2"/>
        <v>-516272.51499999966</v>
      </c>
      <c r="L27" s="90">
        <v>0</v>
      </c>
      <c r="N27" s="90">
        <f t="shared" si="5"/>
        <v>6390138.0003900025</v>
      </c>
      <c r="P27" s="128">
        <v>6740028.5300000003</v>
      </c>
      <c r="Q27" s="129">
        <f t="shared" si="3"/>
        <v>5450311.8099999996</v>
      </c>
      <c r="R27" s="129">
        <f t="shared" si="6"/>
        <v>15352.724999999627</v>
      </c>
      <c r="S27" s="191">
        <f t="shared" si="7"/>
        <v>5412712.0903900024</v>
      </c>
    </row>
    <row r="28" spans="1:19" x14ac:dyDescent="0.25">
      <c r="A28" s="11" t="s">
        <v>52</v>
      </c>
      <c r="B28" s="12" t="s">
        <v>0</v>
      </c>
      <c r="C28" s="73">
        <v>59121132</v>
      </c>
      <c r="D28" s="74">
        <v>7.8719999999999998E-2</v>
      </c>
      <c r="E28" s="89">
        <f t="shared" si="4"/>
        <v>4654015.5110400002</v>
      </c>
      <c r="F28" s="73">
        <v>9470095.1699999999</v>
      </c>
      <c r="G28" s="89">
        <f t="shared" si="0"/>
        <v>4816079.6589599997</v>
      </c>
      <c r="H28" s="88">
        <v>10474781.4</v>
      </c>
      <c r="I28" s="88">
        <v>-6359733.3899999997</v>
      </c>
      <c r="J28" s="88">
        <f t="shared" si="1"/>
        <v>4115048.0100000007</v>
      </c>
      <c r="K28" s="90">
        <f t="shared" si="2"/>
        <v>-701031.64895999897</v>
      </c>
      <c r="L28" s="90">
        <v>0</v>
      </c>
      <c r="N28" s="90">
        <f t="shared" si="5"/>
        <v>4299807.14396</v>
      </c>
      <c r="P28" s="128">
        <v>5281868.4000000004</v>
      </c>
      <c r="Q28" s="129">
        <f t="shared" si="3"/>
        <v>5192913</v>
      </c>
      <c r="R28" s="129">
        <f t="shared" si="6"/>
        <v>376833.34104000032</v>
      </c>
      <c r="S28" s="191">
        <f t="shared" si="7"/>
        <v>4831432.3839599993</v>
      </c>
    </row>
    <row r="29" spans="1:19" x14ac:dyDescent="0.25">
      <c r="A29" s="11" t="s">
        <v>59</v>
      </c>
      <c r="B29" s="12" t="s">
        <v>1</v>
      </c>
      <c r="C29" s="73">
        <v>60916232</v>
      </c>
      <c r="D29" s="74">
        <v>8.677E-2</v>
      </c>
      <c r="E29" s="89">
        <f t="shared" si="4"/>
        <v>5285701.4506400004</v>
      </c>
      <c r="F29" s="73">
        <v>10659578.42</v>
      </c>
      <c r="G29" s="89">
        <f t="shared" si="0"/>
        <v>5373876.9693599995</v>
      </c>
      <c r="H29" s="88">
        <v>10113652.039999999</v>
      </c>
      <c r="I29" s="88">
        <f>-4231109</f>
        <v>-4231109</v>
      </c>
      <c r="J29" s="88">
        <f t="shared" si="1"/>
        <v>5882543.0399999991</v>
      </c>
      <c r="K29" s="90">
        <f t="shared" si="2"/>
        <v>508666.07063999958</v>
      </c>
      <c r="L29" s="90">
        <v>0</v>
      </c>
      <c r="N29" s="90">
        <f t="shared" si="5"/>
        <v>4672845.3204000005</v>
      </c>
      <c r="P29" s="128">
        <v>5248610.53</v>
      </c>
      <c r="Q29" s="129">
        <f t="shared" si="3"/>
        <v>4865041.5099999988</v>
      </c>
      <c r="R29" s="129">
        <f t="shared" si="6"/>
        <v>-508835.45936000068</v>
      </c>
      <c r="S29" s="191">
        <f t="shared" si="7"/>
        <v>5750710.3103999998</v>
      </c>
    </row>
    <row r="30" spans="1:19" x14ac:dyDescent="0.25">
      <c r="A30" s="11" t="s">
        <v>42</v>
      </c>
      <c r="B30" s="12" t="s">
        <v>1</v>
      </c>
      <c r="C30" s="73">
        <v>60176885</v>
      </c>
      <c r="D30" s="74">
        <v>8.43E-2</v>
      </c>
      <c r="E30" s="89">
        <f t="shared" si="4"/>
        <v>5072911.4055000003</v>
      </c>
      <c r="F30" s="73">
        <v>9033499.9700000007</v>
      </c>
      <c r="G30" s="89">
        <f t="shared" si="0"/>
        <v>3960588.5645000003</v>
      </c>
      <c r="H30" s="88">
        <v>9276891.8200000003</v>
      </c>
      <c r="I30" s="88">
        <f>-5170140.8</f>
        <v>-5170140.8</v>
      </c>
      <c r="J30" s="88">
        <f t="shared" si="1"/>
        <v>4106751.0200000005</v>
      </c>
      <c r="K30" s="90">
        <f t="shared" si="2"/>
        <v>146162.45550000016</v>
      </c>
      <c r="L30" s="90">
        <v>0</v>
      </c>
      <c r="N30" s="90">
        <f t="shared" si="5"/>
        <v>4469254.6351399999</v>
      </c>
      <c r="P30" s="128">
        <v>4742052.9100000011</v>
      </c>
      <c r="Q30" s="129">
        <f t="shared" si="3"/>
        <v>4534838.9099999992</v>
      </c>
      <c r="R30" s="129">
        <f t="shared" si="6"/>
        <v>574250.34549999889</v>
      </c>
      <c r="S30" s="191">
        <f t="shared" si="7"/>
        <v>3451753.1051399997</v>
      </c>
    </row>
    <row r="31" spans="1:19" x14ac:dyDescent="0.25">
      <c r="A31" s="11" t="s">
        <v>43</v>
      </c>
      <c r="B31" s="12" t="s">
        <v>1</v>
      </c>
      <c r="C31" s="73">
        <v>60672055</v>
      </c>
      <c r="D31" s="74">
        <v>6.8860000000000005E-2</v>
      </c>
      <c r="E31" s="89">
        <f t="shared" si="4"/>
        <v>4177877.7073000004</v>
      </c>
      <c r="F31" s="73">
        <v>8012068.4500000002</v>
      </c>
      <c r="G31" s="89">
        <f t="shared" si="0"/>
        <v>3834190.7426999998</v>
      </c>
      <c r="H31" s="88">
        <v>8452966.0099999998</v>
      </c>
      <c r="I31" s="88">
        <f>-5884836.38</f>
        <v>-5884836.3799999999</v>
      </c>
      <c r="J31" s="88">
        <f t="shared" si="1"/>
        <v>2568129.63</v>
      </c>
      <c r="K31" s="90">
        <f t="shared" si="2"/>
        <v>-1266061.1126999999</v>
      </c>
      <c r="L31" s="90">
        <v>0</v>
      </c>
      <c r="N31" s="90">
        <f t="shared" si="5"/>
        <v>3980353.1982</v>
      </c>
      <c r="P31" s="128">
        <v>4493665.8699999992</v>
      </c>
      <c r="Q31" s="129">
        <f t="shared" si="3"/>
        <v>3959300.1400000006</v>
      </c>
      <c r="R31" s="129">
        <f t="shared" si="6"/>
        <v>125109.39730000077</v>
      </c>
      <c r="S31" s="191">
        <f t="shared" si="7"/>
        <v>4408441.0881999992</v>
      </c>
    </row>
    <row r="32" spans="1:19" x14ac:dyDescent="0.25">
      <c r="A32" s="11" t="s">
        <v>44</v>
      </c>
      <c r="B32" s="12" t="s">
        <v>1</v>
      </c>
      <c r="C32" s="73">
        <v>61450074</v>
      </c>
      <c r="D32" s="74">
        <v>0.10218000000000001</v>
      </c>
      <c r="E32" s="89">
        <f t="shared" si="4"/>
        <v>6278968.5613200003</v>
      </c>
      <c r="F32" s="73">
        <v>10261889.619999999</v>
      </c>
      <c r="G32" s="89">
        <f t="shared" si="0"/>
        <v>3982921.0586799989</v>
      </c>
      <c r="H32" s="88">
        <v>10888580.630000001</v>
      </c>
      <c r="I32" s="88">
        <f>-3808728.11</f>
        <v>-3808728.11</v>
      </c>
      <c r="J32" s="88">
        <f t="shared" si="1"/>
        <v>7079852.5200000014</v>
      </c>
      <c r="K32" s="90">
        <f t="shared" si="2"/>
        <v>3096931.4613200026</v>
      </c>
      <c r="L32" s="90">
        <v>0</v>
      </c>
      <c r="N32" s="90">
        <f t="shared" si="5"/>
        <v>2716859.9459799989</v>
      </c>
      <c r="P32" s="128">
        <v>6021016.0299999993</v>
      </c>
      <c r="Q32" s="129">
        <f t="shared" si="3"/>
        <v>4867564.6000000015</v>
      </c>
      <c r="R32" s="129">
        <f t="shared" si="6"/>
        <v>884643.54132000264</v>
      </c>
      <c r="S32" s="191">
        <f t="shared" si="7"/>
        <v>4108030.4559799996</v>
      </c>
    </row>
    <row r="33" spans="1:19" x14ac:dyDescent="0.25">
      <c r="A33" s="11" t="s">
        <v>45</v>
      </c>
      <c r="B33" s="12" t="s">
        <v>1</v>
      </c>
      <c r="C33" s="73">
        <v>58677418</v>
      </c>
      <c r="D33" s="74">
        <v>0.12776000000000001</v>
      </c>
      <c r="E33" s="89">
        <f t="shared" si="4"/>
        <v>7496626.9236800009</v>
      </c>
      <c r="F33" s="73">
        <v>13270830.51</v>
      </c>
      <c r="G33" s="89">
        <f t="shared" si="0"/>
        <v>5774203.5863199988</v>
      </c>
      <c r="H33" s="88">
        <v>12897331.109999999</v>
      </c>
      <c r="I33" s="88">
        <v>-6140869.3600000003</v>
      </c>
      <c r="J33" s="88">
        <f t="shared" si="1"/>
        <v>6756461.7499999991</v>
      </c>
      <c r="K33" s="90">
        <f t="shared" si="2"/>
        <v>982258.16368000023</v>
      </c>
      <c r="L33" s="90">
        <v>0</v>
      </c>
      <c r="N33" s="90">
        <f t="shared" si="5"/>
        <v>8871135.0476400014</v>
      </c>
      <c r="P33" s="128">
        <v>7250490.4999999991</v>
      </c>
      <c r="Q33" s="129">
        <f t="shared" si="3"/>
        <v>5646840.6100000003</v>
      </c>
      <c r="R33" s="129">
        <f t="shared" si="6"/>
        <v>-127362.9763199985</v>
      </c>
      <c r="S33" s="191">
        <f t="shared" si="7"/>
        <v>6658847.1276400015</v>
      </c>
    </row>
    <row r="34" spans="1:19" x14ac:dyDescent="0.25">
      <c r="A34" s="11" t="s">
        <v>46</v>
      </c>
      <c r="B34" s="12" t="s">
        <v>1</v>
      </c>
      <c r="C34" s="73">
        <v>59305296</v>
      </c>
      <c r="D34" s="74">
        <v>0.12562999999999999</v>
      </c>
      <c r="E34" s="89">
        <f t="shared" si="4"/>
        <v>7450524.3364799991</v>
      </c>
      <c r="F34" s="73">
        <v>13888648.66</v>
      </c>
      <c r="G34" s="89">
        <f t="shared" si="0"/>
        <v>6438124.323520001</v>
      </c>
      <c r="H34" s="88">
        <v>13760426.890000001</v>
      </c>
      <c r="I34" s="88">
        <v>-7135521.8600000003</v>
      </c>
      <c r="J34" s="88">
        <f t="shared" si="1"/>
        <v>6624905.0300000003</v>
      </c>
      <c r="K34" s="90">
        <f t="shared" si="2"/>
        <v>186780.70647999924</v>
      </c>
      <c r="L34" s="90">
        <v>0</v>
      </c>
      <c r="N34" s="90">
        <f t="shared" si="5"/>
        <v>7420382.4872000013</v>
      </c>
      <c r="P34" s="128">
        <v>7144303.3013478629</v>
      </c>
      <c r="Q34" s="129">
        <f t="shared" si="3"/>
        <v>6616123.5886521377</v>
      </c>
      <c r="R34" s="129">
        <f t="shared" si="6"/>
        <v>177999.26513213664</v>
      </c>
      <c r="S34" s="191">
        <f t="shared" si="7"/>
        <v>6310761.3472000025</v>
      </c>
    </row>
    <row r="35" spans="1:19" ht="14.45" customHeight="1" x14ac:dyDescent="0.25">
      <c r="A35" s="11" t="s">
        <v>47</v>
      </c>
      <c r="B35" s="12" t="s">
        <v>1</v>
      </c>
      <c r="C35" s="73">
        <v>62235806</v>
      </c>
      <c r="D35" s="74">
        <v>0.10197000000000001</v>
      </c>
      <c r="E35" s="89">
        <f t="shared" si="4"/>
        <v>6346185.1378200008</v>
      </c>
      <c r="F35" s="73">
        <v>10310734</v>
      </c>
      <c r="G35" s="89">
        <f t="shared" si="0"/>
        <v>3964548.8621799992</v>
      </c>
      <c r="H35" s="88">
        <v>12794181.630000001</v>
      </c>
      <c r="I35" s="88">
        <v>-4728592.7699999996</v>
      </c>
      <c r="J35" s="88">
        <f t="shared" si="1"/>
        <v>8065588.8600000013</v>
      </c>
      <c r="K35" s="90">
        <f t="shared" si="2"/>
        <v>4101039.997820002</v>
      </c>
      <c r="L35" s="90">
        <v>0</v>
      </c>
      <c r="N35" s="90">
        <f t="shared" si="5"/>
        <v>4151329.5686599985</v>
      </c>
      <c r="P35" s="128">
        <v>5130248.1787190093</v>
      </c>
      <c r="Q35" s="129">
        <f t="shared" si="3"/>
        <v>7663933.4512809915</v>
      </c>
      <c r="R35" s="129">
        <f t="shared" si="6"/>
        <v>3699384.5891009923</v>
      </c>
      <c r="S35" s="191">
        <f t="shared" si="7"/>
        <v>4142548.1273121359</v>
      </c>
    </row>
    <row r="36" spans="1:19" ht="14.45" customHeight="1" x14ac:dyDescent="0.25">
      <c r="A36" s="11" t="s">
        <v>48</v>
      </c>
      <c r="B36" s="12" t="s">
        <v>1</v>
      </c>
      <c r="C36" s="73">
        <v>63332554</v>
      </c>
      <c r="D36" s="74">
        <v>0.10476000000000001</v>
      </c>
      <c r="E36" s="89">
        <f t="shared" si="4"/>
        <v>6634718.3570400001</v>
      </c>
      <c r="F36" s="73">
        <v>10343561.449999999</v>
      </c>
      <c r="G36" s="89">
        <f t="shared" si="0"/>
        <v>3708843.0929599991</v>
      </c>
      <c r="H36" s="88">
        <v>10025484.449999999</v>
      </c>
      <c r="I36" s="88">
        <v>-5317526.8</v>
      </c>
      <c r="J36" s="88">
        <f t="shared" si="1"/>
        <v>4707957.6499999994</v>
      </c>
      <c r="K36" s="90">
        <f t="shared" si="2"/>
        <v>999114.55704000033</v>
      </c>
      <c r="L36" s="90">
        <v>0</v>
      </c>
      <c r="N36" s="90">
        <f t="shared" si="5"/>
        <v>7809883.0907800011</v>
      </c>
      <c r="P36" s="128">
        <v>4574203.0334820431</v>
      </c>
      <c r="Q36" s="129">
        <f t="shared" si="3"/>
        <v>5451281.4165179562</v>
      </c>
      <c r="R36" s="129">
        <f t="shared" si="6"/>
        <v>1742438.3235579571</v>
      </c>
      <c r="S36" s="191">
        <f t="shared" si="7"/>
        <v>7408227.6820609914</v>
      </c>
    </row>
    <row r="37" spans="1:19" ht="14.45" customHeight="1" x14ac:dyDescent="0.25">
      <c r="A37" s="11" t="s">
        <v>49</v>
      </c>
      <c r="B37" s="12" t="s">
        <v>1</v>
      </c>
      <c r="C37" s="73">
        <v>68056470.049999982</v>
      </c>
      <c r="D37" s="74">
        <v>9.8949999999999996E-2</v>
      </c>
      <c r="E37" s="89">
        <f t="shared" si="4"/>
        <v>6734187.7114474978</v>
      </c>
      <c r="F37" s="73">
        <v>9402184.3000000007</v>
      </c>
      <c r="G37" s="89">
        <f t="shared" si="0"/>
        <v>2667996.5885525029</v>
      </c>
      <c r="H37" s="88">
        <v>8506401.6899999995</v>
      </c>
      <c r="I37" s="88">
        <v>-5679788.2599999998</v>
      </c>
      <c r="J37" s="88">
        <f t="shared" si="1"/>
        <v>2826613.4299999997</v>
      </c>
      <c r="K37" s="90">
        <f t="shared" si="2"/>
        <v>158616.84144749679</v>
      </c>
      <c r="L37" s="90">
        <v>0</v>
      </c>
      <c r="N37" s="90">
        <f t="shared" si="5"/>
        <v>3667111.1455925032</v>
      </c>
      <c r="P37" s="128">
        <v>3915568.7432106235</v>
      </c>
      <c r="Q37" s="129">
        <f t="shared" si="3"/>
        <v>4590832.9467893764</v>
      </c>
      <c r="R37" s="129">
        <f t="shared" si="6"/>
        <v>1922836.3582368735</v>
      </c>
      <c r="S37" s="191">
        <f t="shared" si="7"/>
        <v>4410434.91211046</v>
      </c>
    </row>
    <row r="38" spans="1:19" ht="14.45" customHeight="1" x14ac:dyDescent="0.25">
      <c r="A38" s="11" t="s">
        <v>50</v>
      </c>
      <c r="B38" s="12" t="s">
        <v>1</v>
      </c>
      <c r="C38" s="73">
        <v>62096289.840000004</v>
      </c>
      <c r="D38" s="74">
        <v>0.11973</v>
      </c>
      <c r="E38" s="89">
        <f t="shared" si="4"/>
        <v>7434788.782543201</v>
      </c>
      <c r="F38" s="73">
        <v>10856880.75</v>
      </c>
      <c r="G38" s="89">
        <f t="shared" si="0"/>
        <v>3422091.967456799</v>
      </c>
      <c r="H38" s="88">
        <v>11447040.109999999</v>
      </c>
      <c r="I38" s="88">
        <v>-4206922.49</v>
      </c>
      <c r="J38" s="88">
        <f t="shared" si="1"/>
        <v>7240117.6199999992</v>
      </c>
      <c r="K38" s="90">
        <f t="shared" si="2"/>
        <v>3818025.6525432002</v>
      </c>
      <c r="L38" s="90">
        <v>0</v>
      </c>
      <c r="N38" s="90">
        <f t="shared" si="5"/>
        <v>3580708.8089042958</v>
      </c>
      <c r="P38" s="128">
        <v>5340662.6384277139</v>
      </c>
      <c r="Q38" s="129">
        <f t="shared" si="3"/>
        <v>6106377.4715722855</v>
      </c>
      <c r="R38" s="129">
        <f t="shared" si="6"/>
        <v>2684285.5041154865</v>
      </c>
      <c r="S38" s="191">
        <f t="shared" si="7"/>
        <v>5344928.3256936725</v>
      </c>
    </row>
    <row r="39" spans="1:19" ht="14.45" customHeight="1" x14ac:dyDescent="0.25">
      <c r="A39" s="11" t="s">
        <v>51</v>
      </c>
      <c r="B39" s="12" t="s">
        <v>1</v>
      </c>
      <c r="C39" s="73">
        <v>44183337.302500002</v>
      </c>
      <c r="D39" s="74">
        <v>9.6689999999999998E-2</v>
      </c>
      <c r="E39" s="89">
        <f t="shared" si="4"/>
        <v>4272086.8837787248</v>
      </c>
      <c r="F39" s="73">
        <v>9241535.4700000007</v>
      </c>
      <c r="G39" s="89">
        <f t="shared" si="0"/>
        <v>4969448.5862212759</v>
      </c>
      <c r="H39" s="88">
        <v>9301720.6799999997</v>
      </c>
      <c r="I39" s="88">
        <v>-4615148.55</v>
      </c>
      <c r="J39" s="88">
        <f t="shared" si="1"/>
        <v>4686572.13</v>
      </c>
      <c r="K39" s="90">
        <f t="shared" si="2"/>
        <v>-282876.45622127596</v>
      </c>
      <c r="L39" s="90">
        <v>0</v>
      </c>
      <c r="N39" s="90">
        <f t="shared" si="5"/>
        <v>8787474.238764476</v>
      </c>
      <c r="P39" s="128">
        <v>4097986.4431238468</v>
      </c>
      <c r="Q39" s="129">
        <f t="shared" si="3"/>
        <v>5203734.2368761525</v>
      </c>
      <c r="R39" s="129">
        <f t="shared" si="6"/>
        <v>234285.6506548766</v>
      </c>
      <c r="S39" s="191">
        <f t="shared" si="7"/>
        <v>7653734.0903367624</v>
      </c>
    </row>
    <row r="40" spans="1:19" ht="14.45" customHeight="1" x14ac:dyDescent="0.25">
      <c r="A40" s="11" t="s">
        <v>52</v>
      </c>
      <c r="B40" s="12" t="s">
        <v>1</v>
      </c>
      <c r="C40" s="73">
        <v>43680389.416000001</v>
      </c>
      <c r="D40" s="74">
        <v>9.6689999999999998E-2</v>
      </c>
      <c r="E40" s="89">
        <f t="shared" si="4"/>
        <v>4223456.8526330404</v>
      </c>
      <c r="F40" s="73">
        <v>10196892.92</v>
      </c>
      <c r="G40" s="89">
        <f t="shared" si="0"/>
        <v>5973436.0673669595</v>
      </c>
      <c r="H40" s="88">
        <v>9727656.4700000007</v>
      </c>
      <c r="I40" s="88">
        <v>-3906744.79</v>
      </c>
      <c r="J40" s="88">
        <f t="shared" si="1"/>
        <v>5820911.6800000006</v>
      </c>
      <c r="K40" s="90">
        <f t="shared" si="2"/>
        <v>-152524.38736695889</v>
      </c>
      <c r="L40" s="90">
        <v>0</v>
      </c>
      <c r="N40" s="90">
        <f t="shared" si="5"/>
        <v>5690559.6111456836</v>
      </c>
      <c r="P40" s="128">
        <v>3968962.8870610865</v>
      </c>
      <c r="Q40" s="129">
        <f t="shared" si="3"/>
        <v>5758693.5829389142</v>
      </c>
      <c r="R40" s="129">
        <f t="shared" si="6"/>
        <v>-214742.48442804534</v>
      </c>
      <c r="S40" s="191">
        <f t="shared" si="7"/>
        <v>6207721.7180218361</v>
      </c>
    </row>
    <row r="41" spans="1:19" ht="14.45" customHeight="1" x14ac:dyDescent="0.25">
      <c r="A41" s="11" t="s">
        <v>60</v>
      </c>
      <c r="B41" s="12" t="s">
        <v>1</v>
      </c>
      <c r="C41" s="73">
        <v>43961723.810000002</v>
      </c>
      <c r="D41" s="74">
        <v>6.3700000000000007E-2</v>
      </c>
      <c r="E41" s="89">
        <f t="shared" si="4"/>
        <v>2800361.8066970003</v>
      </c>
      <c r="F41" s="73">
        <v>7085764.6100000003</v>
      </c>
      <c r="G41" s="89">
        <f t="shared" si="0"/>
        <v>4285402.8033029996</v>
      </c>
      <c r="H41" s="88">
        <v>7505097.1699999999</v>
      </c>
      <c r="I41" s="88">
        <v>-4028145.75</v>
      </c>
      <c r="J41" s="88">
        <f t="shared" si="1"/>
        <v>3476951.42</v>
      </c>
      <c r="K41" s="90">
        <f t="shared" si="2"/>
        <v>-808451.38330299966</v>
      </c>
      <c r="L41" s="90">
        <v>0</v>
      </c>
      <c r="N41" s="90">
        <f t="shared" si="5"/>
        <v>4132878.4159360407</v>
      </c>
      <c r="P41" s="128">
        <v>3043667.5195016959</v>
      </c>
      <c r="Q41" s="129">
        <f t="shared" si="3"/>
        <v>4461429.6504983045</v>
      </c>
      <c r="R41" s="129">
        <f t="shared" si="6"/>
        <v>176026.84719530493</v>
      </c>
      <c r="S41" s="191">
        <f t="shared" si="7"/>
        <v>4070660.3188749542</v>
      </c>
    </row>
    <row r="42" spans="1:19" ht="14.45" customHeight="1" x14ac:dyDescent="0.25">
      <c r="A42" s="11" t="s">
        <v>42</v>
      </c>
      <c r="B42" s="12" t="s">
        <v>2</v>
      </c>
      <c r="C42" s="73">
        <v>44221749.17428571</v>
      </c>
      <c r="D42" s="74">
        <v>7.7049999999999993E-2</v>
      </c>
      <c r="E42" s="89">
        <f t="shared" si="4"/>
        <v>3407285.7738787136</v>
      </c>
      <c r="F42" s="73">
        <v>7305790.8799999999</v>
      </c>
      <c r="G42" s="89">
        <f t="shared" si="0"/>
        <v>3898505.1061212863</v>
      </c>
      <c r="H42" s="88">
        <v>7755399.9900000002</v>
      </c>
      <c r="I42" s="88">
        <v>-3006214.25</v>
      </c>
      <c r="J42" s="88">
        <f t="shared" si="1"/>
        <v>4749185.74</v>
      </c>
      <c r="K42" s="90">
        <f t="shared" si="2"/>
        <v>850680.63387871394</v>
      </c>
      <c r="L42" s="90">
        <v>0</v>
      </c>
      <c r="N42" s="90">
        <f t="shared" si="5"/>
        <v>3090053.7228182866</v>
      </c>
      <c r="P42" s="128">
        <v>3219357.67</v>
      </c>
      <c r="Q42" s="129">
        <f t="shared" si="3"/>
        <v>4536042.32</v>
      </c>
      <c r="R42" s="129">
        <f t="shared" si="6"/>
        <v>637537.21387871401</v>
      </c>
      <c r="S42" s="191">
        <f t="shared" si="7"/>
        <v>4074531.9533165912</v>
      </c>
    </row>
    <row r="43" spans="1:19" ht="14.45" customHeight="1" x14ac:dyDescent="0.25">
      <c r="A43" s="11" t="s">
        <v>43</v>
      </c>
      <c r="B43" s="12" t="s">
        <v>2</v>
      </c>
      <c r="C43" s="73">
        <v>43738533.671249993</v>
      </c>
      <c r="D43" s="74">
        <v>8.5949999999999999E-2</v>
      </c>
      <c r="E43" s="89">
        <f t="shared" si="4"/>
        <v>3759326.969043937</v>
      </c>
      <c r="F43" s="73">
        <v>8599808.5800000001</v>
      </c>
      <c r="G43" s="89">
        <f t="shared" si="0"/>
        <v>4840481.6109560635</v>
      </c>
      <c r="H43" s="88">
        <v>9518445.9700000007</v>
      </c>
      <c r="I43" s="88">
        <v>-3460487.66</v>
      </c>
      <c r="J43" s="88">
        <f t="shared" si="1"/>
        <v>6057958.3100000005</v>
      </c>
      <c r="K43" s="90">
        <f t="shared" si="2"/>
        <v>1217476.699043937</v>
      </c>
      <c r="L43" s="90">
        <v>0</v>
      </c>
      <c r="N43" s="90">
        <f t="shared" si="5"/>
        <v>5691162.244834777</v>
      </c>
      <c r="P43" s="128">
        <v>4046928.7721097474</v>
      </c>
      <c r="Q43" s="129">
        <f t="shared" si="3"/>
        <v>5471517.1978902537</v>
      </c>
      <c r="R43" s="129">
        <f t="shared" si="6"/>
        <v>631035.58693419024</v>
      </c>
      <c r="S43" s="191">
        <f t="shared" si="7"/>
        <v>5478018.824834777</v>
      </c>
    </row>
    <row r="44" spans="1:19" ht="14.45" customHeight="1" x14ac:dyDescent="0.25">
      <c r="A44" s="11" t="s">
        <v>44</v>
      </c>
      <c r="B44" s="12" t="s">
        <v>2</v>
      </c>
      <c r="C44" s="73">
        <v>43725119.537777774</v>
      </c>
      <c r="D44" s="74">
        <v>0.10074</v>
      </c>
      <c r="E44" s="89">
        <f t="shared" si="4"/>
        <v>4404868.542235733</v>
      </c>
      <c r="F44" s="73">
        <v>9336475.9199999999</v>
      </c>
      <c r="G44" s="89">
        <f t="shared" si="0"/>
        <v>4931607.3777642669</v>
      </c>
      <c r="H44" s="88">
        <v>9286541.1699999999</v>
      </c>
      <c r="I44" s="88">
        <v>-3907807.25</v>
      </c>
      <c r="J44" s="88">
        <f t="shared" si="1"/>
        <v>5378733.9199999999</v>
      </c>
      <c r="K44" s="90">
        <f t="shared" si="2"/>
        <v>447126.54223573301</v>
      </c>
      <c r="L44" s="90">
        <v>0</v>
      </c>
      <c r="N44" s="90">
        <f t="shared" si="5"/>
        <v>6149084.0768082039</v>
      </c>
      <c r="P44" s="128">
        <v>3991620.9942517998</v>
      </c>
      <c r="Q44" s="129">
        <f t="shared" si="3"/>
        <v>5294920.1757482002</v>
      </c>
      <c r="R44" s="129">
        <f t="shared" si="6"/>
        <v>363312.79798393324</v>
      </c>
      <c r="S44" s="191">
        <f t="shared" si="7"/>
        <v>5562642.9646984572</v>
      </c>
    </row>
    <row r="45" spans="1:19" ht="14.45" customHeight="1" x14ac:dyDescent="0.25">
      <c r="A45" s="11" t="s">
        <v>45</v>
      </c>
      <c r="B45" s="12" t="s">
        <v>2</v>
      </c>
      <c r="C45" s="73">
        <v>43351987.059</v>
      </c>
      <c r="D45" s="74">
        <v>0.13199</v>
      </c>
      <c r="E45" s="89">
        <f t="shared" si="4"/>
        <v>5722028.7719174102</v>
      </c>
      <c r="F45" s="73">
        <v>12265372.52</v>
      </c>
      <c r="G45" s="89">
        <f t="shared" si="0"/>
        <v>6543343.7480825894</v>
      </c>
      <c r="H45" s="88">
        <v>10126409.27</v>
      </c>
      <c r="I45" s="88">
        <v>-4083369.94</v>
      </c>
      <c r="J45" s="88">
        <f t="shared" si="1"/>
        <v>6043039.3300000001</v>
      </c>
      <c r="K45" s="90">
        <f t="shared" si="2"/>
        <v>-500304.41808258928</v>
      </c>
      <c r="L45" s="90">
        <v>0</v>
      </c>
      <c r="N45" s="90">
        <f t="shared" si="5"/>
        <v>6990470.2903183224</v>
      </c>
      <c r="P45" s="128">
        <v>4584035.4957100442</v>
      </c>
      <c r="Q45" s="129">
        <f t="shared" si="3"/>
        <v>5542373.7742899554</v>
      </c>
      <c r="R45" s="129">
        <f t="shared" si="6"/>
        <v>-1000969.973792634</v>
      </c>
      <c r="S45" s="191">
        <f t="shared" si="7"/>
        <v>6906656.5460665226</v>
      </c>
    </row>
    <row r="46" spans="1:19" ht="14.45" customHeight="1" x14ac:dyDescent="0.25">
      <c r="A46" s="11" t="s">
        <v>46</v>
      </c>
      <c r="B46" s="12" t="s">
        <v>2</v>
      </c>
      <c r="C46" s="73">
        <v>43307026.320841819</v>
      </c>
      <c r="D46" s="74">
        <v>0.10238999999999999</v>
      </c>
      <c r="E46" s="89">
        <f t="shared" si="4"/>
        <v>4434206.4249909939</v>
      </c>
      <c r="F46" s="73">
        <v>9935199.9499999993</v>
      </c>
      <c r="G46" s="89">
        <f t="shared" si="0"/>
        <v>5500993.5250090053</v>
      </c>
      <c r="H46" s="88">
        <v>11671254.25</v>
      </c>
      <c r="I46" s="88">
        <v>-5667462.5300000096</v>
      </c>
      <c r="J46" s="88">
        <f t="shared" si="1"/>
        <v>6003791.7199999904</v>
      </c>
      <c r="K46" s="90">
        <f t="shared" si="2"/>
        <v>502798.1949909851</v>
      </c>
      <c r="L46" s="90">
        <v>0</v>
      </c>
      <c r="N46" s="90">
        <f t="shared" si="5"/>
        <v>5000689.106926416</v>
      </c>
      <c r="P46" s="128">
        <v>5109400.9600663437</v>
      </c>
      <c r="Q46" s="129">
        <f t="shared" si="3"/>
        <v>6561853.2899336563</v>
      </c>
      <c r="R46" s="129">
        <f t="shared" si="6"/>
        <v>1060859.764924651</v>
      </c>
      <c r="S46" s="191">
        <f t="shared" si="7"/>
        <v>4500023.5512163714</v>
      </c>
    </row>
    <row r="47" spans="1:19" ht="14.45" customHeight="1" x14ac:dyDescent="0.25">
      <c r="A47" s="11" t="s">
        <v>47</v>
      </c>
      <c r="B47" s="12" t="s">
        <v>2</v>
      </c>
      <c r="C47" s="73">
        <v>43304839.378767498</v>
      </c>
      <c r="D47" s="74">
        <v>8.1230000000000011E-2</v>
      </c>
      <c r="E47" s="89">
        <f t="shared" si="4"/>
        <v>3517652.1027372843</v>
      </c>
      <c r="F47" s="73">
        <v>9038059.4700000007</v>
      </c>
      <c r="G47" s="89">
        <f t="shared" si="0"/>
        <v>5520407.3672627164</v>
      </c>
      <c r="H47" s="88">
        <v>8686956.8300000001</v>
      </c>
      <c r="I47" s="88">
        <v>-3885090.15</v>
      </c>
      <c r="J47" s="88">
        <f t="shared" si="1"/>
        <v>4801866.68</v>
      </c>
      <c r="K47" s="90">
        <f t="shared" si="2"/>
        <v>-718540.6872627167</v>
      </c>
      <c r="L47" s="90">
        <v>0</v>
      </c>
      <c r="N47" s="90">
        <f t="shared" si="5"/>
        <v>6023205.5622537015</v>
      </c>
      <c r="P47" s="128">
        <v>3576369.7976187738</v>
      </c>
      <c r="Q47" s="129">
        <f t="shared" si="3"/>
        <v>5110587.0323812263</v>
      </c>
      <c r="R47" s="129">
        <f t="shared" si="6"/>
        <v>-409820.3348814901</v>
      </c>
      <c r="S47" s="191">
        <f t="shared" si="7"/>
        <v>6581267.1321873674</v>
      </c>
    </row>
    <row r="48" spans="1:19" ht="14.45" customHeight="1" x14ac:dyDescent="0.25">
      <c r="A48" s="11" t="s">
        <v>48</v>
      </c>
      <c r="B48" s="12" t="s">
        <v>2</v>
      </c>
      <c r="C48" s="73">
        <v>43412532.561028332</v>
      </c>
      <c r="D48" s="74">
        <v>7.324E-2</v>
      </c>
      <c r="E48" s="89">
        <f t="shared" si="4"/>
        <v>3179533.8847697149</v>
      </c>
      <c r="F48" s="73">
        <v>8018233.6100000003</v>
      </c>
      <c r="G48" s="89">
        <f t="shared" si="0"/>
        <v>4838699.7252302859</v>
      </c>
      <c r="H48" s="88">
        <v>8255010.9500000002</v>
      </c>
      <c r="I48" s="88">
        <v>-3736334.79</v>
      </c>
      <c r="J48" s="88">
        <f t="shared" si="1"/>
        <v>4518676.16</v>
      </c>
      <c r="K48" s="90">
        <f t="shared" si="2"/>
        <v>-320023.56523028575</v>
      </c>
      <c r="L48" s="90">
        <v>0</v>
      </c>
      <c r="N48" s="90">
        <f t="shared" si="5"/>
        <v>4120159.0379675692</v>
      </c>
      <c r="P48" s="128">
        <v>3500155.6588864573</v>
      </c>
      <c r="Q48" s="129">
        <f t="shared" si="3"/>
        <v>4754855.2911135424</v>
      </c>
      <c r="R48" s="129">
        <f t="shared" si="6"/>
        <v>-83844.434116743505</v>
      </c>
      <c r="S48" s="191">
        <f t="shared" si="7"/>
        <v>4428879.3903487958</v>
      </c>
    </row>
    <row r="49" spans="1:19" ht="14.45" customHeight="1" x14ac:dyDescent="0.25">
      <c r="A49" s="11" t="s">
        <v>49</v>
      </c>
      <c r="B49" s="12" t="s">
        <v>2</v>
      </c>
      <c r="C49" s="73">
        <v>43533969.788549162</v>
      </c>
      <c r="D49" s="74">
        <v>8.6599999999999996E-2</v>
      </c>
      <c r="E49" s="89">
        <f t="shared" si="4"/>
        <v>3770041.7836883571</v>
      </c>
      <c r="F49" s="73">
        <v>8670286.0299999993</v>
      </c>
      <c r="G49" s="89">
        <f t="shared" si="0"/>
        <v>4900244.2463116422</v>
      </c>
      <c r="H49" s="88">
        <v>8641228.3000000007</v>
      </c>
      <c r="I49" s="88">
        <v>-3474760.91</v>
      </c>
      <c r="J49" s="88">
        <f t="shared" si="1"/>
        <v>5166467.3900000006</v>
      </c>
      <c r="K49" s="90">
        <f t="shared" si="2"/>
        <v>266223.14368835837</v>
      </c>
      <c r="L49" s="90">
        <v>0</v>
      </c>
      <c r="N49" s="90">
        <f t="shared" si="5"/>
        <v>4580220.6810813565</v>
      </c>
      <c r="P49" s="128">
        <v>3655371.2030947916</v>
      </c>
      <c r="Q49" s="129">
        <f t="shared" si="3"/>
        <v>4985857.0969052091</v>
      </c>
      <c r="R49" s="129">
        <f t="shared" si="6"/>
        <v>85612.850593566895</v>
      </c>
      <c r="S49" s="191">
        <f t="shared" si="7"/>
        <v>4816399.8121948987</v>
      </c>
    </row>
    <row r="50" spans="1:19" ht="14.45" customHeight="1" x14ac:dyDescent="0.25">
      <c r="A50" s="11" t="s">
        <v>50</v>
      </c>
      <c r="B50" s="12" t="s">
        <v>2</v>
      </c>
      <c r="C50" s="73">
        <v>45260538.949999996</v>
      </c>
      <c r="D50" s="74">
        <v>0.11998</v>
      </c>
      <c r="E50" s="89">
        <f t="shared" si="4"/>
        <v>5430359.4632209996</v>
      </c>
      <c r="F50" s="73">
        <v>10968468.73</v>
      </c>
      <c r="G50" s="89">
        <f t="shared" si="0"/>
        <v>5538109.2667790009</v>
      </c>
      <c r="H50" s="88">
        <v>11063993.33</v>
      </c>
      <c r="I50" s="88">
        <v>-3784286.1399999899</v>
      </c>
      <c r="J50" s="88">
        <f t="shared" si="1"/>
        <v>7279707.1900000107</v>
      </c>
      <c r="K50" s="90">
        <f t="shared" si="2"/>
        <v>1741597.9232210098</v>
      </c>
      <c r="L50" s="90">
        <v>0</v>
      </c>
      <c r="N50" s="90">
        <f t="shared" si="5"/>
        <v>5804332.4104673592</v>
      </c>
      <c r="P50" s="128">
        <v>5041744.2919024182</v>
      </c>
      <c r="Q50" s="129">
        <f t="shared" si="3"/>
        <v>6022249.0380975818</v>
      </c>
      <c r="R50" s="129">
        <f t="shared" si="6"/>
        <v>484139.77131858096</v>
      </c>
      <c r="S50" s="191">
        <f t="shared" si="7"/>
        <v>5623722.1173725678</v>
      </c>
    </row>
    <row r="51" spans="1:19" ht="14.45" customHeight="1" x14ac:dyDescent="0.25">
      <c r="A51" s="11" t="s">
        <v>51</v>
      </c>
      <c r="B51" s="12" t="s">
        <v>2</v>
      </c>
      <c r="C51" s="73">
        <v>42653543.716666669</v>
      </c>
      <c r="D51" s="74">
        <v>0.10540000000000001</v>
      </c>
      <c r="E51" s="89">
        <f t="shared" si="4"/>
        <v>4495683.5077366671</v>
      </c>
      <c r="F51" s="73">
        <v>10306569.85</v>
      </c>
      <c r="G51" s="89">
        <f t="shared" si="0"/>
        <v>5810886.3422633326</v>
      </c>
      <c r="H51" s="88">
        <v>9619971.1500000004</v>
      </c>
      <c r="I51" s="88">
        <v>-4972548.48999999</v>
      </c>
      <c r="J51" s="88">
        <f t="shared" si="1"/>
        <v>4647422.6600000104</v>
      </c>
      <c r="K51" s="90">
        <f t="shared" si="2"/>
        <v>-1163463.6822633222</v>
      </c>
      <c r="L51" s="90">
        <v>0</v>
      </c>
      <c r="N51" s="90">
        <f t="shared" si="5"/>
        <v>7552484.2654843424</v>
      </c>
      <c r="P51" s="128">
        <v>4047494.7574620796</v>
      </c>
      <c r="Q51" s="129">
        <f t="shared" si="3"/>
        <v>5572476.3925379207</v>
      </c>
      <c r="R51" s="129">
        <f t="shared" si="6"/>
        <v>-238409.94972541183</v>
      </c>
      <c r="S51" s="191">
        <f t="shared" si="7"/>
        <v>6295026.1135819135</v>
      </c>
    </row>
    <row r="52" spans="1:19" ht="14.45" customHeight="1" thickBot="1" x14ac:dyDescent="0.3">
      <c r="A52" s="11" t="s">
        <v>52</v>
      </c>
      <c r="B52" s="12" t="s">
        <v>2</v>
      </c>
      <c r="C52" s="109">
        <v>42617591.439999998</v>
      </c>
      <c r="D52" s="110">
        <v>7.0669999999999997E-2</v>
      </c>
      <c r="E52" s="111">
        <f>+C52*D52</f>
        <v>3011785.1870647995</v>
      </c>
      <c r="F52" s="109">
        <v>7173595.5800000001</v>
      </c>
      <c r="G52" s="111">
        <f t="shared" si="0"/>
        <v>4161810.3929352006</v>
      </c>
      <c r="H52" s="112">
        <v>7528755.8899999997</v>
      </c>
      <c r="I52" s="112">
        <v>-3741843.8499999898</v>
      </c>
      <c r="J52" s="112">
        <f t="shared" si="1"/>
        <v>3786912.0400000098</v>
      </c>
      <c r="K52" s="113">
        <f t="shared" si="2"/>
        <v>-374898.35293519078</v>
      </c>
      <c r="L52" s="113">
        <v>0</v>
      </c>
      <c r="N52" s="113">
        <f t="shared" si="5"/>
        <v>2998346.7106718784</v>
      </c>
      <c r="P52" s="130">
        <v>3016313.3916334636</v>
      </c>
      <c r="Q52" s="131">
        <f t="shared" si="3"/>
        <v>4512442.4983665366</v>
      </c>
      <c r="R52" s="131">
        <f t="shared" si="6"/>
        <v>350632.10543133598</v>
      </c>
      <c r="S52" s="193">
        <f t="shared" si="7"/>
        <v>3923400.4432097888</v>
      </c>
    </row>
    <row r="53" spans="1:19" x14ac:dyDescent="0.25">
      <c r="C53" s="75"/>
      <c r="D53" s="75"/>
      <c r="E53" s="75"/>
      <c r="F53" s="75"/>
      <c r="G53" s="75"/>
      <c r="H53" s="75"/>
      <c r="I53" s="75"/>
      <c r="J53" s="75"/>
      <c r="K53" s="75"/>
      <c r="L53" s="75"/>
      <c r="M53" s="75"/>
      <c r="N53" s="75"/>
    </row>
    <row r="54" spans="1:19" x14ac:dyDescent="0.25">
      <c r="A54" s="77" t="s">
        <v>187</v>
      </c>
      <c r="B54" s="77" t="s">
        <v>185</v>
      </c>
      <c r="C54" s="75"/>
      <c r="D54" s="75"/>
      <c r="E54" s="75"/>
      <c r="F54" s="75"/>
      <c r="G54" s="75"/>
      <c r="H54" s="75"/>
      <c r="I54" s="75"/>
      <c r="J54" s="75"/>
      <c r="K54" s="75"/>
      <c r="L54" s="75"/>
      <c r="M54" s="75"/>
      <c r="N54" s="75"/>
    </row>
    <row r="55" spans="1:19" x14ac:dyDescent="0.25">
      <c r="A55" s="92" t="s">
        <v>23</v>
      </c>
      <c r="B55" s="91" t="s">
        <v>267</v>
      </c>
      <c r="C55" s="75"/>
      <c r="D55" s="75"/>
      <c r="E55" s="75"/>
      <c r="F55" s="75"/>
      <c r="G55" s="75"/>
      <c r="H55" s="75"/>
      <c r="I55" s="75"/>
      <c r="J55" s="75"/>
      <c r="K55" s="75"/>
      <c r="L55" s="75"/>
      <c r="M55" s="75"/>
      <c r="N55" s="75"/>
    </row>
    <row r="56" spans="1:19" x14ac:dyDescent="0.25">
      <c r="A56" s="92" t="s">
        <v>27</v>
      </c>
      <c r="B56" s="76" t="s">
        <v>268</v>
      </c>
      <c r="C56" s="75"/>
      <c r="D56" s="75"/>
      <c r="E56" s="75"/>
      <c r="F56" s="75"/>
      <c r="G56" s="75"/>
      <c r="H56" s="75"/>
      <c r="I56" s="75"/>
      <c r="J56" s="75"/>
      <c r="K56" s="75"/>
      <c r="L56" s="75"/>
      <c r="M56" s="75"/>
      <c r="N56" s="75"/>
    </row>
    <row r="57" spans="1:19" x14ac:dyDescent="0.25">
      <c r="A57" s="92" t="s">
        <v>169</v>
      </c>
      <c r="B57" s="76" t="s">
        <v>184</v>
      </c>
      <c r="C57" s="75"/>
      <c r="D57" s="75"/>
      <c r="E57" s="75"/>
      <c r="F57" s="75"/>
      <c r="G57" s="75"/>
      <c r="H57" s="75"/>
      <c r="I57" s="75"/>
      <c r="J57" s="75"/>
      <c r="K57" s="75"/>
      <c r="L57" s="75"/>
      <c r="M57" s="75"/>
      <c r="N57" s="75"/>
    </row>
    <row r="58" spans="1:19" x14ac:dyDescent="0.25">
      <c r="A58" s="92" t="s">
        <v>170</v>
      </c>
      <c r="B58" s="76" t="s">
        <v>260</v>
      </c>
      <c r="C58" s="75"/>
      <c r="D58" s="75"/>
      <c r="E58" s="75"/>
      <c r="F58" s="75"/>
      <c r="G58" s="75"/>
      <c r="H58" s="75"/>
      <c r="I58" s="75"/>
      <c r="J58" s="75"/>
      <c r="K58" s="75"/>
      <c r="L58" s="75"/>
      <c r="M58" s="75"/>
      <c r="N58" s="75"/>
    </row>
    <row r="59" spans="1:19" x14ac:dyDescent="0.25">
      <c r="A59" s="92" t="s">
        <v>171</v>
      </c>
      <c r="B59" s="76" t="s">
        <v>184</v>
      </c>
      <c r="C59" s="76"/>
      <c r="D59" s="75"/>
      <c r="E59" s="75"/>
      <c r="F59" s="75"/>
      <c r="G59" s="75"/>
      <c r="H59" s="75"/>
      <c r="I59" s="75"/>
      <c r="J59" s="75"/>
      <c r="K59" s="75"/>
      <c r="L59" s="75"/>
      <c r="M59" s="75"/>
      <c r="N59" s="75"/>
    </row>
    <row r="60" spans="1:19" x14ac:dyDescent="0.25">
      <c r="A60" s="92" t="s">
        <v>183</v>
      </c>
      <c r="B60" s="76" t="s">
        <v>276</v>
      </c>
      <c r="C60" s="76"/>
      <c r="D60" s="75"/>
      <c r="E60" s="75"/>
      <c r="F60" s="75"/>
      <c r="G60" s="75"/>
      <c r="H60" s="75"/>
      <c r="I60" s="75"/>
      <c r="J60" s="75"/>
      <c r="K60" s="75"/>
      <c r="L60" s="75"/>
      <c r="M60" s="75"/>
      <c r="N60" s="75"/>
    </row>
    <row r="61" spans="1:19" x14ac:dyDescent="0.25">
      <c r="A61" s="92" t="s">
        <v>173</v>
      </c>
      <c r="B61" s="76" t="s">
        <v>286</v>
      </c>
      <c r="C61" s="76"/>
      <c r="D61" s="75"/>
      <c r="E61" s="75"/>
      <c r="F61" s="75"/>
      <c r="G61" s="75"/>
      <c r="H61" s="75"/>
      <c r="I61" s="75"/>
      <c r="J61" s="75"/>
      <c r="K61" s="75"/>
      <c r="L61" s="75"/>
      <c r="M61" s="75"/>
      <c r="N61" s="75"/>
    </row>
    <row r="62" spans="1:19" x14ac:dyDescent="0.25">
      <c r="A62" s="108" t="s">
        <v>174</v>
      </c>
      <c r="B62" s="91" t="s">
        <v>184</v>
      </c>
      <c r="C62" s="75"/>
      <c r="D62" s="75"/>
      <c r="E62" s="75"/>
      <c r="F62" s="75"/>
      <c r="G62" s="75"/>
      <c r="H62" s="75"/>
      <c r="I62" s="75"/>
      <c r="J62" s="75"/>
      <c r="K62" s="75"/>
      <c r="L62" s="75"/>
      <c r="M62" s="75"/>
      <c r="N62" s="75"/>
    </row>
    <row r="63" spans="1:19" x14ac:dyDescent="0.25">
      <c r="A63" s="92" t="s">
        <v>131</v>
      </c>
      <c r="B63" s="76" t="s">
        <v>184</v>
      </c>
      <c r="C63" s="75"/>
      <c r="D63" s="75"/>
      <c r="E63" s="75"/>
      <c r="F63" s="75"/>
      <c r="G63" s="75"/>
      <c r="H63" s="75"/>
      <c r="I63" s="75"/>
      <c r="J63" s="75"/>
      <c r="K63" s="75"/>
      <c r="L63" s="75"/>
      <c r="M63" s="75"/>
      <c r="N63" s="75"/>
    </row>
    <row r="64" spans="1:19" x14ac:dyDescent="0.25">
      <c r="A64" s="92" t="s">
        <v>175</v>
      </c>
      <c r="B64" s="76" t="s">
        <v>299</v>
      </c>
      <c r="C64" s="75"/>
      <c r="D64" s="75"/>
      <c r="E64" s="75"/>
      <c r="F64" s="75"/>
      <c r="G64" s="75"/>
      <c r="H64" s="75"/>
      <c r="I64" s="75"/>
      <c r="J64" s="75"/>
      <c r="K64" s="75"/>
      <c r="L64" s="75"/>
      <c r="M64" s="75"/>
      <c r="N64" s="75"/>
    </row>
    <row r="65" spans="1:14" x14ac:dyDescent="0.25">
      <c r="A65" s="92" t="s">
        <v>176</v>
      </c>
      <c r="B65" s="76" t="s">
        <v>284</v>
      </c>
      <c r="C65" s="75"/>
      <c r="D65" s="75"/>
      <c r="E65" s="75"/>
      <c r="F65" s="75"/>
      <c r="G65" s="75"/>
      <c r="H65" s="75"/>
      <c r="I65" s="75"/>
      <c r="J65" s="75"/>
      <c r="K65" s="75"/>
      <c r="L65" s="75"/>
      <c r="M65" s="75"/>
      <c r="N65" s="75"/>
    </row>
    <row r="66" spans="1:14" x14ac:dyDescent="0.25">
      <c r="A66" s="92" t="s">
        <v>289</v>
      </c>
      <c r="B66" s="91" t="s">
        <v>290</v>
      </c>
      <c r="C66" s="75"/>
      <c r="D66" s="75"/>
      <c r="E66" s="75"/>
      <c r="F66" s="75"/>
      <c r="G66" s="75"/>
      <c r="H66" s="75"/>
      <c r="I66" s="75"/>
      <c r="J66" s="75"/>
      <c r="K66" s="75"/>
      <c r="L66" s="75"/>
      <c r="M66" s="75"/>
      <c r="N66" s="75"/>
    </row>
    <row r="67" spans="1:14" x14ac:dyDescent="0.25">
      <c r="A67" s="92" t="s">
        <v>295</v>
      </c>
      <c r="B67" s="76" t="s">
        <v>184</v>
      </c>
      <c r="C67" s="75"/>
      <c r="D67" s="75"/>
      <c r="E67" s="75"/>
      <c r="F67" s="75"/>
      <c r="G67" s="75"/>
      <c r="H67" s="75"/>
      <c r="I67" s="75"/>
      <c r="J67" s="75"/>
      <c r="K67" s="75"/>
      <c r="L67" s="75"/>
      <c r="M67" s="75"/>
      <c r="N67" s="75"/>
    </row>
    <row r="68" spans="1:14" x14ac:dyDescent="0.25">
      <c r="A68" s="92"/>
      <c r="C68" s="75"/>
      <c r="D68" s="75"/>
      <c r="E68" s="75"/>
      <c r="F68" s="75"/>
      <c r="G68" s="75"/>
      <c r="H68" s="75"/>
      <c r="I68" s="75"/>
      <c r="J68" s="75"/>
      <c r="K68" s="75"/>
      <c r="L68" s="75"/>
      <c r="M68" s="75"/>
      <c r="N68" s="75"/>
    </row>
    <row r="69" spans="1:14" x14ac:dyDescent="0.25">
      <c r="A69" s="92"/>
      <c r="C69" s="75"/>
      <c r="D69" s="75"/>
      <c r="E69" s="75"/>
      <c r="F69" s="75"/>
      <c r="G69" s="75"/>
      <c r="H69" s="75"/>
      <c r="I69" s="75"/>
      <c r="J69" s="75"/>
      <c r="K69" s="75"/>
      <c r="L69" s="75"/>
      <c r="M69" s="75"/>
      <c r="N69" s="75"/>
    </row>
    <row r="70" spans="1:14" x14ac:dyDescent="0.25">
      <c r="A70" s="92"/>
      <c r="C70" s="75"/>
      <c r="D70" s="75"/>
      <c r="E70" s="75"/>
      <c r="F70" s="75"/>
      <c r="G70" s="75"/>
      <c r="H70" s="75"/>
      <c r="I70" s="75"/>
      <c r="J70" s="75"/>
      <c r="K70" s="75"/>
      <c r="L70" s="75"/>
      <c r="M70" s="75"/>
      <c r="N70" s="75"/>
    </row>
    <row r="71" spans="1:14" x14ac:dyDescent="0.25">
      <c r="A71" s="92"/>
      <c r="C71" s="75"/>
      <c r="D71" s="75"/>
      <c r="E71" s="75"/>
      <c r="F71" s="75"/>
      <c r="G71" s="75"/>
      <c r="H71" s="75"/>
      <c r="I71" s="75"/>
      <c r="J71" s="75"/>
      <c r="K71" s="75"/>
      <c r="L71" s="75"/>
      <c r="M71" s="75"/>
      <c r="N71" s="75"/>
    </row>
    <row r="72" spans="1:14" x14ac:dyDescent="0.25">
      <c r="C72" s="75"/>
      <c r="D72" s="75"/>
      <c r="E72" s="75"/>
      <c r="F72" s="75"/>
      <c r="G72" s="75"/>
      <c r="H72" s="75"/>
      <c r="I72" s="75"/>
      <c r="J72" s="75"/>
      <c r="K72" s="75"/>
      <c r="L72" s="75"/>
      <c r="M72" s="75"/>
      <c r="N72" s="75"/>
    </row>
    <row r="73" spans="1:14" x14ac:dyDescent="0.25">
      <c r="C73" s="75"/>
      <c r="D73" s="75"/>
      <c r="E73" s="75"/>
      <c r="F73" s="75"/>
      <c r="G73" s="75"/>
      <c r="H73" s="75"/>
      <c r="I73" s="75"/>
      <c r="J73" s="75"/>
      <c r="K73" s="75"/>
      <c r="L73" s="75"/>
      <c r="M73" s="75"/>
      <c r="N73" s="75"/>
    </row>
    <row r="74" spans="1:14" x14ac:dyDescent="0.25">
      <c r="C74" s="75"/>
      <c r="D74" s="75"/>
      <c r="E74" s="75"/>
      <c r="F74" s="75"/>
      <c r="G74" s="75"/>
      <c r="H74" s="75"/>
      <c r="I74" s="75"/>
      <c r="J74" s="75"/>
      <c r="K74" s="75"/>
      <c r="L74" s="75"/>
      <c r="M74" s="75"/>
      <c r="N74" s="75"/>
    </row>
    <row r="75" spans="1:14" x14ac:dyDescent="0.25">
      <c r="C75" s="75"/>
      <c r="D75" s="75"/>
      <c r="E75" s="75"/>
      <c r="F75" s="75"/>
      <c r="G75" s="75"/>
      <c r="H75" s="75"/>
      <c r="I75" s="75"/>
      <c r="J75" s="75"/>
      <c r="K75" s="75"/>
      <c r="L75" s="75"/>
      <c r="M75" s="75"/>
      <c r="N75" s="75"/>
    </row>
    <row r="76" spans="1:14" x14ac:dyDescent="0.25">
      <c r="C76" s="75"/>
      <c r="D76" s="75"/>
      <c r="E76" s="75"/>
      <c r="F76" s="75"/>
      <c r="G76" s="75"/>
      <c r="H76" s="75"/>
      <c r="I76" s="75"/>
      <c r="J76" s="75"/>
      <c r="K76" s="75"/>
      <c r="L76" s="75"/>
      <c r="M76" s="75"/>
      <c r="N76" s="75"/>
    </row>
    <row r="77" spans="1:14" x14ac:dyDescent="0.25">
      <c r="C77" s="75"/>
      <c r="D77" s="75"/>
      <c r="E77" s="75"/>
      <c r="F77" s="75"/>
      <c r="G77" s="75"/>
      <c r="H77" s="75"/>
      <c r="I77" s="75"/>
      <c r="J77" s="75"/>
      <c r="K77" s="75"/>
      <c r="L77" s="75"/>
      <c r="M77" s="75"/>
      <c r="N77" s="75"/>
    </row>
    <row r="78" spans="1:14" x14ac:dyDescent="0.25">
      <c r="C78" s="75"/>
      <c r="D78" s="75"/>
      <c r="E78" s="75"/>
      <c r="F78" s="75"/>
      <c r="G78" s="75"/>
      <c r="H78" s="75"/>
      <c r="I78" s="75"/>
      <c r="J78" s="75"/>
      <c r="K78" s="75"/>
      <c r="L78" s="75"/>
      <c r="M78" s="75"/>
      <c r="N78" s="75"/>
    </row>
    <row r="79" spans="1:14" x14ac:dyDescent="0.25">
      <c r="C79" s="75"/>
      <c r="D79" s="75"/>
      <c r="E79" s="75"/>
      <c r="F79" s="75"/>
      <c r="G79" s="75"/>
      <c r="H79" s="75"/>
      <c r="I79" s="75"/>
      <c r="J79" s="75"/>
      <c r="K79" s="75"/>
      <c r="L79" s="75"/>
      <c r="M79" s="75"/>
      <c r="N79" s="75"/>
    </row>
    <row r="80" spans="1:14" x14ac:dyDescent="0.25">
      <c r="C80" s="75"/>
      <c r="D80" s="75"/>
      <c r="E80" s="75"/>
      <c r="F80" s="75"/>
      <c r="G80" s="75"/>
      <c r="H80" s="75"/>
      <c r="I80" s="75"/>
      <c r="J80" s="75"/>
      <c r="K80" s="75"/>
      <c r="L80" s="75"/>
      <c r="M80" s="75"/>
      <c r="N80" s="75"/>
    </row>
    <row r="81" spans="3:14" x14ac:dyDescent="0.25">
      <c r="C81" s="75"/>
      <c r="D81" s="75"/>
      <c r="E81" s="75"/>
      <c r="F81" s="75"/>
      <c r="G81" s="75"/>
      <c r="H81" s="75"/>
      <c r="I81" s="75"/>
      <c r="J81" s="75"/>
      <c r="K81" s="75"/>
      <c r="L81" s="75"/>
      <c r="M81" s="75"/>
      <c r="N81" s="75"/>
    </row>
    <row r="82" spans="3:14" x14ac:dyDescent="0.25">
      <c r="C82" s="75"/>
      <c r="D82" s="75"/>
      <c r="E82" s="75"/>
      <c r="F82" s="75"/>
      <c r="G82" s="75"/>
      <c r="H82" s="75"/>
      <c r="I82" s="75"/>
      <c r="J82" s="75"/>
      <c r="K82" s="75"/>
      <c r="L82" s="75"/>
      <c r="M82" s="75"/>
      <c r="N82" s="75"/>
    </row>
    <row r="83" spans="3:14" x14ac:dyDescent="0.25">
      <c r="C83" s="75"/>
      <c r="D83" s="75"/>
      <c r="E83" s="75"/>
      <c r="F83" s="75"/>
      <c r="G83" s="75"/>
      <c r="H83" s="75"/>
      <c r="I83" s="75"/>
      <c r="J83" s="75"/>
      <c r="K83" s="75"/>
      <c r="L83" s="75"/>
      <c r="M83" s="75"/>
      <c r="N83" s="75"/>
    </row>
    <row r="84" spans="3:14" x14ac:dyDescent="0.25">
      <c r="C84" s="75"/>
      <c r="D84" s="75"/>
      <c r="E84" s="75"/>
      <c r="F84" s="75"/>
      <c r="G84" s="75"/>
      <c r="H84" s="75"/>
      <c r="I84" s="75"/>
      <c r="J84" s="75"/>
      <c r="K84" s="75"/>
      <c r="L84" s="75"/>
      <c r="M84" s="75"/>
      <c r="N84" s="75"/>
    </row>
    <row r="85" spans="3:14" x14ac:dyDescent="0.25">
      <c r="C85" s="75"/>
      <c r="D85" s="75"/>
      <c r="E85" s="75"/>
      <c r="F85" s="75"/>
      <c r="G85" s="75"/>
      <c r="H85" s="75"/>
      <c r="I85" s="75"/>
      <c r="J85" s="75"/>
      <c r="K85" s="75"/>
      <c r="L85" s="75"/>
      <c r="M85" s="75"/>
      <c r="N85" s="75"/>
    </row>
    <row r="86" spans="3:14" x14ac:dyDescent="0.25">
      <c r="C86" s="75"/>
      <c r="D86" s="75"/>
      <c r="E86" s="75"/>
      <c r="F86" s="75"/>
      <c r="G86" s="75"/>
      <c r="H86" s="75"/>
      <c r="I86" s="75"/>
      <c r="J86" s="75"/>
      <c r="K86" s="75"/>
      <c r="L86" s="75"/>
      <c r="M86" s="75"/>
      <c r="N86" s="75"/>
    </row>
    <row r="87" spans="3:14" x14ac:dyDescent="0.25">
      <c r="C87" s="75"/>
      <c r="D87" s="75"/>
      <c r="E87" s="75"/>
      <c r="F87" s="75"/>
      <c r="G87" s="75"/>
      <c r="H87" s="75"/>
      <c r="I87" s="75"/>
      <c r="J87" s="75"/>
      <c r="K87" s="75"/>
      <c r="L87" s="75"/>
      <c r="M87" s="75"/>
      <c r="N87" s="75"/>
    </row>
    <row r="88" spans="3:14" x14ac:dyDescent="0.25">
      <c r="C88" s="75"/>
      <c r="D88" s="75"/>
      <c r="E88" s="75"/>
      <c r="F88" s="75"/>
      <c r="G88" s="75"/>
      <c r="H88" s="75"/>
      <c r="I88" s="75"/>
      <c r="J88" s="75"/>
      <c r="K88" s="75"/>
      <c r="L88" s="75"/>
      <c r="M88" s="75"/>
      <c r="N88" s="75"/>
    </row>
    <row r="89" spans="3:14" x14ac:dyDescent="0.25">
      <c r="C89" s="75"/>
      <c r="D89" s="75"/>
      <c r="E89" s="75"/>
      <c r="F89" s="75"/>
      <c r="G89" s="75"/>
      <c r="H89" s="75"/>
      <c r="I89" s="75"/>
      <c r="J89" s="75"/>
      <c r="K89" s="75"/>
      <c r="L89" s="75"/>
      <c r="M89" s="75"/>
      <c r="N89" s="75"/>
    </row>
    <row r="90" spans="3:14" x14ac:dyDescent="0.25">
      <c r="C90" s="75"/>
      <c r="D90" s="75"/>
      <c r="E90" s="75"/>
      <c r="F90" s="75"/>
      <c r="G90" s="75"/>
      <c r="H90" s="75"/>
      <c r="I90" s="75"/>
      <c r="J90" s="75"/>
      <c r="K90" s="75"/>
      <c r="L90" s="75"/>
      <c r="M90" s="75"/>
      <c r="N90" s="75"/>
    </row>
    <row r="91" spans="3:14" x14ac:dyDescent="0.25">
      <c r="C91" s="75"/>
      <c r="D91" s="75"/>
      <c r="E91" s="75"/>
      <c r="F91" s="75"/>
      <c r="G91" s="75"/>
      <c r="H91" s="75"/>
      <c r="I91" s="75"/>
      <c r="J91" s="75"/>
      <c r="K91" s="75"/>
      <c r="L91" s="75"/>
      <c r="M91" s="75"/>
      <c r="N91" s="75"/>
    </row>
    <row r="92" spans="3:14" x14ac:dyDescent="0.25">
      <c r="C92" s="75"/>
      <c r="D92" s="75"/>
      <c r="E92" s="75"/>
      <c r="F92" s="75"/>
      <c r="G92" s="75"/>
      <c r="H92" s="75"/>
      <c r="I92" s="75"/>
      <c r="J92" s="75"/>
      <c r="K92" s="75"/>
      <c r="L92" s="75"/>
      <c r="M92" s="75"/>
      <c r="N92" s="75"/>
    </row>
    <row r="93" spans="3:14" x14ac:dyDescent="0.25">
      <c r="C93" s="75"/>
      <c r="D93" s="75"/>
      <c r="E93" s="75"/>
      <c r="F93" s="75"/>
      <c r="G93" s="75"/>
      <c r="H93" s="75"/>
      <c r="I93" s="75"/>
      <c r="J93" s="75"/>
      <c r="K93" s="75"/>
      <c r="L93" s="75"/>
      <c r="M93" s="75"/>
      <c r="N93" s="75"/>
    </row>
    <row r="94" spans="3:14" x14ac:dyDescent="0.25">
      <c r="C94" s="75"/>
      <c r="D94" s="75"/>
      <c r="E94" s="75"/>
      <c r="F94" s="75"/>
      <c r="G94" s="75"/>
      <c r="H94" s="75"/>
      <c r="I94" s="75"/>
      <c r="J94" s="75"/>
      <c r="K94" s="75"/>
      <c r="L94" s="75"/>
      <c r="M94" s="75"/>
      <c r="N94" s="75"/>
    </row>
    <row r="95" spans="3:14" x14ac:dyDescent="0.25">
      <c r="C95" s="75"/>
      <c r="D95" s="75"/>
      <c r="E95" s="75"/>
      <c r="F95" s="75"/>
      <c r="G95" s="75"/>
      <c r="H95" s="75"/>
      <c r="I95" s="75"/>
      <c r="J95" s="75"/>
      <c r="K95" s="75"/>
      <c r="L95" s="75"/>
      <c r="M95" s="75"/>
      <c r="N95" s="75"/>
    </row>
    <row r="96" spans="3:14" x14ac:dyDescent="0.25">
      <c r="C96" s="75"/>
      <c r="D96" s="75"/>
      <c r="E96" s="75"/>
      <c r="F96" s="75"/>
      <c r="G96" s="75"/>
      <c r="H96" s="75"/>
      <c r="I96" s="75"/>
      <c r="J96" s="75"/>
      <c r="K96" s="75"/>
      <c r="L96" s="75"/>
      <c r="M96" s="75"/>
      <c r="N96" s="75"/>
    </row>
    <row r="97" spans="3:14" x14ac:dyDescent="0.25">
      <c r="C97" s="75"/>
      <c r="D97" s="75"/>
      <c r="E97" s="75"/>
      <c r="F97" s="75"/>
      <c r="G97" s="75"/>
      <c r="H97" s="75"/>
      <c r="I97" s="75"/>
      <c r="J97" s="75"/>
      <c r="K97" s="75"/>
      <c r="L97" s="75"/>
      <c r="M97" s="75"/>
      <c r="N97" s="75"/>
    </row>
    <row r="98" spans="3:14" x14ac:dyDescent="0.25">
      <c r="C98" s="75"/>
      <c r="D98" s="75"/>
      <c r="E98" s="75"/>
      <c r="F98" s="75"/>
      <c r="G98" s="75"/>
      <c r="H98" s="75"/>
      <c r="I98" s="75"/>
      <c r="J98" s="75"/>
      <c r="K98" s="75"/>
      <c r="L98" s="75"/>
      <c r="M98" s="75"/>
      <c r="N98" s="75"/>
    </row>
    <row r="99" spans="3:14" x14ac:dyDescent="0.25">
      <c r="C99" s="75"/>
      <c r="D99" s="75"/>
      <c r="E99" s="75"/>
      <c r="F99" s="75"/>
      <c r="G99" s="75"/>
      <c r="H99" s="75"/>
      <c r="I99" s="75"/>
      <c r="J99" s="75"/>
      <c r="K99" s="75"/>
      <c r="L99" s="75"/>
      <c r="M99" s="75"/>
      <c r="N99" s="75"/>
    </row>
    <row r="100" spans="3:14" x14ac:dyDescent="0.25">
      <c r="C100" s="75"/>
      <c r="D100" s="75"/>
      <c r="E100" s="75"/>
      <c r="F100" s="75"/>
      <c r="G100" s="75"/>
      <c r="H100" s="75"/>
      <c r="I100" s="75"/>
      <c r="J100" s="75"/>
      <c r="K100" s="75"/>
      <c r="L100" s="75"/>
      <c r="M100" s="75"/>
      <c r="N100" s="75"/>
    </row>
    <row r="101" spans="3:14" x14ac:dyDescent="0.25">
      <c r="C101" s="75"/>
      <c r="D101" s="75"/>
      <c r="E101" s="75"/>
      <c r="F101" s="75"/>
      <c r="G101" s="75"/>
      <c r="H101" s="75"/>
      <c r="I101" s="75"/>
      <c r="J101" s="75"/>
      <c r="K101" s="75"/>
      <c r="L101" s="75"/>
      <c r="M101" s="75"/>
      <c r="N101" s="75"/>
    </row>
    <row r="102" spans="3:14" x14ac:dyDescent="0.25">
      <c r="C102" s="75"/>
      <c r="D102" s="75"/>
      <c r="E102" s="75"/>
      <c r="F102" s="75"/>
      <c r="G102" s="75"/>
      <c r="H102" s="75"/>
      <c r="I102" s="75"/>
      <c r="J102" s="75"/>
      <c r="K102" s="75"/>
      <c r="L102" s="75"/>
      <c r="M102" s="75"/>
      <c r="N102" s="75"/>
    </row>
    <row r="103" spans="3:14" x14ac:dyDescent="0.25">
      <c r="C103" s="75"/>
      <c r="D103" s="75"/>
      <c r="E103" s="75"/>
      <c r="F103" s="75"/>
      <c r="G103" s="75"/>
      <c r="H103" s="75"/>
      <c r="I103" s="75"/>
      <c r="J103" s="75"/>
      <c r="K103" s="75"/>
      <c r="L103" s="75"/>
      <c r="M103" s="75"/>
      <c r="N103" s="75"/>
    </row>
    <row r="104" spans="3:14" x14ac:dyDescent="0.25">
      <c r="C104" s="75"/>
      <c r="D104" s="75"/>
      <c r="E104" s="75"/>
      <c r="F104" s="75"/>
      <c r="G104" s="75"/>
      <c r="H104" s="75"/>
      <c r="I104" s="75"/>
      <c r="J104" s="75"/>
      <c r="K104" s="75"/>
      <c r="L104" s="75"/>
      <c r="M104" s="75"/>
      <c r="N104" s="75"/>
    </row>
    <row r="105" spans="3:14" x14ac:dyDescent="0.25">
      <c r="C105" s="75"/>
      <c r="D105" s="75"/>
      <c r="E105" s="75"/>
      <c r="F105" s="75"/>
      <c r="G105" s="75"/>
      <c r="H105" s="75"/>
      <c r="I105" s="75"/>
      <c r="J105" s="75"/>
      <c r="K105" s="75"/>
      <c r="L105" s="75"/>
      <c r="M105" s="75"/>
      <c r="N105" s="75"/>
    </row>
    <row r="106" spans="3:14" x14ac:dyDescent="0.25">
      <c r="C106" s="75"/>
      <c r="D106" s="75"/>
      <c r="E106" s="75"/>
      <c r="F106" s="75"/>
      <c r="G106" s="75"/>
      <c r="H106" s="75"/>
      <c r="I106" s="75"/>
      <c r="J106" s="75"/>
      <c r="K106" s="75"/>
      <c r="L106" s="75"/>
      <c r="M106" s="75"/>
      <c r="N106" s="75"/>
    </row>
    <row r="107" spans="3:14" x14ac:dyDescent="0.25">
      <c r="C107" s="75"/>
      <c r="D107" s="75"/>
      <c r="E107" s="75"/>
      <c r="F107" s="75"/>
      <c r="G107" s="75"/>
      <c r="H107" s="75"/>
      <c r="I107" s="75"/>
      <c r="J107" s="75"/>
      <c r="K107" s="75"/>
      <c r="L107" s="75"/>
      <c r="M107" s="75"/>
      <c r="N107" s="75"/>
    </row>
    <row r="108" spans="3:14" x14ac:dyDescent="0.25">
      <c r="C108" s="75"/>
      <c r="D108" s="75"/>
      <c r="E108" s="75"/>
      <c r="F108" s="75"/>
      <c r="G108" s="75"/>
      <c r="H108" s="75"/>
      <c r="I108" s="75"/>
      <c r="J108" s="75"/>
      <c r="K108" s="75"/>
      <c r="L108" s="75"/>
      <c r="M108" s="75"/>
      <c r="N108" s="75"/>
    </row>
    <row r="109" spans="3:14" x14ac:dyDescent="0.25">
      <c r="C109" s="75"/>
      <c r="D109" s="75"/>
      <c r="E109" s="75"/>
      <c r="F109" s="75"/>
      <c r="G109" s="75"/>
      <c r="H109" s="75"/>
      <c r="I109" s="75"/>
      <c r="J109" s="75"/>
      <c r="K109" s="75"/>
      <c r="L109" s="75"/>
      <c r="M109" s="75"/>
      <c r="N109" s="75"/>
    </row>
    <row r="110" spans="3:14" x14ac:dyDescent="0.25">
      <c r="C110" s="75"/>
      <c r="D110" s="75"/>
      <c r="E110" s="75"/>
      <c r="F110" s="75"/>
      <c r="G110" s="75"/>
      <c r="H110" s="75"/>
      <c r="I110" s="75"/>
      <c r="J110" s="75"/>
      <c r="K110" s="75"/>
      <c r="L110" s="75"/>
      <c r="M110" s="75"/>
      <c r="N110" s="75"/>
    </row>
    <row r="111" spans="3:14" x14ac:dyDescent="0.25">
      <c r="C111" s="75"/>
      <c r="D111" s="75"/>
      <c r="E111" s="75"/>
      <c r="F111" s="75"/>
      <c r="G111" s="75"/>
      <c r="H111" s="75"/>
      <c r="I111" s="75"/>
      <c r="J111" s="75"/>
      <c r="K111" s="75"/>
      <c r="L111" s="75"/>
      <c r="M111" s="75"/>
      <c r="N111" s="75"/>
    </row>
    <row r="112" spans="3:14" x14ac:dyDescent="0.25">
      <c r="C112" s="75"/>
      <c r="D112" s="75"/>
      <c r="E112" s="75"/>
      <c r="F112" s="75"/>
      <c r="G112" s="75"/>
      <c r="H112" s="75"/>
      <c r="I112" s="75"/>
      <c r="J112" s="75"/>
      <c r="K112" s="75"/>
      <c r="L112" s="75"/>
      <c r="M112" s="75"/>
      <c r="N112" s="75"/>
    </row>
    <row r="113" spans="3:14" x14ac:dyDescent="0.25">
      <c r="C113" s="75"/>
      <c r="D113" s="75"/>
      <c r="E113" s="75"/>
      <c r="F113" s="75"/>
      <c r="G113" s="75"/>
      <c r="H113" s="75"/>
      <c r="I113" s="75"/>
      <c r="J113" s="75"/>
      <c r="K113" s="75"/>
      <c r="L113" s="75"/>
      <c r="M113" s="75"/>
      <c r="N113" s="75"/>
    </row>
    <row r="114" spans="3:14" x14ac:dyDescent="0.25">
      <c r="C114" s="75"/>
      <c r="D114" s="75"/>
      <c r="E114" s="75"/>
      <c r="F114" s="75"/>
      <c r="G114" s="75"/>
      <c r="H114" s="75"/>
      <c r="I114" s="75"/>
      <c r="J114" s="75"/>
      <c r="K114" s="75"/>
      <c r="L114" s="75"/>
      <c r="M114" s="75"/>
      <c r="N114" s="75"/>
    </row>
    <row r="115" spans="3:14" x14ac:dyDescent="0.25">
      <c r="C115" s="75"/>
      <c r="D115" s="75"/>
      <c r="E115" s="75"/>
      <c r="F115" s="75"/>
      <c r="G115" s="75"/>
      <c r="H115" s="75"/>
      <c r="I115" s="75"/>
      <c r="J115" s="75"/>
      <c r="K115" s="75"/>
      <c r="L115" s="75"/>
      <c r="M115" s="75"/>
      <c r="N115" s="75"/>
    </row>
    <row r="116" spans="3:14" x14ac:dyDescent="0.25">
      <c r="C116" s="75"/>
      <c r="D116" s="75"/>
      <c r="E116" s="75"/>
      <c r="F116" s="75"/>
      <c r="G116" s="75"/>
      <c r="H116" s="75"/>
      <c r="I116" s="75"/>
      <c r="J116" s="75"/>
      <c r="K116" s="75"/>
      <c r="L116" s="75"/>
      <c r="M116" s="75"/>
      <c r="N116" s="75"/>
    </row>
    <row r="117" spans="3:14" x14ac:dyDescent="0.25">
      <c r="C117" s="75"/>
      <c r="D117" s="75"/>
      <c r="E117" s="75"/>
      <c r="F117" s="75"/>
      <c r="G117" s="75"/>
      <c r="H117" s="75"/>
      <c r="I117" s="75"/>
      <c r="J117" s="75"/>
      <c r="K117" s="75"/>
      <c r="L117" s="75"/>
      <c r="M117" s="75"/>
      <c r="N117" s="75"/>
    </row>
    <row r="118" spans="3:14" x14ac:dyDescent="0.25">
      <c r="C118" s="75"/>
      <c r="D118" s="75"/>
      <c r="E118" s="75"/>
      <c r="F118" s="75"/>
      <c r="G118" s="75"/>
      <c r="H118" s="75"/>
      <c r="I118" s="75"/>
      <c r="J118" s="75"/>
      <c r="K118" s="75"/>
      <c r="L118" s="75"/>
      <c r="M118" s="75"/>
      <c r="N118" s="75"/>
    </row>
    <row r="119" spans="3:14" x14ac:dyDescent="0.25">
      <c r="C119" s="75"/>
      <c r="D119" s="75"/>
      <c r="E119" s="75"/>
      <c r="F119" s="75"/>
      <c r="G119" s="75"/>
      <c r="H119" s="75"/>
      <c r="I119" s="75"/>
      <c r="J119" s="75"/>
      <c r="K119" s="75"/>
      <c r="L119" s="75"/>
      <c r="M119" s="75"/>
      <c r="N119" s="75"/>
    </row>
    <row r="120" spans="3:14" x14ac:dyDescent="0.25">
      <c r="C120" s="75"/>
      <c r="D120" s="75"/>
      <c r="E120" s="75"/>
      <c r="F120" s="75"/>
      <c r="G120" s="75"/>
      <c r="H120" s="75"/>
      <c r="I120" s="75"/>
      <c r="J120" s="75"/>
      <c r="K120" s="75"/>
      <c r="L120" s="75"/>
      <c r="M120" s="75"/>
      <c r="N120" s="75"/>
    </row>
    <row r="121" spans="3:14" x14ac:dyDescent="0.25">
      <c r="C121" s="75"/>
      <c r="D121" s="75"/>
      <c r="E121" s="75"/>
      <c r="F121" s="75"/>
      <c r="G121" s="75"/>
      <c r="H121" s="75"/>
      <c r="I121" s="75"/>
      <c r="J121" s="75"/>
      <c r="K121" s="75"/>
      <c r="L121" s="75"/>
      <c r="M121" s="75"/>
      <c r="N121" s="75"/>
    </row>
    <row r="122" spans="3:14" x14ac:dyDescent="0.25">
      <c r="C122" s="75"/>
      <c r="D122" s="75"/>
      <c r="E122" s="75"/>
      <c r="F122" s="75"/>
      <c r="G122" s="75"/>
      <c r="H122" s="75"/>
      <c r="I122" s="75"/>
      <c r="J122" s="75"/>
      <c r="K122" s="75"/>
      <c r="L122" s="75"/>
      <c r="M122" s="75"/>
      <c r="N122" s="75"/>
    </row>
    <row r="123" spans="3:14" x14ac:dyDescent="0.25">
      <c r="C123" s="75"/>
      <c r="D123" s="75"/>
      <c r="E123" s="75"/>
      <c r="F123" s="75"/>
      <c r="G123" s="75"/>
      <c r="H123" s="75"/>
      <c r="I123" s="75"/>
      <c r="J123" s="75"/>
      <c r="K123" s="75"/>
      <c r="L123" s="75"/>
      <c r="M123" s="75"/>
      <c r="N123" s="75"/>
    </row>
    <row r="124" spans="3:14" x14ac:dyDescent="0.25">
      <c r="C124" s="75"/>
      <c r="D124" s="75"/>
      <c r="E124" s="75"/>
      <c r="F124" s="75"/>
      <c r="G124" s="75"/>
      <c r="H124" s="75"/>
      <c r="I124" s="75"/>
      <c r="J124" s="75"/>
      <c r="K124" s="75"/>
      <c r="L124" s="75"/>
      <c r="M124" s="75"/>
      <c r="N124" s="75"/>
    </row>
    <row r="125" spans="3:14" x14ac:dyDescent="0.25">
      <c r="C125" s="75"/>
      <c r="D125" s="75"/>
      <c r="E125" s="75"/>
      <c r="F125" s="75"/>
      <c r="G125" s="75"/>
      <c r="H125" s="75"/>
      <c r="I125" s="75"/>
      <c r="J125" s="75"/>
      <c r="K125" s="75"/>
      <c r="L125" s="75"/>
      <c r="M125" s="75"/>
      <c r="N125" s="75"/>
    </row>
    <row r="126" spans="3:14" x14ac:dyDescent="0.25">
      <c r="C126" s="75"/>
      <c r="D126" s="75"/>
      <c r="E126" s="75"/>
      <c r="F126" s="75"/>
      <c r="G126" s="75"/>
      <c r="H126" s="75"/>
      <c r="I126" s="75"/>
      <c r="J126" s="75"/>
      <c r="K126" s="75"/>
      <c r="L126" s="75"/>
      <c r="M126" s="75"/>
      <c r="N126" s="75"/>
    </row>
    <row r="127" spans="3:14" x14ac:dyDescent="0.25">
      <c r="C127" s="75"/>
      <c r="D127" s="75"/>
      <c r="E127" s="75"/>
      <c r="F127" s="75"/>
      <c r="G127" s="75"/>
      <c r="H127" s="75"/>
      <c r="I127" s="75"/>
      <c r="J127" s="75"/>
      <c r="K127" s="75"/>
      <c r="L127" s="75"/>
      <c r="M127" s="75"/>
      <c r="N127" s="75"/>
    </row>
    <row r="128" spans="3:14" x14ac:dyDescent="0.25">
      <c r="C128" s="75"/>
      <c r="D128" s="75"/>
      <c r="E128" s="75"/>
      <c r="F128" s="75"/>
      <c r="G128" s="75"/>
      <c r="H128" s="75"/>
      <c r="I128" s="75"/>
      <c r="J128" s="75"/>
      <c r="K128" s="75"/>
      <c r="L128" s="75"/>
      <c r="M128" s="75"/>
      <c r="N128" s="75"/>
    </row>
    <row r="129" spans="3:14" x14ac:dyDescent="0.25">
      <c r="C129" s="75"/>
      <c r="D129" s="75"/>
      <c r="E129" s="75"/>
      <c r="F129" s="75"/>
      <c r="G129" s="75"/>
      <c r="H129" s="75"/>
      <c r="I129" s="75"/>
      <c r="J129" s="75"/>
      <c r="K129" s="75"/>
      <c r="L129" s="75"/>
      <c r="M129" s="75"/>
      <c r="N129" s="75"/>
    </row>
    <row r="130" spans="3:14" x14ac:dyDescent="0.25">
      <c r="C130" s="75"/>
      <c r="D130" s="75"/>
      <c r="E130" s="75"/>
      <c r="F130" s="75"/>
      <c r="G130" s="75"/>
      <c r="H130" s="75"/>
      <c r="I130" s="75"/>
      <c r="J130" s="75"/>
      <c r="K130" s="75"/>
      <c r="L130" s="75"/>
      <c r="M130" s="75"/>
      <c r="N130" s="75"/>
    </row>
    <row r="131" spans="3:14" x14ac:dyDescent="0.25">
      <c r="C131" s="75"/>
      <c r="D131" s="75"/>
      <c r="E131" s="75"/>
      <c r="F131" s="75"/>
      <c r="G131" s="75"/>
      <c r="H131" s="75"/>
      <c r="I131" s="75"/>
      <c r="J131" s="75"/>
      <c r="K131" s="75"/>
      <c r="L131" s="75"/>
      <c r="M131" s="75"/>
      <c r="N131" s="75"/>
    </row>
    <row r="132" spans="3:14" x14ac:dyDescent="0.25">
      <c r="C132" s="75"/>
      <c r="D132" s="75"/>
      <c r="E132" s="75"/>
      <c r="F132" s="75"/>
      <c r="G132" s="75"/>
      <c r="H132" s="75"/>
      <c r="I132" s="75"/>
      <c r="J132" s="75"/>
      <c r="K132" s="75"/>
      <c r="L132" s="75"/>
      <c r="M132" s="75"/>
      <c r="N132" s="75"/>
    </row>
    <row r="133" spans="3:14" x14ac:dyDescent="0.25">
      <c r="C133" s="75"/>
      <c r="D133" s="75"/>
      <c r="E133" s="75"/>
      <c r="F133" s="75"/>
      <c r="G133" s="75"/>
      <c r="H133" s="75"/>
      <c r="I133" s="75"/>
      <c r="J133" s="75"/>
      <c r="K133" s="75"/>
      <c r="L133" s="75"/>
      <c r="M133" s="75"/>
      <c r="N133" s="75"/>
    </row>
    <row r="134" spans="3:14" x14ac:dyDescent="0.25">
      <c r="C134" s="75"/>
      <c r="D134" s="75"/>
      <c r="E134" s="75"/>
      <c r="F134" s="75"/>
      <c r="G134" s="75"/>
      <c r="H134" s="75"/>
      <c r="I134" s="75"/>
      <c r="J134" s="75"/>
      <c r="K134" s="75"/>
      <c r="L134" s="75"/>
      <c r="M134" s="75"/>
      <c r="N134" s="75"/>
    </row>
    <row r="135" spans="3:14" x14ac:dyDescent="0.25">
      <c r="C135" s="75"/>
      <c r="D135" s="75"/>
      <c r="E135" s="75"/>
      <c r="F135" s="75"/>
      <c r="G135" s="75"/>
      <c r="H135" s="75"/>
      <c r="I135" s="75"/>
      <c r="J135" s="75"/>
      <c r="K135" s="75"/>
      <c r="L135" s="75"/>
      <c r="M135" s="75"/>
      <c r="N135" s="75"/>
    </row>
    <row r="136" spans="3:14" x14ac:dyDescent="0.25">
      <c r="C136" s="75"/>
      <c r="D136" s="75"/>
      <c r="E136" s="75"/>
      <c r="F136" s="75"/>
      <c r="G136" s="75"/>
      <c r="H136" s="75"/>
      <c r="I136" s="75"/>
      <c r="J136" s="75"/>
      <c r="K136" s="75"/>
      <c r="L136" s="75"/>
      <c r="M136" s="75"/>
      <c r="N136" s="75"/>
    </row>
    <row r="137" spans="3:14" x14ac:dyDescent="0.25">
      <c r="C137" s="75"/>
      <c r="D137" s="75"/>
      <c r="E137" s="75"/>
      <c r="F137" s="75"/>
      <c r="G137" s="75"/>
      <c r="H137" s="75"/>
      <c r="I137" s="75"/>
      <c r="J137" s="75"/>
      <c r="K137" s="75"/>
      <c r="L137" s="75"/>
      <c r="M137" s="75"/>
      <c r="N137" s="75"/>
    </row>
    <row r="138" spans="3:14" x14ac:dyDescent="0.25">
      <c r="C138" s="75"/>
      <c r="D138" s="75"/>
      <c r="E138" s="75"/>
      <c r="F138" s="75"/>
      <c r="G138" s="75"/>
      <c r="H138" s="75"/>
      <c r="I138" s="75"/>
      <c r="J138" s="75"/>
      <c r="K138" s="75"/>
      <c r="L138" s="75"/>
      <c r="M138" s="75"/>
      <c r="N138" s="75"/>
    </row>
    <row r="139" spans="3:14" x14ac:dyDescent="0.25">
      <c r="C139" s="75"/>
      <c r="D139" s="75"/>
      <c r="E139" s="75"/>
      <c r="F139" s="75"/>
      <c r="G139" s="75"/>
      <c r="H139" s="75"/>
      <c r="I139" s="75"/>
      <c r="J139" s="75"/>
      <c r="K139" s="75"/>
      <c r="L139" s="75"/>
      <c r="M139" s="75"/>
      <c r="N139" s="75"/>
    </row>
    <row r="140" spans="3:14" x14ac:dyDescent="0.25">
      <c r="C140" s="75"/>
      <c r="D140" s="75"/>
      <c r="E140" s="75"/>
      <c r="F140" s="75"/>
      <c r="G140" s="75"/>
      <c r="H140" s="75"/>
      <c r="I140" s="75"/>
      <c r="J140" s="75"/>
      <c r="K140" s="75"/>
      <c r="L140" s="75"/>
      <c r="M140" s="75"/>
      <c r="N140" s="75"/>
    </row>
    <row r="141" spans="3:14" x14ac:dyDescent="0.25">
      <c r="C141" s="75"/>
      <c r="D141" s="75"/>
      <c r="E141" s="75"/>
      <c r="F141" s="75"/>
      <c r="G141" s="75"/>
      <c r="H141" s="75"/>
      <c r="I141" s="75"/>
      <c r="J141" s="75"/>
      <c r="K141" s="75"/>
      <c r="L141" s="75"/>
      <c r="M141" s="75"/>
      <c r="N141" s="75"/>
    </row>
    <row r="142" spans="3:14" x14ac:dyDescent="0.25">
      <c r="C142" s="75"/>
      <c r="D142" s="75"/>
      <c r="E142" s="75"/>
      <c r="F142" s="75"/>
      <c r="G142" s="75"/>
      <c r="H142" s="75"/>
      <c r="I142" s="75"/>
      <c r="J142" s="75"/>
      <c r="K142" s="75"/>
      <c r="L142" s="75"/>
      <c r="M142" s="75"/>
      <c r="N142" s="75"/>
    </row>
    <row r="143" spans="3:14" x14ac:dyDescent="0.25">
      <c r="C143" s="75"/>
      <c r="D143" s="75"/>
      <c r="E143" s="75"/>
      <c r="F143" s="75"/>
      <c r="G143" s="75"/>
      <c r="H143" s="75"/>
      <c r="I143" s="75"/>
      <c r="J143" s="75"/>
      <c r="K143" s="75"/>
      <c r="L143" s="75"/>
      <c r="M143" s="75"/>
      <c r="N143" s="75"/>
    </row>
    <row r="144" spans="3:14" x14ac:dyDescent="0.25">
      <c r="C144" s="75"/>
      <c r="D144" s="75"/>
      <c r="E144" s="75"/>
      <c r="F144" s="75"/>
      <c r="G144" s="75"/>
      <c r="H144" s="75"/>
      <c r="I144" s="75"/>
      <c r="J144" s="75"/>
      <c r="K144" s="75"/>
      <c r="L144" s="75"/>
      <c r="M144" s="75"/>
      <c r="N144" s="75"/>
    </row>
    <row r="145" spans="3:14" x14ac:dyDescent="0.25">
      <c r="C145" s="75"/>
      <c r="D145" s="75"/>
      <c r="E145" s="75"/>
      <c r="F145" s="75"/>
      <c r="G145" s="75"/>
      <c r="H145" s="75"/>
      <c r="I145" s="75"/>
      <c r="J145" s="75"/>
      <c r="K145" s="75"/>
      <c r="L145" s="75"/>
      <c r="M145" s="75"/>
      <c r="N145" s="75"/>
    </row>
    <row r="146" spans="3:14" x14ac:dyDescent="0.25">
      <c r="C146" s="75"/>
      <c r="D146" s="75"/>
      <c r="E146" s="75"/>
      <c r="F146" s="75"/>
      <c r="G146" s="75"/>
      <c r="H146" s="75"/>
      <c r="I146" s="75"/>
      <c r="J146" s="75"/>
      <c r="K146" s="75"/>
      <c r="L146" s="75"/>
      <c r="M146" s="75"/>
      <c r="N146" s="75"/>
    </row>
    <row r="147" spans="3:14" x14ac:dyDescent="0.25">
      <c r="C147" s="75"/>
      <c r="D147" s="75"/>
      <c r="E147" s="75"/>
      <c r="F147" s="75"/>
      <c r="G147" s="75"/>
      <c r="H147" s="75"/>
      <c r="I147" s="75"/>
      <c r="J147" s="75"/>
      <c r="K147" s="75"/>
      <c r="L147" s="75"/>
      <c r="M147" s="75"/>
      <c r="N147" s="75"/>
    </row>
    <row r="148" spans="3:14" x14ac:dyDescent="0.25">
      <c r="C148" s="75"/>
      <c r="D148" s="75"/>
      <c r="E148" s="75"/>
      <c r="F148" s="75"/>
      <c r="G148" s="75"/>
      <c r="H148" s="75"/>
      <c r="I148" s="75"/>
      <c r="J148" s="75"/>
      <c r="K148" s="75"/>
      <c r="L148" s="75"/>
      <c r="M148" s="75"/>
      <c r="N148" s="75"/>
    </row>
    <row r="149" spans="3:14" x14ac:dyDescent="0.25">
      <c r="C149" s="75"/>
      <c r="D149" s="75"/>
      <c r="E149" s="75"/>
      <c r="F149" s="75"/>
      <c r="G149" s="75"/>
      <c r="H149" s="75"/>
      <c r="I149" s="75"/>
      <c r="J149" s="75"/>
      <c r="K149" s="75"/>
      <c r="L149" s="75"/>
      <c r="M149" s="75"/>
      <c r="N149" s="75"/>
    </row>
    <row r="150" spans="3:14" x14ac:dyDescent="0.25">
      <c r="C150" s="75"/>
      <c r="D150" s="75"/>
      <c r="E150" s="75"/>
      <c r="F150" s="75"/>
      <c r="G150" s="75"/>
      <c r="H150" s="75"/>
      <c r="I150" s="75"/>
      <c r="J150" s="75"/>
      <c r="K150" s="75"/>
      <c r="L150" s="75"/>
      <c r="M150" s="75"/>
      <c r="N150" s="75"/>
    </row>
    <row r="151" spans="3:14" x14ac:dyDescent="0.25">
      <c r="C151" s="75"/>
      <c r="D151" s="75"/>
      <c r="E151" s="75"/>
      <c r="F151" s="75"/>
      <c r="G151" s="75"/>
      <c r="H151" s="75"/>
      <c r="I151" s="75"/>
      <c r="J151" s="75"/>
      <c r="K151" s="75"/>
      <c r="L151" s="75"/>
      <c r="M151" s="75"/>
      <c r="N151" s="75"/>
    </row>
    <row r="152" spans="3:14" x14ac:dyDescent="0.25">
      <c r="C152" s="75"/>
      <c r="D152" s="75"/>
      <c r="E152" s="75"/>
      <c r="F152" s="75"/>
      <c r="G152" s="75"/>
      <c r="H152" s="75"/>
      <c r="I152" s="75"/>
      <c r="J152" s="75"/>
      <c r="K152" s="75"/>
      <c r="L152" s="75"/>
      <c r="M152" s="75"/>
      <c r="N152" s="75"/>
    </row>
    <row r="153" spans="3:14" x14ac:dyDescent="0.25">
      <c r="C153" s="75"/>
      <c r="D153" s="75"/>
      <c r="E153" s="75"/>
      <c r="F153" s="75"/>
      <c r="G153" s="75"/>
      <c r="H153" s="75"/>
      <c r="I153" s="75"/>
      <c r="J153" s="75"/>
      <c r="K153" s="75"/>
      <c r="L153" s="75"/>
      <c r="M153" s="75"/>
      <c r="N153" s="75"/>
    </row>
    <row r="154" spans="3:14" x14ac:dyDescent="0.25">
      <c r="C154" s="75"/>
      <c r="D154" s="75"/>
      <c r="E154" s="75"/>
      <c r="F154" s="75"/>
      <c r="G154" s="75"/>
      <c r="H154" s="75"/>
      <c r="I154" s="75"/>
      <c r="J154" s="75"/>
      <c r="K154" s="75"/>
      <c r="L154" s="75"/>
      <c r="M154" s="75"/>
      <c r="N154" s="75"/>
    </row>
    <row r="155" spans="3:14" x14ac:dyDescent="0.25">
      <c r="C155" s="75"/>
      <c r="D155" s="75"/>
      <c r="E155" s="75"/>
      <c r="F155" s="75"/>
      <c r="G155" s="75"/>
      <c r="H155" s="75"/>
      <c r="I155" s="75"/>
      <c r="J155" s="75"/>
      <c r="K155" s="75"/>
      <c r="L155" s="75"/>
      <c r="M155" s="75"/>
      <c r="N155" s="75"/>
    </row>
    <row r="156" spans="3:14" x14ac:dyDescent="0.25">
      <c r="C156" s="75"/>
      <c r="D156" s="75"/>
      <c r="E156" s="75"/>
      <c r="F156" s="75"/>
      <c r="G156" s="75"/>
      <c r="H156" s="75"/>
      <c r="I156" s="75"/>
      <c r="J156" s="75"/>
      <c r="K156" s="75"/>
      <c r="L156" s="75"/>
      <c r="M156" s="75"/>
      <c r="N156" s="75"/>
    </row>
    <row r="157" spans="3:14" x14ac:dyDescent="0.25">
      <c r="C157" s="75"/>
      <c r="D157" s="75"/>
      <c r="E157" s="75"/>
      <c r="F157" s="75"/>
      <c r="G157" s="75"/>
      <c r="H157" s="75"/>
      <c r="I157" s="75"/>
      <c r="J157" s="75"/>
      <c r="K157" s="75"/>
      <c r="L157" s="75"/>
      <c r="M157" s="75"/>
      <c r="N157" s="75"/>
    </row>
    <row r="158" spans="3:14" x14ac:dyDescent="0.25">
      <c r="C158" s="75"/>
      <c r="D158" s="75"/>
      <c r="E158" s="75"/>
      <c r="F158" s="75"/>
      <c r="G158" s="75"/>
      <c r="H158" s="75"/>
      <c r="I158" s="75"/>
      <c r="J158" s="75"/>
      <c r="K158" s="75"/>
      <c r="L158" s="75"/>
      <c r="M158" s="75"/>
      <c r="N158" s="75"/>
    </row>
    <row r="159" spans="3:14" x14ac:dyDescent="0.25">
      <c r="C159" s="75"/>
      <c r="D159" s="75"/>
      <c r="E159" s="75"/>
      <c r="F159" s="75"/>
      <c r="G159" s="75"/>
      <c r="H159" s="75"/>
      <c r="I159" s="75"/>
      <c r="J159" s="75"/>
      <c r="K159" s="75"/>
      <c r="L159" s="75"/>
      <c r="M159" s="75"/>
      <c r="N159" s="75"/>
    </row>
    <row r="160" spans="3:14" x14ac:dyDescent="0.25">
      <c r="C160" s="75"/>
      <c r="D160" s="75"/>
      <c r="E160" s="75"/>
      <c r="F160" s="75"/>
      <c r="G160" s="75"/>
      <c r="H160" s="75"/>
      <c r="I160" s="75"/>
      <c r="J160" s="75"/>
      <c r="K160" s="75"/>
      <c r="L160" s="75"/>
      <c r="M160" s="75"/>
      <c r="N160" s="75"/>
    </row>
    <row r="161" spans="3:14" x14ac:dyDescent="0.25">
      <c r="C161" s="75"/>
      <c r="D161" s="75"/>
      <c r="E161" s="75"/>
      <c r="F161" s="75"/>
      <c r="G161" s="75"/>
      <c r="H161" s="75"/>
      <c r="I161" s="75"/>
      <c r="J161" s="75"/>
      <c r="K161" s="75"/>
      <c r="L161" s="75"/>
      <c r="M161" s="75"/>
      <c r="N161" s="75"/>
    </row>
    <row r="162" spans="3:14" x14ac:dyDescent="0.25">
      <c r="C162" s="75"/>
      <c r="D162" s="75"/>
      <c r="E162" s="75"/>
      <c r="F162" s="75"/>
      <c r="G162" s="75"/>
      <c r="H162" s="75"/>
      <c r="I162" s="75"/>
      <c r="J162" s="75"/>
      <c r="K162" s="75"/>
      <c r="L162" s="75"/>
      <c r="M162" s="75"/>
      <c r="N162" s="75"/>
    </row>
    <row r="163" spans="3:14" x14ac:dyDescent="0.25">
      <c r="C163" s="75"/>
      <c r="D163" s="75"/>
      <c r="E163" s="75"/>
      <c r="F163" s="75"/>
      <c r="G163" s="75"/>
      <c r="H163" s="75"/>
      <c r="I163" s="75"/>
      <c r="J163" s="75"/>
      <c r="K163" s="75"/>
      <c r="L163" s="75"/>
      <c r="M163" s="75"/>
      <c r="N163" s="75"/>
    </row>
    <row r="164" spans="3:14" x14ac:dyDescent="0.25">
      <c r="C164" s="75"/>
      <c r="D164" s="75"/>
      <c r="E164" s="75"/>
      <c r="F164" s="75"/>
      <c r="G164" s="75"/>
      <c r="H164" s="75"/>
      <c r="I164" s="75"/>
      <c r="J164" s="75"/>
      <c r="K164" s="75"/>
      <c r="L164" s="75"/>
      <c r="M164" s="75"/>
      <c r="N164" s="75"/>
    </row>
    <row r="165" spans="3:14" x14ac:dyDescent="0.25">
      <c r="C165" s="75"/>
      <c r="D165" s="75"/>
      <c r="E165" s="75"/>
      <c r="F165" s="75"/>
      <c r="G165" s="75"/>
      <c r="H165" s="75"/>
      <c r="I165" s="75"/>
      <c r="J165" s="75"/>
      <c r="K165" s="75"/>
      <c r="L165" s="75"/>
      <c r="M165" s="75"/>
      <c r="N165" s="75"/>
    </row>
    <row r="166" spans="3:14" x14ac:dyDescent="0.25">
      <c r="C166" s="75"/>
      <c r="D166" s="75"/>
      <c r="E166" s="75"/>
      <c r="F166" s="75"/>
      <c r="G166" s="75"/>
      <c r="H166" s="75"/>
      <c r="I166" s="75"/>
      <c r="J166" s="75"/>
      <c r="K166" s="75"/>
      <c r="L166" s="75"/>
      <c r="M166" s="75"/>
      <c r="N166" s="75"/>
    </row>
    <row r="167" spans="3:14" x14ac:dyDescent="0.25">
      <c r="C167" s="75"/>
      <c r="D167" s="75"/>
      <c r="E167" s="75"/>
      <c r="F167" s="75"/>
      <c r="G167" s="75"/>
      <c r="H167" s="75"/>
      <c r="I167" s="75"/>
      <c r="J167" s="75"/>
      <c r="K167" s="75"/>
      <c r="L167" s="75"/>
      <c r="M167" s="75"/>
      <c r="N167" s="75"/>
    </row>
    <row r="168" spans="3:14" x14ac:dyDescent="0.25">
      <c r="C168" s="75"/>
      <c r="D168" s="75"/>
      <c r="E168" s="75"/>
      <c r="F168" s="75"/>
      <c r="G168" s="75"/>
      <c r="H168" s="75"/>
      <c r="I168" s="75"/>
      <c r="J168" s="75"/>
      <c r="K168" s="75"/>
      <c r="L168" s="75"/>
      <c r="M168" s="75"/>
      <c r="N168" s="75"/>
    </row>
    <row r="169" spans="3:14" x14ac:dyDescent="0.25">
      <c r="C169" s="75"/>
      <c r="D169" s="75"/>
      <c r="E169" s="75"/>
      <c r="F169" s="75"/>
      <c r="G169" s="75"/>
      <c r="H169" s="75"/>
      <c r="I169" s="75"/>
      <c r="J169" s="75"/>
      <c r="K169" s="75"/>
      <c r="L169" s="75"/>
      <c r="M169" s="75"/>
      <c r="N169" s="75"/>
    </row>
    <row r="170" spans="3:14" x14ac:dyDescent="0.25">
      <c r="C170" s="75"/>
      <c r="D170" s="75"/>
      <c r="E170" s="75"/>
      <c r="F170" s="75"/>
      <c r="G170" s="75"/>
      <c r="H170" s="75"/>
      <c r="I170" s="75"/>
      <c r="J170" s="75"/>
      <c r="K170" s="75"/>
      <c r="L170" s="75"/>
      <c r="M170" s="75"/>
      <c r="N170" s="75"/>
    </row>
    <row r="171" spans="3:14" x14ac:dyDescent="0.25">
      <c r="C171" s="75"/>
      <c r="D171" s="75"/>
      <c r="E171" s="75"/>
      <c r="F171" s="75"/>
      <c r="G171" s="75"/>
      <c r="H171" s="75"/>
      <c r="I171" s="75"/>
      <c r="J171" s="75"/>
      <c r="K171" s="75"/>
      <c r="L171" s="75"/>
      <c r="M171" s="75"/>
      <c r="N171" s="75"/>
    </row>
    <row r="172" spans="3:14" x14ac:dyDescent="0.25">
      <c r="C172" s="75"/>
      <c r="D172" s="75"/>
      <c r="E172" s="75"/>
      <c r="F172" s="75"/>
      <c r="G172" s="75"/>
      <c r="H172" s="75"/>
      <c r="I172" s="75"/>
      <c r="J172" s="75"/>
      <c r="K172" s="75"/>
      <c r="L172" s="75"/>
      <c r="M172" s="75"/>
      <c r="N172" s="75"/>
    </row>
    <row r="173" spans="3:14" x14ac:dyDescent="0.25">
      <c r="C173" s="75"/>
      <c r="D173" s="75"/>
      <c r="E173" s="75"/>
      <c r="F173" s="75"/>
      <c r="G173" s="75"/>
      <c r="H173" s="75"/>
      <c r="I173" s="75"/>
      <c r="J173" s="75"/>
      <c r="K173" s="75"/>
      <c r="L173" s="75"/>
      <c r="M173" s="75"/>
      <c r="N173" s="75"/>
    </row>
    <row r="174" spans="3:14" x14ac:dyDescent="0.25">
      <c r="C174" s="75"/>
      <c r="D174" s="75"/>
      <c r="E174" s="75"/>
      <c r="F174" s="75"/>
      <c r="G174" s="75"/>
      <c r="H174" s="75"/>
      <c r="I174" s="75"/>
      <c r="J174" s="75"/>
      <c r="K174" s="75"/>
      <c r="L174" s="75"/>
      <c r="M174" s="75"/>
      <c r="N174" s="75"/>
    </row>
    <row r="175" spans="3:14" x14ac:dyDescent="0.25">
      <c r="C175" s="75"/>
      <c r="D175" s="75"/>
      <c r="E175" s="75"/>
      <c r="F175" s="75"/>
      <c r="G175" s="75"/>
      <c r="H175" s="75"/>
      <c r="I175" s="75"/>
      <c r="J175" s="75"/>
      <c r="K175" s="75"/>
      <c r="L175" s="75"/>
      <c r="M175" s="75"/>
      <c r="N175" s="75"/>
    </row>
    <row r="176" spans="3:14" x14ac:dyDescent="0.25">
      <c r="C176" s="75"/>
      <c r="D176" s="75"/>
      <c r="E176" s="75"/>
      <c r="F176" s="75"/>
      <c r="G176" s="75"/>
      <c r="H176" s="75"/>
      <c r="I176" s="75"/>
      <c r="J176" s="75"/>
      <c r="K176" s="75"/>
      <c r="L176" s="75"/>
      <c r="M176" s="75"/>
      <c r="N176" s="75"/>
    </row>
    <row r="177" spans="3:14" x14ac:dyDescent="0.25">
      <c r="C177" s="75"/>
      <c r="D177" s="75"/>
      <c r="E177" s="75"/>
      <c r="F177" s="75"/>
      <c r="G177" s="75"/>
      <c r="H177" s="75"/>
      <c r="I177" s="75"/>
      <c r="J177" s="75"/>
      <c r="K177" s="75"/>
      <c r="L177" s="75"/>
      <c r="M177" s="75"/>
      <c r="N177" s="75"/>
    </row>
    <row r="178" spans="3:14" x14ac:dyDescent="0.25">
      <c r="C178" s="75"/>
      <c r="D178" s="75"/>
      <c r="E178" s="75"/>
      <c r="F178" s="75"/>
      <c r="G178" s="75"/>
      <c r="H178" s="75"/>
      <c r="I178" s="75"/>
      <c r="J178" s="75"/>
      <c r="K178" s="75"/>
      <c r="L178" s="75"/>
      <c r="M178" s="75"/>
      <c r="N178" s="75"/>
    </row>
    <row r="179" spans="3:14" x14ac:dyDescent="0.25">
      <c r="C179" s="75"/>
      <c r="D179" s="75"/>
      <c r="E179" s="75"/>
      <c r="F179" s="75"/>
      <c r="G179" s="75"/>
      <c r="H179" s="75"/>
      <c r="I179" s="75"/>
      <c r="J179" s="75"/>
      <c r="K179" s="75"/>
      <c r="L179" s="75"/>
      <c r="M179" s="75"/>
      <c r="N179" s="75"/>
    </row>
    <row r="180" spans="3:14" x14ac:dyDescent="0.25">
      <c r="C180" s="75"/>
      <c r="D180" s="75"/>
      <c r="E180" s="75"/>
      <c r="F180" s="75"/>
      <c r="G180" s="75"/>
      <c r="H180" s="75"/>
      <c r="I180" s="75"/>
      <c r="J180" s="75"/>
      <c r="K180" s="75"/>
      <c r="L180" s="75"/>
      <c r="M180" s="75"/>
      <c r="N180" s="75"/>
    </row>
    <row r="181" spans="3:14" x14ac:dyDescent="0.25">
      <c r="C181" s="75"/>
      <c r="D181" s="75"/>
      <c r="E181" s="75"/>
      <c r="F181" s="75"/>
      <c r="G181" s="75"/>
      <c r="H181" s="75"/>
      <c r="I181" s="75"/>
      <c r="J181" s="75"/>
      <c r="K181" s="75"/>
      <c r="L181" s="75"/>
      <c r="M181" s="75"/>
      <c r="N181" s="75"/>
    </row>
    <row r="182" spans="3:14" x14ac:dyDescent="0.25">
      <c r="C182" s="75"/>
      <c r="D182" s="75"/>
      <c r="E182" s="75"/>
      <c r="F182" s="75"/>
      <c r="G182" s="75"/>
      <c r="H182" s="75"/>
      <c r="I182" s="75"/>
      <c r="J182" s="75"/>
      <c r="K182" s="75"/>
      <c r="L182" s="75"/>
      <c r="M182" s="75"/>
      <c r="N182" s="75"/>
    </row>
    <row r="183" spans="3:14" x14ac:dyDescent="0.25">
      <c r="C183" s="75"/>
      <c r="D183" s="75"/>
      <c r="E183" s="75"/>
      <c r="F183" s="75"/>
      <c r="G183" s="75"/>
      <c r="H183" s="75"/>
      <c r="I183" s="75"/>
      <c r="J183" s="75"/>
      <c r="K183" s="75"/>
      <c r="L183" s="75"/>
      <c r="M183" s="75"/>
      <c r="N183" s="75"/>
    </row>
    <row r="184" spans="3:14" x14ac:dyDescent="0.25">
      <c r="C184" s="75"/>
      <c r="D184" s="75"/>
      <c r="E184" s="75"/>
      <c r="F184" s="75"/>
      <c r="G184" s="75"/>
      <c r="H184" s="75"/>
      <c r="I184" s="75"/>
      <c r="J184" s="75"/>
      <c r="K184" s="75"/>
      <c r="L184" s="75"/>
      <c r="M184" s="75"/>
      <c r="N184" s="75"/>
    </row>
    <row r="185" spans="3:14" x14ac:dyDescent="0.25">
      <c r="C185" s="75"/>
      <c r="D185" s="75"/>
      <c r="E185" s="75"/>
      <c r="F185" s="75"/>
      <c r="G185" s="75"/>
      <c r="H185" s="75"/>
      <c r="I185" s="75"/>
      <c r="J185" s="75"/>
      <c r="K185" s="75"/>
      <c r="L185" s="75"/>
      <c r="M185" s="75"/>
      <c r="N185" s="75"/>
    </row>
    <row r="186" spans="3:14" x14ac:dyDescent="0.25">
      <c r="C186" s="75"/>
      <c r="D186" s="75"/>
      <c r="E186" s="75"/>
      <c r="F186" s="75"/>
      <c r="G186" s="75"/>
      <c r="H186" s="75"/>
      <c r="I186" s="75"/>
      <c r="J186" s="75"/>
      <c r="K186" s="75"/>
      <c r="L186" s="75"/>
      <c r="M186" s="75"/>
      <c r="N186" s="75"/>
    </row>
    <row r="187" spans="3:14" x14ac:dyDescent="0.25">
      <c r="C187" s="75"/>
      <c r="D187" s="75"/>
      <c r="E187" s="75"/>
      <c r="F187" s="75"/>
      <c r="G187" s="75"/>
      <c r="H187" s="75"/>
      <c r="I187" s="75"/>
      <c r="J187" s="75"/>
      <c r="K187" s="75"/>
      <c r="L187" s="75"/>
      <c r="M187" s="75"/>
      <c r="N187" s="75"/>
    </row>
    <row r="188" spans="3:14" x14ac:dyDescent="0.25">
      <c r="C188" s="75"/>
      <c r="D188" s="75"/>
      <c r="E188" s="75"/>
      <c r="F188" s="75"/>
      <c r="G188" s="75"/>
      <c r="H188" s="75"/>
      <c r="I188" s="75"/>
      <c r="J188" s="75"/>
      <c r="K188" s="75"/>
      <c r="L188" s="75"/>
      <c r="M188" s="75"/>
      <c r="N188" s="75"/>
    </row>
    <row r="189" spans="3:14" x14ac:dyDescent="0.25">
      <c r="C189" s="75"/>
      <c r="D189" s="75"/>
      <c r="E189" s="75"/>
      <c r="F189" s="75"/>
      <c r="G189" s="75"/>
      <c r="H189" s="75"/>
      <c r="I189" s="75"/>
      <c r="J189" s="75"/>
      <c r="K189" s="75"/>
      <c r="L189" s="75"/>
      <c r="M189" s="75"/>
      <c r="N189" s="75"/>
    </row>
    <row r="190" spans="3:14" x14ac:dyDescent="0.25">
      <c r="C190" s="75"/>
      <c r="D190" s="75"/>
      <c r="E190" s="75"/>
      <c r="F190" s="75"/>
      <c r="G190" s="75"/>
      <c r="H190" s="75"/>
      <c r="I190" s="75"/>
      <c r="J190" s="75"/>
      <c r="K190" s="75"/>
      <c r="L190" s="75"/>
      <c r="M190" s="75"/>
      <c r="N190" s="75"/>
    </row>
    <row r="191" spans="3:14" x14ac:dyDescent="0.25">
      <c r="C191" s="75"/>
      <c r="D191" s="75"/>
      <c r="E191" s="75"/>
      <c r="F191" s="75"/>
      <c r="G191" s="75"/>
      <c r="H191" s="75"/>
      <c r="I191" s="75"/>
      <c r="J191" s="75"/>
      <c r="K191" s="75"/>
      <c r="L191" s="75"/>
      <c r="M191" s="75"/>
      <c r="N191" s="75"/>
    </row>
    <row r="192" spans="3:14" x14ac:dyDescent="0.25">
      <c r="C192" s="75"/>
      <c r="D192" s="75"/>
      <c r="E192" s="75"/>
      <c r="F192" s="75"/>
      <c r="G192" s="75"/>
      <c r="H192" s="75"/>
      <c r="I192" s="75"/>
      <c r="J192" s="75"/>
      <c r="K192" s="75"/>
      <c r="L192" s="75"/>
      <c r="M192" s="75"/>
      <c r="N192" s="75"/>
    </row>
    <row r="193" spans="3:14" x14ac:dyDescent="0.25">
      <c r="C193" s="75"/>
      <c r="D193" s="75"/>
      <c r="E193" s="75"/>
      <c r="F193" s="75"/>
      <c r="G193" s="75"/>
      <c r="H193" s="75"/>
      <c r="I193" s="75"/>
      <c r="J193" s="75"/>
      <c r="K193" s="75"/>
      <c r="L193" s="75"/>
      <c r="M193" s="75"/>
      <c r="N193" s="75"/>
    </row>
    <row r="194" spans="3:14" x14ac:dyDescent="0.25">
      <c r="C194" s="75"/>
      <c r="D194" s="75"/>
      <c r="E194" s="75"/>
      <c r="F194" s="75"/>
      <c r="G194" s="75"/>
      <c r="H194" s="75"/>
      <c r="I194" s="75"/>
      <c r="J194" s="75"/>
      <c r="K194" s="75"/>
      <c r="L194" s="75"/>
      <c r="M194" s="75"/>
      <c r="N194" s="75"/>
    </row>
    <row r="195" spans="3:14" x14ac:dyDescent="0.25">
      <c r="C195" s="75"/>
      <c r="D195" s="75"/>
      <c r="E195" s="75"/>
      <c r="F195" s="75"/>
      <c r="G195" s="75"/>
      <c r="H195" s="75"/>
      <c r="I195" s="75"/>
      <c r="J195" s="75"/>
      <c r="K195" s="75"/>
      <c r="L195" s="75"/>
      <c r="M195" s="75"/>
      <c r="N195" s="75"/>
    </row>
    <row r="196" spans="3:14" x14ac:dyDescent="0.25">
      <c r="C196" s="75"/>
      <c r="D196" s="75"/>
      <c r="E196" s="75"/>
      <c r="F196" s="75"/>
      <c r="G196" s="75"/>
      <c r="H196" s="75"/>
      <c r="I196" s="75"/>
      <c r="J196" s="75"/>
      <c r="K196" s="75"/>
      <c r="L196" s="75"/>
      <c r="M196" s="75"/>
      <c r="N196" s="75"/>
    </row>
    <row r="197" spans="3:14" x14ac:dyDescent="0.25">
      <c r="C197" s="75"/>
      <c r="D197" s="75"/>
      <c r="E197" s="75"/>
      <c r="F197" s="75"/>
      <c r="G197" s="75"/>
      <c r="H197" s="75"/>
      <c r="I197" s="75"/>
      <c r="J197" s="75"/>
      <c r="K197" s="75"/>
      <c r="L197" s="75"/>
      <c r="M197" s="75"/>
      <c r="N197" s="75"/>
    </row>
    <row r="198" spans="3:14" x14ac:dyDescent="0.25">
      <c r="C198" s="75"/>
      <c r="D198" s="75"/>
      <c r="E198" s="75"/>
      <c r="F198" s="75"/>
      <c r="G198" s="75"/>
      <c r="H198" s="75"/>
      <c r="I198" s="75"/>
      <c r="J198" s="75"/>
      <c r="K198" s="75"/>
      <c r="L198" s="75"/>
      <c r="M198" s="75"/>
      <c r="N198" s="75"/>
    </row>
  </sheetData>
  <mergeCells count="5">
    <mergeCell ref="F2:G2"/>
    <mergeCell ref="H2:J2"/>
    <mergeCell ref="C2:E2"/>
    <mergeCell ref="K2:L2"/>
    <mergeCell ref="P2:S2"/>
  </mergeCells>
  <pageMargins left="0.7" right="0.7" top="0.75" bottom="0.75" header="0.3" footer="0.3"/>
  <pageSetup orientation="portrait" verticalDpi="4"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5"/>
  <sheetViews>
    <sheetView tabSelected="1" workbookViewId="0">
      <selection activeCell="A53" sqref="A53"/>
    </sheetView>
  </sheetViews>
  <sheetFormatPr defaultRowHeight="15" x14ac:dyDescent="0.25"/>
  <cols>
    <col min="1" max="1" width="10.85546875" customWidth="1"/>
    <col min="2" max="2" width="32.7109375" customWidth="1"/>
    <col min="3" max="3" width="16.140625" customWidth="1"/>
    <col min="4" max="4" width="16.140625" style="13" customWidth="1"/>
    <col min="5" max="5" width="16.140625" customWidth="1"/>
    <col min="6" max="7" width="16.140625" style="13" customWidth="1"/>
  </cols>
  <sheetData>
    <row r="1" spans="1:7" ht="15.75" thickBot="1" x14ac:dyDescent="0.3">
      <c r="A1" s="234" t="s">
        <v>400</v>
      </c>
      <c r="B1" s="235"/>
      <c r="C1" s="268" t="s">
        <v>181</v>
      </c>
      <c r="D1" s="269" t="s">
        <v>344</v>
      </c>
      <c r="E1" s="268" t="s">
        <v>181</v>
      </c>
      <c r="F1" s="270" t="s">
        <v>140</v>
      </c>
      <c r="G1" s="236" t="s">
        <v>360</v>
      </c>
    </row>
    <row r="2" spans="1:7" x14ac:dyDescent="0.25">
      <c r="A2" s="240"/>
      <c r="B2" s="237"/>
      <c r="C2" s="251"/>
      <c r="D2" s="252"/>
      <c r="E2" s="251"/>
      <c r="F2" s="241"/>
      <c r="G2" s="241"/>
    </row>
    <row r="3" spans="1:7" x14ac:dyDescent="0.25">
      <c r="A3" s="242" t="s">
        <v>340</v>
      </c>
      <c r="B3" s="237"/>
      <c r="C3" s="242"/>
      <c r="D3" s="243"/>
      <c r="E3" s="242"/>
      <c r="F3" s="243"/>
      <c r="G3" s="243"/>
    </row>
    <row r="4" spans="1:7" x14ac:dyDescent="0.25">
      <c r="A4" s="242"/>
      <c r="B4" s="237" t="s">
        <v>341</v>
      </c>
      <c r="C4" s="253" t="s">
        <v>361</v>
      </c>
      <c r="D4" s="243">
        <f>'Table 2'!O15</f>
        <v>5035141.4646700006</v>
      </c>
      <c r="E4" s="253" t="s">
        <v>362</v>
      </c>
      <c r="F4" s="243">
        <f>'Table 2'!O15</f>
        <v>5035141.4646700006</v>
      </c>
      <c r="G4" s="243">
        <f>D4-F4</f>
        <v>0</v>
      </c>
    </row>
    <row r="5" spans="1:7" x14ac:dyDescent="0.25">
      <c r="A5" s="242"/>
      <c r="B5" s="238" t="s">
        <v>342</v>
      </c>
      <c r="C5" s="254"/>
      <c r="D5" s="244"/>
      <c r="E5" s="254"/>
      <c r="F5" s="244"/>
      <c r="G5" s="244"/>
    </row>
    <row r="6" spans="1:7" x14ac:dyDescent="0.25">
      <c r="A6" s="242"/>
      <c r="B6" s="238" t="s">
        <v>343</v>
      </c>
      <c r="C6" s="254"/>
      <c r="D6" s="245"/>
      <c r="E6" s="254"/>
      <c r="F6" s="245"/>
      <c r="G6" s="245"/>
    </row>
    <row r="7" spans="1:7" s="1" customFormat="1" x14ac:dyDescent="0.25">
      <c r="A7" s="240" t="s">
        <v>390</v>
      </c>
      <c r="B7" s="239"/>
      <c r="C7" s="240"/>
      <c r="D7" s="246">
        <f>SUM(D4:D6)</f>
        <v>5035141.4646700006</v>
      </c>
      <c r="E7" s="240"/>
      <c r="F7" s="246">
        <f>SUM(F4:F6)</f>
        <v>5035141.4646700006</v>
      </c>
      <c r="G7" s="246">
        <f>D7-F7</f>
        <v>0</v>
      </c>
    </row>
    <row r="8" spans="1:7" x14ac:dyDescent="0.25">
      <c r="A8" s="242"/>
      <c r="B8" s="237"/>
      <c r="C8" s="242"/>
      <c r="D8" s="243"/>
      <c r="E8" s="242"/>
      <c r="F8" s="243"/>
      <c r="G8" s="243"/>
    </row>
    <row r="9" spans="1:7" x14ac:dyDescent="0.25">
      <c r="A9" s="242" t="s">
        <v>345</v>
      </c>
      <c r="B9" s="237"/>
      <c r="C9" s="242"/>
      <c r="D9" s="243"/>
      <c r="E9" s="242"/>
      <c r="F9" s="243"/>
      <c r="G9" s="243"/>
    </row>
    <row r="10" spans="1:7" x14ac:dyDescent="0.25">
      <c r="A10" s="242"/>
      <c r="B10" s="237" t="s">
        <v>346</v>
      </c>
      <c r="C10" s="253" t="s">
        <v>363</v>
      </c>
      <c r="D10" s="243">
        <f>'Table 2'!P15</f>
        <v>818431.76930000004</v>
      </c>
      <c r="E10" s="253" t="s">
        <v>373</v>
      </c>
      <c r="F10" s="243">
        <f>'Table 2'!P15</f>
        <v>818431.76930000004</v>
      </c>
      <c r="G10" s="243">
        <f>D10-F10</f>
        <v>0</v>
      </c>
    </row>
    <row r="11" spans="1:7" x14ac:dyDescent="0.25">
      <c r="A11" s="242"/>
      <c r="B11" s="237" t="s">
        <v>347</v>
      </c>
      <c r="C11" s="253" t="s">
        <v>364</v>
      </c>
      <c r="D11" s="243">
        <f>'Table 2'!Q15</f>
        <v>7200248</v>
      </c>
      <c r="E11" s="253" t="s">
        <v>374</v>
      </c>
      <c r="F11" s="243">
        <f>'Table 2'!T15</f>
        <v>4873998.0332856029</v>
      </c>
      <c r="G11" s="243">
        <f>D11-F11</f>
        <v>2326249.9667143971</v>
      </c>
    </row>
    <row r="12" spans="1:7" x14ac:dyDescent="0.25">
      <c r="A12" s="242"/>
      <c r="B12" s="237" t="s">
        <v>348</v>
      </c>
      <c r="C12" s="253" t="s">
        <v>365</v>
      </c>
      <c r="D12" s="243">
        <f>'Table 2'!R15</f>
        <v>-2983538.3046299992</v>
      </c>
      <c r="E12" s="253" t="s">
        <v>375</v>
      </c>
      <c r="F12" s="243">
        <f>'Table 2'!U15</f>
        <v>-657288.33791560214</v>
      </c>
      <c r="G12" s="243">
        <f>D12-F12</f>
        <v>-2326249.9667143971</v>
      </c>
    </row>
    <row r="13" spans="1:7" x14ac:dyDescent="0.25">
      <c r="A13" s="242"/>
      <c r="B13" s="238" t="s">
        <v>349</v>
      </c>
      <c r="C13" s="254"/>
      <c r="D13" s="244"/>
      <c r="E13" s="254"/>
      <c r="F13" s="244"/>
      <c r="G13" s="244"/>
    </row>
    <row r="14" spans="1:7" x14ac:dyDescent="0.25">
      <c r="A14" s="242"/>
      <c r="B14" s="238" t="s">
        <v>350</v>
      </c>
      <c r="C14" s="254"/>
      <c r="D14" s="245"/>
      <c r="E14" s="254"/>
      <c r="F14" s="245"/>
      <c r="G14" s="245"/>
    </row>
    <row r="15" spans="1:7" s="1" customFormat="1" x14ac:dyDescent="0.25">
      <c r="A15" s="240" t="s">
        <v>401</v>
      </c>
      <c r="B15" s="239"/>
      <c r="C15" s="240"/>
      <c r="D15" s="246">
        <f>SUM(D10:D14)</f>
        <v>5035141.4646700006</v>
      </c>
      <c r="E15" s="240"/>
      <c r="F15" s="246">
        <f>SUM(F10:F14)</f>
        <v>5035141.4646700006</v>
      </c>
      <c r="G15" s="246">
        <f>D15-F15</f>
        <v>0</v>
      </c>
    </row>
    <row r="16" spans="1:7" s="1" customFormat="1" x14ac:dyDescent="0.25">
      <c r="A16" s="242" t="s">
        <v>402</v>
      </c>
      <c r="B16" s="239"/>
      <c r="C16" s="253" t="s">
        <v>366</v>
      </c>
      <c r="D16" s="271">
        <f>-D30</f>
        <v>-2004919.6100000003</v>
      </c>
      <c r="E16" s="253" t="s">
        <v>377</v>
      </c>
      <c r="F16" s="271">
        <f>-F30</f>
        <v>321330.35671439674</v>
      </c>
      <c r="G16" s="271">
        <f t="shared" ref="G16:G18" si="0">D16-F16</f>
        <v>-2326249.9667143971</v>
      </c>
    </row>
    <row r="17" spans="1:7" s="1" customFormat="1" x14ac:dyDescent="0.25">
      <c r="A17" s="242" t="s">
        <v>403</v>
      </c>
      <c r="B17" s="239"/>
      <c r="C17" s="253" t="s">
        <v>367</v>
      </c>
      <c r="D17" s="272">
        <f>-D16</f>
        <v>2004919.6100000003</v>
      </c>
      <c r="E17" s="253" t="s">
        <v>378</v>
      </c>
      <c r="F17" s="272">
        <f>-F16</f>
        <v>-321330.35671439674</v>
      </c>
      <c r="G17" s="273">
        <f t="shared" si="0"/>
        <v>2326249.9667143971</v>
      </c>
    </row>
    <row r="18" spans="1:7" s="1" customFormat="1" x14ac:dyDescent="0.25">
      <c r="A18" s="240" t="s">
        <v>357</v>
      </c>
      <c r="B18" s="239"/>
      <c r="C18" s="240"/>
      <c r="D18" s="246">
        <f>SUM(D15:D17)</f>
        <v>5035141.4646700006</v>
      </c>
      <c r="E18" s="240"/>
      <c r="F18" s="246">
        <f>SUM(F15:F17)</f>
        <v>5035141.4646700006</v>
      </c>
      <c r="G18" s="246">
        <f t="shared" si="0"/>
        <v>0</v>
      </c>
    </row>
    <row r="19" spans="1:7" x14ac:dyDescent="0.25">
      <c r="A19" s="242"/>
      <c r="B19" s="237"/>
      <c r="C19" s="242"/>
      <c r="D19" s="243"/>
      <c r="E19" s="242"/>
      <c r="F19" s="243"/>
      <c r="G19" s="243"/>
    </row>
    <row r="20" spans="1:7" x14ac:dyDescent="0.25">
      <c r="A20" s="242" t="s">
        <v>351</v>
      </c>
      <c r="B20" s="237"/>
      <c r="C20" s="242"/>
      <c r="D20" s="243"/>
      <c r="E20" s="242"/>
      <c r="F20" s="243"/>
      <c r="G20" s="243"/>
    </row>
    <row r="21" spans="1:7" x14ac:dyDescent="0.25">
      <c r="A21" s="242"/>
      <c r="B21" s="238" t="s">
        <v>342</v>
      </c>
      <c r="C21" s="254"/>
      <c r="D21" s="244"/>
      <c r="E21" s="254"/>
      <c r="F21" s="244"/>
      <c r="G21" s="244"/>
    </row>
    <row r="22" spans="1:7" x14ac:dyDescent="0.25">
      <c r="A22" s="242"/>
      <c r="B22" s="237" t="s">
        <v>343</v>
      </c>
      <c r="C22" s="253" t="s">
        <v>368</v>
      </c>
      <c r="D22" s="247">
        <f>'Cl B Non-RPP GA'!P129</f>
        <v>6713766.1799999997</v>
      </c>
      <c r="E22" s="253" t="s">
        <v>379</v>
      </c>
      <c r="F22" s="247">
        <f>'Cl B Non-RPP GA'!P129</f>
        <v>6713766.1799999997</v>
      </c>
      <c r="G22" s="247">
        <f>D22-F22</f>
        <v>0</v>
      </c>
    </row>
    <row r="23" spans="1:7" s="1" customFormat="1" x14ac:dyDescent="0.25">
      <c r="A23" s="240" t="s">
        <v>391</v>
      </c>
      <c r="B23" s="239"/>
      <c r="C23" s="240"/>
      <c r="D23" s="246">
        <f>SUM(D21:D22)</f>
        <v>6713766.1799999997</v>
      </c>
      <c r="E23" s="240"/>
      <c r="F23" s="246">
        <f>SUM(F21:F22)</f>
        <v>6713766.1799999997</v>
      </c>
      <c r="G23" s="246">
        <f>D23-F23</f>
        <v>0</v>
      </c>
    </row>
    <row r="24" spans="1:7" x14ac:dyDescent="0.25">
      <c r="A24" s="242"/>
      <c r="B24" s="237"/>
      <c r="C24" s="242"/>
      <c r="D24" s="243"/>
      <c r="E24" s="242"/>
      <c r="F24" s="243"/>
      <c r="G24" s="243"/>
    </row>
    <row r="25" spans="1:7" x14ac:dyDescent="0.25">
      <c r="A25" s="242" t="s">
        <v>353</v>
      </c>
      <c r="B25" s="237"/>
      <c r="C25" s="242"/>
      <c r="D25" s="243"/>
      <c r="E25" s="242"/>
      <c r="F25" s="243"/>
      <c r="G25" s="243"/>
    </row>
    <row r="26" spans="1:7" x14ac:dyDescent="0.25">
      <c r="A26" s="242"/>
      <c r="B26" s="238" t="s">
        <v>342</v>
      </c>
      <c r="C26" s="254"/>
      <c r="D26" s="244"/>
      <c r="E26" s="254"/>
      <c r="F26" s="244"/>
      <c r="G26" s="244"/>
    </row>
    <row r="27" spans="1:7" x14ac:dyDescent="0.25">
      <c r="A27" s="242"/>
      <c r="B27" s="237" t="s">
        <v>343</v>
      </c>
      <c r="C27" s="253" t="s">
        <v>369</v>
      </c>
      <c r="D27" s="247">
        <f>'Table 2'!F15-'Table 2'!Q15</f>
        <v>3686489.4499999993</v>
      </c>
      <c r="E27" s="253" t="s">
        <v>380</v>
      </c>
      <c r="F27" s="247">
        <f>'Table 2'!F15-'Table 2'!T15</f>
        <v>6012739.4167143963</v>
      </c>
      <c r="G27" s="247">
        <f>D27-F27</f>
        <v>-2326249.9667143971</v>
      </c>
    </row>
    <row r="28" spans="1:7" x14ac:dyDescent="0.25">
      <c r="A28" s="242" t="s">
        <v>354</v>
      </c>
      <c r="B28" s="237"/>
      <c r="C28" s="253"/>
      <c r="D28" s="243">
        <f>SUM(D26:D27)</f>
        <v>3686489.4499999993</v>
      </c>
      <c r="E28" s="253"/>
      <c r="F28" s="243">
        <f>SUM(F26:F27)</f>
        <v>6012739.4167143963</v>
      </c>
      <c r="G28" s="243">
        <f>D28-F28</f>
        <v>-2326249.9667143971</v>
      </c>
    </row>
    <row r="29" spans="1:7" x14ac:dyDescent="0.25">
      <c r="A29" s="242" t="s">
        <v>355</v>
      </c>
      <c r="B29" s="237"/>
      <c r="C29" s="253" t="s">
        <v>370</v>
      </c>
      <c r="D29" s="243">
        <f>'Cl B Non-RPP GA'!P64</f>
        <v>5691409.0599999996</v>
      </c>
      <c r="E29" s="253" t="s">
        <v>376</v>
      </c>
      <c r="F29" s="243">
        <f>'Cl B Non-RPP GA'!P64</f>
        <v>5691409.0599999996</v>
      </c>
      <c r="G29" s="243">
        <f>D29-F29</f>
        <v>0</v>
      </c>
    </row>
    <row r="30" spans="1:7" x14ac:dyDescent="0.25">
      <c r="A30" s="242" t="s">
        <v>352</v>
      </c>
      <c r="B30" s="237"/>
      <c r="C30" s="253" t="s">
        <v>371</v>
      </c>
      <c r="D30" s="247">
        <f>D29-D28</f>
        <v>2004919.6100000003</v>
      </c>
      <c r="E30" s="253" t="s">
        <v>381</v>
      </c>
      <c r="F30" s="247">
        <f>F29-F28</f>
        <v>-321330.35671439674</v>
      </c>
      <c r="G30" s="247">
        <f>D30-F30</f>
        <v>2326249.9667143971</v>
      </c>
    </row>
    <row r="31" spans="1:7" s="1" customFormat="1" x14ac:dyDescent="0.25">
      <c r="A31" s="240" t="s">
        <v>356</v>
      </c>
      <c r="B31" s="239"/>
      <c r="C31" s="240"/>
      <c r="D31" s="246">
        <f>D28+D30</f>
        <v>5691409.0599999996</v>
      </c>
      <c r="E31" s="240"/>
      <c r="F31" s="246">
        <f>F28+F30</f>
        <v>5691409.0599999996</v>
      </c>
      <c r="G31" s="246">
        <f>D31-F31</f>
        <v>0</v>
      </c>
    </row>
    <row r="32" spans="1:7" x14ac:dyDescent="0.25">
      <c r="A32" s="242"/>
      <c r="B32" s="237"/>
      <c r="C32" s="242"/>
      <c r="D32" s="243"/>
      <c r="E32" s="242"/>
      <c r="F32" s="243"/>
      <c r="G32" s="243"/>
    </row>
    <row r="33" spans="1:7" s="1" customFormat="1" x14ac:dyDescent="0.25">
      <c r="A33" s="240" t="s">
        <v>358</v>
      </c>
      <c r="B33" s="239"/>
      <c r="C33" s="253" t="s">
        <v>372</v>
      </c>
      <c r="D33" s="246">
        <f>D7-D18</f>
        <v>0</v>
      </c>
      <c r="E33" s="253" t="s">
        <v>382</v>
      </c>
      <c r="F33" s="246">
        <f>F7-F18</f>
        <v>0</v>
      </c>
      <c r="G33" s="246">
        <f>D33-F33</f>
        <v>0</v>
      </c>
    </row>
    <row r="34" spans="1:7" s="1" customFormat="1" x14ac:dyDescent="0.25">
      <c r="A34" s="240"/>
      <c r="B34" s="239"/>
      <c r="C34" s="240"/>
      <c r="D34" s="246"/>
      <c r="E34" s="240"/>
      <c r="F34" s="246"/>
      <c r="G34" s="246"/>
    </row>
    <row r="35" spans="1:7" s="1" customFormat="1" x14ac:dyDescent="0.25">
      <c r="A35" s="240" t="s">
        <v>359</v>
      </c>
      <c r="B35" s="239"/>
      <c r="C35" s="253" t="s">
        <v>405</v>
      </c>
      <c r="D35" s="246">
        <f>D23-D31</f>
        <v>1022357.1200000001</v>
      </c>
      <c r="E35" s="253" t="s">
        <v>407</v>
      </c>
      <c r="F35" s="246">
        <f>F23-F31</f>
        <v>1022357.1200000001</v>
      </c>
      <c r="G35" s="246">
        <f>D35-F35</f>
        <v>0</v>
      </c>
    </row>
    <row r="36" spans="1:7" x14ac:dyDescent="0.25">
      <c r="A36" s="242"/>
      <c r="B36" s="237"/>
      <c r="C36" s="242"/>
      <c r="D36" s="243"/>
      <c r="E36" s="242"/>
      <c r="F36" s="243"/>
      <c r="G36" s="243"/>
    </row>
    <row r="37" spans="1:7" s="1" customFormat="1" x14ac:dyDescent="0.25">
      <c r="A37" s="248" t="s">
        <v>404</v>
      </c>
      <c r="B37" s="249"/>
      <c r="C37" s="255" t="s">
        <v>406</v>
      </c>
      <c r="D37" s="250">
        <f>D17</f>
        <v>2004919.6100000003</v>
      </c>
      <c r="E37" s="255" t="s">
        <v>408</v>
      </c>
      <c r="F37" s="250">
        <f>F17</f>
        <v>-321330.35671439674</v>
      </c>
      <c r="G37" s="250">
        <f>D37-F37</f>
        <v>2326249.9667143971</v>
      </c>
    </row>
    <row r="38" spans="1:7" s="263" customFormat="1" x14ac:dyDescent="0.25">
      <c r="A38" s="237"/>
      <c r="B38" s="237"/>
      <c r="C38" s="237"/>
      <c r="D38" s="54"/>
      <c r="E38" s="237"/>
      <c r="F38" s="54"/>
      <c r="G38" s="54"/>
    </row>
    <row r="39" spans="1:7" s="1" customFormat="1" x14ac:dyDescent="0.25">
      <c r="A39" s="264" t="s">
        <v>187</v>
      </c>
      <c r="B39" s="265" t="s">
        <v>185</v>
      </c>
      <c r="C39" s="265"/>
      <c r="D39" s="265" t="s">
        <v>187</v>
      </c>
      <c r="E39" s="265" t="s">
        <v>185</v>
      </c>
      <c r="F39" s="266"/>
      <c r="G39" s="267"/>
    </row>
    <row r="40" spans="1:7" s="232" customFormat="1" x14ac:dyDescent="0.25">
      <c r="A40" s="256" t="s">
        <v>361</v>
      </c>
      <c r="B40" s="257" t="s">
        <v>383</v>
      </c>
      <c r="C40" s="257"/>
      <c r="D40" s="258" t="s">
        <v>362</v>
      </c>
      <c r="E40" s="257" t="s">
        <v>394</v>
      </c>
      <c r="F40" s="257"/>
      <c r="G40" s="259"/>
    </row>
    <row r="41" spans="1:7" s="232" customFormat="1" x14ac:dyDescent="0.25">
      <c r="A41" s="256" t="s">
        <v>363</v>
      </c>
      <c r="B41" s="257" t="s">
        <v>384</v>
      </c>
      <c r="C41" s="257"/>
      <c r="D41" s="258" t="s">
        <v>373</v>
      </c>
      <c r="E41" s="257" t="s">
        <v>395</v>
      </c>
      <c r="F41" s="257"/>
      <c r="G41" s="259"/>
    </row>
    <row r="42" spans="1:7" s="232" customFormat="1" x14ac:dyDescent="0.25">
      <c r="A42" s="256" t="s">
        <v>364</v>
      </c>
      <c r="B42" s="257" t="s">
        <v>385</v>
      </c>
      <c r="C42" s="257"/>
      <c r="D42" s="258" t="s">
        <v>374</v>
      </c>
      <c r="E42" s="260" t="s">
        <v>396</v>
      </c>
      <c r="F42" s="260"/>
      <c r="G42" s="261"/>
    </row>
    <row r="43" spans="1:7" s="232" customFormat="1" x14ac:dyDescent="0.25">
      <c r="A43" s="256" t="s">
        <v>365</v>
      </c>
      <c r="B43" s="257" t="s">
        <v>386</v>
      </c>
      <c r="C43" s="257"/>
      <c r="D43" s="258" t="s">
        <v>375</v>
      </c>
      <c r="E43" s="260" t="s">
        <v>397</v>
      </c>
      <c r="F43" s="260"/>
      <c r="G43" s="261"/>
    </row>
    <row r="44" spans="1:7" s="232" customFormat="1" x14ac:dyDescent="0.25">
      <c r="A44" s="256" t="s">
        <v>366</v>
      </c>
      <c r="B44" s="274" t="s">
        <v>409</v>
      </c>
      <c r="C44" s="274"/>
      <c r="D44" s="258" t="s">
        <v>377</v>
      </c>
      <c r="E44" s="275" t="s">
        <v>410</v>
      </c>
      <c r="F44" s="275"/>
      <c r="G44" s="276"/>
    </row>
    <row r="45" spans="1:7" s="232" customFormat="1" x14ac:dyDescent="0.25">
      <c r="A45" s="256" t="s">
        <v>367</v>
      </c>
      <c r="B45" s="274" t="s">
        <v>411</v>
      </c>
      <c r="C45" s="274"/>
      <c r="D45" s="258" t="s">
        <v>378</v>
      </c>
      <c r="E45" s="275" t="s">
        <v>412</v>
      </c>
      <c r="F45" s="275"/>
      <c r="G45" s="276"/>
    </row>
    <row r="46" spans="1:7" s="232" customFormat="1" x14ac:dyDescent="0.25">
      <c r="A46" s="256" t="s">
        <v>368</v>
      </c>
      <c r="B46" s="257" t="s">
        <v>387</v>
      </c>
      <c r="C46" s="257"/>
      <c r="D46" s="258" t="s">
        <v>379</v>
      </c>
      <c r="E46" s="260" t="s">
        <v>399</v>
      </c>
      <c r="F46" s="260"/>
      <c r="G46" s="261"/>
    </row>
    <row r="47" spans="1:7" s="232" customFormat="1" ht="47.25" customHeight="1" x14ac:dyDescent="0.25">
      <c r="A47" s="256" t="s">
        <v>369</v>
      </c>
      <c r="B47" s="260" t="s">
        <v>388</v>
      </c>
      <c r="C47" s="260"/>
      <c r="D47" s="258" t="s">
        <v>380</v>
      </c>
      <c r="E47" s="260" t="s">
        <v>398</v>
      </c>
      <c r="F47" s="260"/>
      <c r="G47" s="261"/>
    </row>
    <row r="48" spans="1:7" s="232" customFormat="1" ht="30.75" customHeight="1" x14ac:dyDescent="0.25">
      <c r="A48" s="256" t="s">
        <v>370</v>
      </c>
      <c r="B48" s="260" t="s">
        <v>389</v>
      </c>
      <c r="C48" s="260"/>
      <c r="D48" s="258" t="s">
        <v>376</v>
      </c>
      <c r="E48" s="260" t="s">
        <v>413</v>
      </c>
      <c r="F48" s="260"/>
      <c r="G48" s="261"/>
    </row>
    <row r="49" spans="1:7" s="232" customFormat="1" x14ac:dyDescent="0.25">
      <c r="A49" s="256" t="s">
        <v>371</v>
      </c>
      <c r="B49" s="257" t="s">
        <v>414</v>
      </c>
      <c r="C49" s="257"/>
      <c r="D49" s="258" t="s">
        <v>381</v>
      </c>
      <c r="E49" s="260" t="s">
        <v>415</v>
      </c>
      <c r="F49" s="260"/>
      <c r="G49" s="261"/>
    </row>
    <row r="50" spans="1:7" s="232" customFormat="1" x14ac:dyDescent="0.25">
      <c r="A50" s="256" t="s">
        <v>372</v>
      </c>
      <c r="B50" s="260" t="s">
        <v>392</v>
      </c>
      <c r="C50" s="260"/>
      <c r="D50" s="258" t="s">
        <v>382</v>
      </c>
      <c r="E50" s="260" t="s">
        <v>392</v>
      </c>
      <c r="F50" s="260"/>
      <c r="G50" s="261"/>
    </row>
    <row r="51" spans="1:7" s="232" customFormat="1" x14ac:dyDescent="0.25">
      <c r="A51" s="256" t="s">
        <v>405</v>
      </c>
      <c r="B51" s="260" t="s">
        <v>393</v>
      </c>
      <c r="C51" s="260"/>
      <c r="D51" s="258" t="s">
        <v>407</v>
      </c>
      <c r="E51" s="260" t="s">
        <v>393</v>
      </c>
      <c r="F51" s="260"/>
      <c r="G51" s="261"/>
    </row>
    <row r="52" spans="1:7" s="232" customFormat="1" x14ac:dyDescent="0.25">
      <c r="A52" s="256" t="s">
        <v>406</v>
      </c>
      <c r="B52" s="275" t="s">
        <v>416</v>
      </c>
      <c r="C52" s="275"/>
      <c r="D52" s="258" t="s">
        <v>408</v>
      </c>
      <c r="E52" s="275" t="s">
        <v>417</v>
      </c>
      <c r="F52" s="275"/>
      <c r="G52" s="276"/>
    </row>
    <row r="53" spans="1:7" x14ac:dyDescent="0.25">
      <c r="A53" s="255"/>
      <c r="B53" s="262"/>
      <c r="C53" s="262"/>
      <c r="D53" s="233"/>
      <c r="E53" s="262"/>
      <c r="F53" s="233"/>
      <c r="G53" s="247"/>
    </row>
    <row r="54" spans="1:7" x14ac:dyDescent="0.25">
      <c r="A54" s="159"/>
    </row>
    <row r="55" spans="1:7" x14ac:dyDescent="0.25">
      <c r="A55" s="159"/>
    </row>
  </sheetData>
  <mergeCells count="20">
    <mergeCell ref="E47:G47"/>
    <mergeCell ref="E48:G48"/>
    <mergeCell ref="E49:G49"/>
    <mergeCell ref="E50:G50"/>
    <mergeCell ref="E51:G51"/>
    <mergeCell ref="B48:C48"/>
    <mergeCell ref="B49:C49"/>
    <mergeCell ref="B50:C50"/>
    <mergeCell ref="B51:C51"/>
    <mergeCell ref="E40:G40"/>
    <mergeCell ref="E41:G41"/>
    <mergeCell ref="E42:G42"/>
    <mergeCell ref="E43:G43"/>
    <mergeCell ref="E46:G46"/>
    <mergeCell ref="B40:C40"/>
    <mergeCell ref="B41:C41"/>
    <mergeCell ref="B42:C42"/>
    <mergeCell ref="B43:C43"/>
    <mergeCell ref="B46:C46"/>
    <mergeCell ref="B47:C47"/>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Table 1</vt:lpstr>
      <vt:lpstr>Table 2</vt:lpstr>
      <vt:lpstr>Table 3</vt:lpstr>
      <vt:lpstr>Cl B Non-RPP GA</vt:lpstr>
      <vt:lpstr>RPP GA Est &amp; True-Up</vt:lpstr>
      <vt:lpstr>December 2015</vt:lpstr>
      <vt:lpstr>'Cl B Non-RPP GA'!Print_Area</vt:lpstr>
      <vt:lpstr>'Cl B Non-RPP GA'!Print_Titles</vt:lpstr>
      <vt:lpstr>rtend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Gabe Platt</dc:creator>
  <cp:lastModifiedBy>Gabe Platt</cp:lastModifiedBy>
  <dcterms:created xsi:type="dcterms:W3CDTF">2020-03-26T15:26:58Z</dcterms:created>
  <dcterms:modified xsi:type="dcterms:W3CDTF">2020-09-11T14:35:06Z</dcterms:modified>
</cp:coreProperties>
</file>