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Backup\Gabe - In Progress\3-Staff-31-33, 3-EP-16, SEC-28, 3-VECC-25, 3-VECC-28-30 - Load Forecast (incl COVID)\"/>
    </mc:Choice>
  </mc:AlternateContent>
  <bookViews>
    <workbookView xWindow="0" yWindow="0" windowWidth="28800" windowHeight="12300" activeTab="1"/>
  </bookViews>
  <sheets>
    <sheet name="Trend Analysis" sheetId="1" r:id="rId1"/>
    <sheet name="Customer Count 2020" sheetId="2" r:id="rId2"/>
  </sheets>
  <externalReferences>
    <externalReference r:id="rId3"/>
    <externalReference r:id="rId4"/>
  </externalReferences>
  <definedNames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Titles" localSheetId="0">'Trend Analysis'!$1:$2</definedName>
    <definedName name="RevReqLookupKey">[2]Refs!$B$5</definedName>
    <definedName name="RevReqRange">[2]Refs!$B$7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4" i="2"/>
  <c r="B54" i="1"/>
  <c r="C54" i="1"/>
  <c r="D54" i="1"/>
  <c r="E54" i="1"/>
  <c r="F54" i="1"/>
  <c r="G54" i="1"/>
  <c r="H54" i="1"/>
  <c r="I54" i="1"/>
  <c r="C53" i="1"/>
  <c r="D53" i="1"/>
  <c r="E53" i="1"/>
  <c r="F53" i="1"/>
  <c r="G53" i="1"/>
  <c r="H53" i="1"/>
  <c r="I53" i="1"/>
  <c r="B53" i="1"/>
  <c r="B50" i="1"/>
  <c r="B51" i="1" s="1"/>
  <c r="B23" i="1" s="1"/>
  <c r="C50" i="1"/>
  <c r="C51" i="1" s="1"/>
  <c r="H50" i="1"/>
  <c r="H22" i="1" s="1"/>
  <c r="I49" i="1"/>
  <c r="F49" i="1"/>
  <c r="E49" i="1"/>
  <c r="D49" i="1"/>
  <c r="L48" i="1"/>
  <c r="G48" i="1"/>
  <c r="G21" i="1" s="1"/>
  <c r="L47" i="1"/>
  <c r="G47" i="1"/>
  <c r="L46" i="1"/>
  <c r="G46" i="1"/>
  <c r="G50" i="1" s="1"/>
  <c r="L45" i="1"/>
  <c r="G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I21" i="1"/>
  <c r="H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E14" i="1"/>
  <c r="D14" i="1"/>
  <c r="C14" i="1"/>
  <c r="B14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I9" i="1"/>
  <c r="H9" i="1"/>
  <c r="G9" i="1"/>
  <c r="F9" i="1"/>
  <c r="E9" i="1"/>
  <c r="D9" i="1"/>
  <c r="C9" i="1"/>
  <c r="B9" i="1"/>
  <c r="I8" i="1"/>
  <c r="H8" i="1"/>
  <c r="G8" i="1"/>
  <c r="F8" i="1"/>
  <c r="E8" i="1"/>
  <c r="D8" i="1"/>
  <c r="C8" i="1"/>
  <c r="B8" i="1"/>
  <c r="I7" i="1"/>
  <c r="H7" i="1"/>
  <c r="G7" i="1"/>
  <c r="F7" i="1"/>
  <c r="E7" i="1"/>
  <c r="D7" i="1"/>
  <c r="C7" i="1"/>
  <c r="B7" i="1"/>
  <c r="I6" i="1"/>
  <c r="H6" i="1"/>
  <c r="G6" i="1"/>
  <c r="F6" i="1"/>
  <c r="E6" i="1"/>
  <c r="D6" i="1"/>
  <c r="C6" i="1"/>
  <c r="B6" i="1"/>
  <c r="I5" i="1"/>
  <c r="H5" i="1"/>
  <c r="G5" i="1"/>
  <c r="F5" i="1"/>
  <c r="E5" i="1"/>
  <c r="D5" i="1"/>
  <c r="C5" i="1"/>
  <c r="B5" i="1"/>
  <c r="G22" i="1" l="1"/>
  <c r="I22" i="1"/>
  <c r="G51" i="1"/>
  <c r="G23" i="1" s="1"/>
  <c r="H23" i="1"/>
  <c r="C22" i="1"/>
  <c r="F21" i="1"/>
  <c r="E50" i="1"/>
  <c r="F50" i="1"/>
  <c r="C23" i="1"/>
  <c r="B22" i="1"/>
  <c r="H51" i="1"/>
  <c r="E21" i="1"/>
  <c r="L49" i="1"/>
  <c r="D50" i="1"/>
  <c r="D51" i="1" s="1"/>
  <c r="I50" i="1"/>
  <c r="I51" i="1" s="1"/>
  <c r="D21" i="1"/>
  <c r="K7" i="1"/>
  <c r="K10" i="1"/>
  <c r="K12" i="1"/>
  <c r="K5" i="1"/>
  <c r="K8" i="1"/>
  <c r="K11" i="1"/>
  <c r="K14" i="1"/>
  <c r="K17" i="1"/>
  <c r="K18" i="1"/>
  <c r="K21" i="1"/>
  <c r="K9" i="1"/>
  <c r="K15" i="1"/>
  <c r="K19" i="1"/>
  <c r="K6" i="1"/>
  <c r="K16" i="1"/>
  <c r="K20" i="1"/>
  <c r="K13" i="1"/>
  <c r="L50" i="1" l="1"/>
  <c r="F22" i="1"/>
  <c r="F51" i="1"/>
  <c r="F23" i="1" s="1"/>
  <c r="E22" i="1"/>
  <c r="D22" i="1"/>
  <c r="D23" i="1"/>
  <c r="I23" i="1"/>
  <c r="E51" i="1"/>
  <c r="L51" i="1" s="1"/>
  <c r="K22" i="1" l="1"/>
  <c r="E23" i="1"/>
  <c r="K23" i="1" s="1"/>
</calcChain>
</file>

<file path=xl/sharedStrings.xml><?xml version="1.0" encoding="utf-8"?>
<sst xmlns="http://schemas.openxmlformats.org/spreadsheetml/2006/main" count="26" uniqueCount="16">
  <si>
    <t>Average Count</t>
  </si>
  <si>
    <t>Direct Market Participant</t>
  </si>
  <si>
    <t>Total</t>
  </si>
  <si>
    <t>Year-End Count</t>
  </si>
  <si>
    <t>USL Customer Count</t>
  </si>
  <si>
    <t>2020 Increase/(Decrease)</t>
  </si>
  <si>
    <t>2021 Increase/(Decrease)</t>
  </si>
  <si>
    <t xml:space="preserve">Residential </t>
  </si>
  <si>
    <t>General Service &lt; 50 kW</t>
  </si>
  <si>
    <t>General Service &gt; 50 to 4999 kW</t>
  </si>
  <si>
    <t>Large User</t>
  </si>
  <si>
    <t>Street Lights</t>
  </si>
  <si>
    <t xml:space="preserve">Unmetered Loads </t>
  </si>
  <si>
    <t>Embedded Distributors - #1</t>
  </si>
  <si>
    <t>Month-End Customer/Connection Count</t>
  </si>
  <si>
    <t>Updated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</si>
</sst>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rgb="FFFF00FF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Border="1" applyAlignment="1"/>
    <xf numFmtId="3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164" fontId="0" fillId="0" borderId="0" xfId="0" applyNumberForma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0" fillId="0" borderId="0" xfId="0" applyNumberFormat="1" applyFill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0" fillId="0" borderId="0" xfId="0" applyFill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2" borderId="0" xfId="0" applyNumberFormat="1" applyFont="1" applyFill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2" borderId="0" xfId="0" applyFill="1"/>
    <xf numFmtId="166" fontId="1" fillId="2" borderId="0" xfId="1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3" fontId="0" fillId="3" borderId="2" xfId="0" applyNumberFormat="1" applyFont="1" applyFill="1" applyBorder="1" applyAlignment="1">
      <alignment horizontal="center" wrapText="1"/>
    </xf>
    <xf numFmtId="3" fontId="0" fillId="3" borderId="3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3" fontId="1" fillId="0" borderId="0" xfId="0" applyNumberFormat="1" applyFont="1" applyAlignment="1">
      <alignment horizontal="center" wrapText="1"/>
    </xf>
    <xf numFmtId="0" fontId="3" fillId="3" borderId="7" xfId="0" applyFont="1" applyFill="1" applyBorder="1" applyAlignment="1">
      <alignment horizontal="left"/>
    </xf>
    <xf numFmtId="17" fontId="0" fillId="3" borderId="7" xfId="0" quotePrefix="1" applyNumberFormat="1" applyFill="1" applyBorder="1" applyAlignment="1">
      <alignment horizontal="left"/>
    </xf>
    <xf numFmtId="0" fontId="0" fillId="3" borderId="8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zoomScaleNormal="100" workbookViewId="0">
      <pane xSplit="1" ySplit="2" topLeftCell="B18" activePane="bottomRight" state="frozen"/>
      <selection activeCell="M35" sqref="M35"/>
      <selection pane="topRight" activeCell="M35" sqref="M35"/>
      <selection pane="bottomLeft" activeCell="M35" sqref="M35"/>
      <selection pane="bottomRight" activeCell="L10" sqref="L10"/>
    </sheetView>
  </sheetViews>
  <sheetFormatPr defaultRowHeight="12.75" x14ac:dyDescent="0.2"/>
  <cols>
    <col min="1" max="1" width="23.42578125" customWidth="1"/>
    <col min="2" max="2" width="15" style="3" customWidth="1"/>
    <col min="3" max="3" width="14.140625" style="3" bestFit="1" customWidth="1"/>
    <col min="4" max="4" width="17.85546875" style="3" bestFit="1" customWidth="1"/>
    <col min="5" max="6" width="12.5703125" style="3" customWidth="1"/>
    <col min="7" max="7" width="11.28515625" style="3" customWidth="1"/>
    <col min="8" max="8" width="11.5703125" style="3" customWidth="1"/>
    <col min="9" max="9" width="12.7109375" style="3" bestFit="1" customWidth="1"/>
    <col min="10" max="10" width="2.42578125" style="3" customWidth="1"/>
    <col min="11" max="11" width="14.28515625" style="3" customWidth="1"/>
    <col min="12" max="12" width="11.7109375" style="3" bestFit="1" customWidth="1"/>
    <col min="13" max="13" width="10.7109375" style="3" bestFit="1" customWidth="1"/>
    <col min="14" max="15" width="9.140625" style="3" customWidth="1"/>
  </cols>
  <sheetData>
    <row r="1" spans="1:13" ht="13.5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9" thickBot="1" x14ac:dyDescent="0.25">
      <c r="A2" s="4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</v>
      </c>
      <c r="G2" s="5" t="s">
        <v>11</v>
      </c>
      <c r="H2" s="5" t="s">
        <v>12</v>
      </c>
      <c r="I2" s="6" t="s">
        <v>13</v>
      </c>
      <c r="J2" s="6"/>
      <c r="K2" s="3" t="s">
        <v>2</v>
      </c>
    </row>
    <row r="3" spans="1:13" x14ac:dyDescent="0.2">
      <c r="A3" s="7"/>
      <c r="B3" s="26"/>
      <c r="C3" s="26"/>
      <c r="D3" s="26"/>
      <c r="E3" s="26"/>
      <c r="F3" s="26"/>
      <c r="G3" s="26"/>
      <c r="H3" s="26"/>
      <c r="I3" s="2"/>
      <c r="J3" s="2"/>
      <c r="K3" s="2"/>
    </row>
    <row r="4" spans="1:13" x14ac:dyDescent="0.2">
      <c r="A4" s="7">
        <v>2002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2">
      <c r="A5" s="7">
        <v>2003</v>
      </c>
      <c r="B5" s="26">
        <f t="shared" ref="B5:I20" si="0">(+B32+B33)/2</f>
        <v>39235.5</v>
      </c>
      <c r="C5" s="26">
        <f t="shared" si="0"/>
        <v>4966.5</v>
      </c>
      <c r="D5" s="26">
        <f t="shared" si="0"/>
        <v>646</v>
      </c>
      <c r="E5" s="26">
        <f t="shared" si="0"/>
        <v>1</v>
      </c>
      <c r="F5" s="26">
        <f t="shared" si="0"/>
        <v>0</v>
      </c>
      <c r="G5" s="26">
        <f t="shared" si="0"/>
        <v>12291.5</v>
      </c>
      <c r="H5" s="26">
        <f t="shared" si="0"/>
        <v>458.5</v>
      </c>
      <c r="I5" s="26">
        <f t="shared" si="0"/>
        <v>0</v>
      </c>
      <c r="J5" s="26"/>
      <c r="K5" s="2">
        <f t="shared" ref="K5:K21" si="1">SUM(B5:J5)</f>
        <v>57599</v>
      </c>
    </row>
    <row r="6" spans="1:13" x14ac:dyDescent="0.2">
      <c r="A6" s="7">
        <v>2004</v>
      </c>
      <c r="B6" s="26">
        <f t="shared" si="0"/>
        <v>40531</v>
      </c>
      <c r="C6" s="26">
        <f t="shared" si="0"/>
        <v>5001</v>
      </c>
      <c r="D6" s="26">
        <f t="shared" si="0"/>
        <v>631.5</v>
      </c>
      <c r="E6" s="26">
        <f t="shared" si="0"/>
        <v>1</v>
      </c>
      <c r="F6" s="26">
        <f t="shared" si="0"/>
        <v>0</v>
      </c>
      <c r="G6" s="26">
        <f t="shared" si="0"/>
        <v>12568</v>
      </c>
      <c r="H6" s="26">
        <f t="shared" si="0"/>
        <v>490</v>
      </c>
      <c r="I6" s="26">
        <f t="shared" si="0"/>
        <v>0</v>
      </c>
      <c r="J6" s="26"/>
      <c r="K6" s="2">
        <f t="shared" si="1"/>
        <v>59222.5</v>
      </c>
    </row>
    <row r="7" spans="1:13" x14ac:dyDescent="0.2">
      <c r="A7" s="7">
        <v>2005</v>
      </c>
      <c r="B7" s="26">
        <f t="shared" si="0"/>
        <v>41768.5</v>
      </c>
      <c r="C7" s="26">
        <f t="shared" si="0"/>
        <v>5061.5</v>
      </c>
      <c r="D7" s="26">
        <f t="shared" si="0"/>
        <v>622.5</v>
      </c>
      <c r="E7" s="26">
        <f t="shared" si="0"/>
        <v>1</v>
      </c>
      <c r="F7" s="26">
        <f t="shared" si="0"/>
        <v>0</v>
      </c>
      <c r="G7" s="26">
        <f t="shared" si="0"/>
        <v>12934.5</v>
      </c>
      <c r="H7" s="26">
        <f t="shared" si="0"/>
        <v>490.5</v>
      </c>
      <c r="I7" s="26">
        <f t="shared" si="0"/>
        <v>0</v>
      </c>
      <c r="J7" s="26"/>
      <c r="K7" s="2">
        <f t="shared" si="1"/>
        <v>60878.5</v>
      </c>
    </row>
    <row r="8" spans="1:13" x14ac:dyDescent="0.2">
      <c r="A8" s="7">
        <v>2006</v>
      </c>
      <c r="B8" s="26">
        <f t="shared" si="0"/>
        <v>42667.5</v>
      </c>
      <c r="C8" s="26">
        <f t="shared" si="0"/>
        <v>5119</v>
      </c>
      <c r="D8" s="26">
        <f t="shared" si="0"/>
        <v>621.5</v>
      </c>
      <c r="E8" s="26">
        <f t="shared" si="0"/>
        <v>1</v>
      </c>
      <c r="F8" s="26">
        <f t="shared" si="0"/>
        <v>0</v>
      </c>
      <c r="G8" s="26">
        <f t="shared" si="0"/>
        <v>13176.5</v>
      </c>
      <c r="H8" s="26">
        <f t="shared" si="0"/>
        <v>530</v>
      </c>
      <c r="I8" s="26">
        <f t="shared" si="0"/>
        <v>0</v>
      </c>
      <c r="J8" s="26"/>
      <c r="K8" s="2">
        <f t="shared" si="1"/>
        <v>62115.5</v>
      </c>
    </row>
    <row r="9" spans="1:13" x14ac:dyDescent="0.2">
      <c r="A9" s="7">
        <v>2007</v>
      </c>
      <c r="B9" s="26">
        <f t="shared" si="0"/>
        <v>43381.5</v>
      </c>
      <c r="C9" s="26">
        <f t="shared" si="0"/>
        <v>5151</v>
      </c>
      <c r="D9" s="26">
        <f t="shared" si="0"/>
        <v>627</v>
      </c>
      <c r="E9" s="26">
        <f t="shared" si="0"/>
        <v>1</v>
      </c>
      <c r="F9" s="26">
        <f t="shared" si="0"/>
        <v>0</v>
      </c>
      <c r="G9" s="26">
        <f t="shared" si="0"/>
        <v>13357.5</v>
      </c>
      <c r="H9" s="26">
        <f t="shared" si="0"/>
        <v>553.5</v>
      </c>
      <c r="I9" s="26">
        <f t="shared" si="0"/>
        <v>0</v>
      </c>
      <c r="J9" s="26"/>
      <c r="K9" s="2">
        <f t="shared" si="1"/>
        <v>63071.5</v>
      </c>
    </row>
    <row r="10" spans="1:13" x14ac:dyDescent="0.2">
      <c r="A10" s="7">
        <v>2008</v>
      </c>
      <c r="B10" s="26">
        <f t="shared" si="0"/>
        <v>44171.5</v>
      </c>
      <c r="C10" s="26">
        <f t="shared" si="0"/>
        <v>5183.5</v>
      </c>
      <c r="D10" s="26">
        <f t="shared" si="0"/>
        <v>647</v>
      </c>
      <c r="E10" s="26">
        <f t="shared" si="0"/>
        <v>1</v>
      </c>
      <c r="F10" s="26">
        <f t="shared" si="0"/>
        <v>0</v>
      </c>
      <c r="G10" s="26">
        <f t="shared" si="0"/>
        <v>13458.5</v>
      </c>
      <c r="H10" s="26">
        <f t="shared" si="0"/>
        <v>533.5</v>
      </c>
      <c r="I10" s="26">
        <f t="shared" si="0"/>
        <v>0</v>
      </c>
      <c r="J10" s="26"/>
      <c r="K10" s="2">
        <f t="shared" si="1"/>
        <v>63995</v>
      </c>
    </row>
    <row r="11" spans="1:13" x14ac:dyDescent="0.2">
      <c r="A11" s="7">
        <v>2009</v>
      </c>
      <c r="B11" s="26">
        <f t="shared" si="0"/>
        <v>44853</v>
      </c>
      <c r="C11" s="26">
        <f t="shared" si="0"/>
        <v>5252.5</v>
      </c>
      <c r="D11" s="26">
        <f t="shared" si="0"/>
        <v>662.5</v>
      </c>
      <c r="E11" s="26">
        <f t="shared" si="0"/>
        <v>1</v>
      </c>
      <c r="F11" s="26">
        <f t="shared" si="0"/>
        <v>0</v>
      </c>
      <c r="G11" s="26">
        <f t="shared" si="0"/>
        <v>13548</v>
      </c>
      <c r="H11" s="26">
        <f t="shared" si="0"/>
        <v>534</v>
      </c>
      <c r="I11" s="26">
        <f t="shared" si="0"/>
        <v>0</v>
      </c>
      <c r="J11" s="26"/>
      <c r="K11" s="2">
        <f t="shared" si="1"/>
        <v>64851</v>
      </c>
    </row>
    <row r="12" spans="1:13" x14ac:dyDescent="0.2">
      <c r="A12" s="7">
        <v>2010</v>
      </c>
      <c r="B12" s="26">
        <f t="shared" si="0"/>
        <v>45488</v>
      </c>
      <c r="C12" s="26">
        <f t="shared" si="0"/>
        <v>5342.5</v>
      </c>
      <c r="D12" s="26">
        <f t="shared" si="0"/>
        <v>663</v>
      </c>
      <c r="E12" s="26">
        <f t="shared" si="0"/>
        <v>1</v>
      </c>
      <c r="F12" s="26">
        <f t="shared" si="0"/>
        <v>0</v>
      </c>
      <c r="G12" s="26">
        <f t="shared" si="0"/>
        <v>13638.5</v>
      </c>
      <c r="H12" s="26">
        <f t="shared" si="0"/>
        <v>536.5</v>
      </c>
      <c r="I12" s="26">
        <f t="shared" si="0"/>
        <v>0</v>
      </c>
      <c r="J12" s="26"/>
      <c r="K12" s="2">
        <f t="shared" si="1"/>
        <v>65669.5</v>
      </c>
    </row>
    <row r="13" spans="1:13" x14ac:dyDescent="0.2">
      <c r="A13" s="7">
        <v>2011</v>
      </c>
      <c r="B13" s="26">
        <f t="shared" si="0"/>
        <v>46194</v>
      </c>
      <c r="C13" s="26">
        <f t="shared" si="0"/>
        <v>5401.5</v>
      </c>
      <c r="D13" s="26">
        <f t="shared" si="0"/>
        <v>666</v>
      </c>
      <c r="E13" s="26">
        <f t="shared" si="0"/>
        <v>1</v>
      </c>
      <c r="F13" s="26">
        <f t="shared" si="0"/>
        <v>0</v>
      </c>
      <c r="G13" s="26">
        <f t="shared" si="0"/>
        <v>13677.5</v>
      </c>
      <c r="H13" s="26">
        <f t="shared" si="0"/>
        <v>499</v>
      </c>
      <c r="I13" s="26">
        <v>1</v>
      </c>
      <c r="J13" s="26"/>
      <c r="K13" s="2">
        <f t="shared" si="1"/>
        <v>66440</v>
      </c>
    </row>
    <row r="14" spans="1:13" x14ac:dyDescent="0.2">
      <c r="A14" s="7">
        <v>2012</v>
      </c>
      <c r="B14" s="26">
        <f t="shared" si="0"/>
        <v>46876.5</v>
      </c>
      <c r="C14" s="26">
        <f t="shared" si="0"/>
        <v>5453.5</v>
      </c>
      <c r="D14" s="26">
        <f t="shared" si="0"/>
        <v>667</v>
      </c>
      <c r="E14" s="26">
        <f t="shared" si="0"/>
        <v>1</v>
      </c>
      <c r="F14" s="26">
        <v>2</v>
      </c>
      <c r="G14" s="26">
        <f t="shared" si="0"/>
        <v>13735.5</v>
      </c>
      <c r="H14" s="26">
        <f t="shared" si="0"/>
        <v>471.5</v>
      </c>
      <c r="I14" s="26">
        <f t="shared" si="0"/>
        <v>1</v>
      </c>
      <c r="J14" s="26"/>
      <c r="K14" s="2">
        <f t="shared" si="1"/>
        <v>67208</v>
      </c>
    </row>
    <row r="15" spans="1:13" x14ac:dyDescent="0.2">
      <c r="A15" s="7">
        <v>2013</v>
      </c>
      <c r="B15" s="26">
        <f t="shared" si="0"/>
        <v>47602</v>
      </c>
      <c r="C15" s="26">
        <f t="shared" si="0"/>
        <v>5503</v>
      </c>
      <c r="D15" s="26">
        <f t="shared" si="0"/>
        <v>668</v>
      </c>
      <c r="E15" s="26">
        <f t="shared" si="0"/>
        <v>1</v>
      </c>
      <c r="F15" s="26">
        <f>(+F42+F43)/2</f>
        <v>2</v>
      </c>
      <c r="G15" s="26">
        <f t="shared" si="0"/>
        <v>13840.5</v>
      </c>
      <c r="H15" s="26">
        <f t="shared" si="0"/>
        <v>496</v>
      </c>
      <c r="I15" s="26">
        <f t="shared" si="0"/>
        <v>1</v>
      </c>
      <c r="J15" s="26"/>
      <c r="K15" s="2">
        <f t="shared" si="1"/>
        <v>68113.5</v>
      </c>
    </row>
    <row r="16" spans="1:13" x14ac:dyDescent="0.2">
      <c r="A16" s="8">
        <v>2014</v>
      </c>
      <c r="B16" s="26">
        <f t="shared" si="0"/>
        <v>48190.5</v>
      </c>
      <c r="C16" s="26">
        <f t="shared" si="0"/>
        <v>5546.5</v>
      </c>
      <c r="D16" s="26">
        <f t="shared" si="0"/>
        <v>681</v>
      </c>
      <c r="E16" s="26">
        <f t="shared" si="0"/>
        <v>1</v>
      </c>
      <c r="F16" s="26">
        <f>(+F43+F44)/2</f>
        <v>2</v>
      </c>
      <c r="G16" s="26">
        <f t="shared" si="0"/>
        <v>13852.5</v>
      </c>
      <c r="H16" s="26">
        <f t="shared" si="0"/>
        <v>519</v>
      </c>
      <c r="I16" s="26">
        <f t="shared" si="0"/>
        <v>1</v>
      </c>
      <c r="J16" s="26"/>
      <c r="K16" s="2">
        <f t="shared" si="1"/>
        <v>68793.5</v>
      </c>
    </row>
    <row r="17" spans="1:16" x14ac:dyDescent="0.2">
      <c r="A17" s="8">
        <v>2015</v>
      </c>
      <c r="B17" s="26">
        <f t="shared" si="0"/>
        <v>48750</v>
      </c>
      <c r="C17" s="26">
        <f t="shared" si="0"/>
        <v>5622.5</v>
      </c>
      <c r="D17" s="26">
        <f t="shared" si="0"/>
        <v>696.5</v>
      </c>
      <c r="E17" s="26">
        <f t="shared" si="0"/>
        <v>1</v>
      </c>
      <c r="F17" s="26">
        <f t="shared" si="0"/>
        <v>2</v>
      </c>
      <c r="G17" s="26">
        <f t="shared" si="0"/>
        <v>13824</v>
      </c>
      <c r="H17" s="26">
        <f t="shared" si="0"/>
        <v>529.5</v>
      </c>
      <c r="I17" s="26">
        <f t="shared" si="0"/>
        <v>1</v>
      </c>
      <c r="J17" s="26"/>
      <c r="K17" s="2">
        <f t="shared" si="1"/>
        <v>69426.5</v>
      </c>
    </row>
    <row r="18" spans="1:16" x14ac:dyDescent="0.2">
      <c r="A18" s="8">
        <v>2016</v>
      </c>
      <c r="B18" s="26">
        <f t="shared" si="0"/>
        <v>49431</v>
      </c>
      <c r="C18" s="26">
        <f t="shared" si="0"/>
        <v>5699.5</v>
      </c>
      <c r="D18" s="26">
        <f t="shared" si="0"/>
        <v>715</v>
      </c>
      <c r="E18" s="26">
        <f t="shared" si="0"/>
        <v>1</v>
      </c>
      <c r="F18" s="26">
        <f t="shared" si="0"/>
        <v>2</v>
      </c>
      <c r="G18" s="26">
        <f t="shared" si="0"/>
        <v>13863.5</v>
      </c>
      <c r="H18" s="26">
        <f t="shared" si="0"/>
        <v>535.5</v>
      </c>
      <c r="I18" s="26">
        <f t="shared" si="0"/>
        <v>1</v>
      </c>
      <c r="J18" s="26"/>
      <c r="K18" s="2">
        <f t="shared" si="1"/>
        <v>70248.5</v>
      </c>
    </row>
    <row r="19" spans="1:16" x14ac:dyDescent="0.2">
      <c r="A19" s="8">
        <v>2017</v>
      </c>
      <c r="B19" s="26">
        <f t="shared" si="0"/>
        <v>50115</v>
      </c>
      <c r="C19" s="26">
        <f t="shared" si="0"/>
        <v>5782</v>
      </c>
      <c r="D19" s="26">
        <f t="shared" si="0"/>
        <v>735</v>
      </c>
      <c r="E19" s="26">
        <f t="shared" si="0"/>
        <v>1</v>
      </c>
      <c r="F19" s="26">
        <f t="shared" si="0"/>
        <v>2</v>
      </c>
      <c r="G19" s="26">
        <f t="shared" si="0"/>
        <v>14174.5</v>
      </c>
      <c r="H19" s="26">
        <f t="shared" si="0"/>
        <v>550</v>
      </c>
      <c r="I19" s="26">
        <f t="shared" si="0"/>
        <v>1</v>
      </c>
      <c r="J19" s="26"/>
      <c r="K19" s="2">
        <f t="shared" si="1"/>
        <v>71360.5</v>
      </c>
    </row>
    <row r="20" spans="1:16" x14ac:dyDescent="0.2">
      <c r="A20" s="8">
        <v>2018</v>
      </c>
      <c r="B20" s="26">
        <f t="shared" si="0"/>
        <v>50664</v>
      </c>
      <c r="C20" s="26">
        <f t="shared" si="0"/>
        <v>5837.5</v>
      </c>
      <c r="D20" s="26">
        <f t="shared" si="0"/>
        <v>750.5</v>
      </c>
      <c r="E20" s="26">
        <f t="shared" si="0"/>
        <v>1</v>
      </c>
      <c r="F20" s="26">
        <f t="shared" si="0"/>
        <v>2.5</v>
      </c>
      <c r="G20" s="26">
        <f t="shared" si="0"/>
        <v>14545</v>
      </c>
      <c r="H20" s="26">
        <f t="shared" si="0"/>
        <v>542.5</v>
      </c>
      <c r="I20" s="26">
        <f t="shared" si="0"/>
        <v>1</v>
      </c>
      <c r="J20" s="26"/>
      <c r="K20" s="2">
        <f t="shared" si="1"/>
        <v>72344</v>
      </c>
    </row>
    <row r="21" spans="1:16" x14ac:dyDescent="0.2">
      <c r="A21" s="8">
        <v>2019</v>
      </c>
      <c r="B21" s="26">
        <f>(+B48+B49)/2</f>
        <v>51040.5</v>
      </c>
      <c r="C21" s="26">
        <f t="shared" ref="C21:I21" si="2">(+C48+C49)/2</f>
        <v>5866.5</v>
      </c>
      <c r="D21" s="26">
        <f t="shared" si="2"/>
        <v>752</v>
      </c>
      <c r="E21" s="26">
        <f t="shared" si="2"/>
        <v>1</v>
      </c>
      <c r="F21" s="26">
        <f t="shared" si="2"/>
        <v>3</v>
      </c>
      <c r="G21" s="26">
        <f t="shared" si="2"/>
        <v>14693.5</v>
      </c>
      <c r="H21" s="26">
        <f t="shared" si="2"/>
        <v>529.5</v>
      </c>
      <c r="I21" s="26">
        <f t="shared" si="2"/>
        <v>1</v>
      </c>
      <c r="J21" s="26"/>
      <c r="K21" s="2">
        <f t="shared" si="1"/>
        <v>72887</v>
      </c>
    </row>
    <row r="22" spans="1:16" x14ac:dyDescent="0.2">
      <c r="A22" s="8">
        <v>2020</v>
      </c>
      <c r="B22" s="26">
        <f t="shared" ref="B22:I22" si="3">(+B49+B50)/2</f>
        <v>51944.689542483655</v>
      </c>
      <c r="C22" s="26">
        <f t="shared" si="3"/>
        <v>5921.6830065359463</v>
      </c>
      <c r="D22" s="26">
        <f t="shared" si="3"/>
        <v>744.46405228758158</v>
      </c>
      <c r="E22" s="26">
        <f t="shared" si="3"/>
        <v>1</v>
      </c>
      <c r="F22" s="26">
        <f t="shared" si="3"/>
        <v>2.9464285714285836</v>
      </c>
      <c r="G22" s="26">
        <f t="shared" si="3"/>
        <v>14760.166666666672</v>
      </c>
      <c r="H22" s="26">
        <f t="shared" si="3"/>
        <v>538.40849673202638</v>
      </c>
      <c r="I22" s="26">
        <f t="shared" si="3"/>
        <v>1</v>
      </c>
      <c r="J22" s="26"/>
      <c r="K22" s="2">
        <f t="shared" ref="K22:K23" si="4">SUM(B22:J22)</f>
        <v>73914.358193277309</v>
      </c>
    </row>
    <row r="23" spans="1:16" x14ac:dyDescent="0.2">
      <c r="A23" s="8">
        <v>2021</v>
      </c>
      <c r="B23" s="26">
        <f t="shared" ref="B23:I23" si="5">(+B50+B51)/2</f>
        <v>52953.558460421162</v>
      </c>
      <c r="C23" s="26">
        <f t="shared" si="5"/>
        <v>5983.4720406681226</v>
      </c>
      <c r="D23" s="26">
        <f t="shared" si="5"/>
        <v>752.49201161946166</v>
      </c>
      <c r="E23" s="26">
        <f t="shared" si="5"/>
        <v>1</v>
      </c>
      <c r="F23" s="26">
        <f t="shared" si="5"/>
        <v>2.9241071428571672</v>
      </c>
      <c r="G23" s="26">
        <f t="shared" si="5"/>
        <v>14791.386710239647</v>
      </c>
      <c r="H23" s="26">
        <f t="shared" si="5"/>
        <v>542.59731299927398</v>
      </c>
      <c r="I23" s="26">
        <f t="shared" si="5"/>
        <v>1</v>
      </c>
      <c r="J23" s="26"/>
      <c r="K23" s="2">
        <f t="shared" si="4"/>
        <v>75028.430643090527</v>
      </c>
    </row>
    <row r="24" spans="1:16" s="13" customFormat="1" x14ac:dyDescent="0.2">
      <c r="A24" s="9"/>
      <c r="B24" s="10"/>
      <c r="C24" s="10"/>
      <c r="D24" s="11"/>
      <c r="E24" s="10"/>
      <c r="F24" s="10"/>
      <c r="G24" s="12"/>
      <c r="H24" s="12"/>
      <c r="I24" s="12"/>
      <c r="J24" s="12"/>
      <c r="K24" s="12"/>
      <c r="L24" s="12"/>
      <c r="M24" s="12"/>
      <c r="N24" s="12"/>
      <c r="O24" s="12"/>
    </row>
    <row r="25" spans="1:16" x14ac:dyDescent="0.2">
      <c r="A25" s="7"/>
      <c r="B25" s="14"/>
      <c r="C25" s="14"/>
      <c r="D25" s="14"/>
      <c r="E25" s="14"/>
      <c r="F25" s="16"/>
      <c r="G25" s="17"/>
      <c r="H25" s="16"/>
    </row>
    <row r="26" spans="1:16" x14ac:dyDescent="0.2">
      <c r="A26" s="18" t="s">
        <v>3</v>
      </c>
      <c r="B26" s="19"/>
      <c r="C26" s="19"/>
      <c r="D26" s="19"/>
      <c r="E26" s="14"/>
      <c r="F26" s="14"/>
      <c r="G26" s="14"/>
      <c r="H26" s="20"/>
    </row>
    <row r="27" spans="1:16" x14ac:dyDescent="0.2">
      <c r="A27" s="7">
        <v>1997</v>
      </c>
      <c r="B27" s="16"/>
      <c r="C27" s="16"/>
      <c r="D27" s="16"/>
      <c r="E27" s="16"/>
      <c r="F27" s="16"/>
      <c r="G27" s="16"/>
      <c r="H27" s="16"/>
      <c r="I27" s="2"/>
      <c r="K27" s="47" t="s">
        <v>4</v>
      </c>
      <c r="L27" s="15" t="s">
        <v>2</v>
      </c>
      <c r="M27" s="21"/>
      <c r="N27" s="22"/>
      <c r="P27" s="3"/>
    </row>
    <row r="28" spans="1:16" x14ac:dyDescent="0.2">
      <c r="A28" s="7">
        <v>1998</v>
      </c>
      <c r="B28" s="16"/>
      <c r="C28" s="16"/>
      <c r="D28" s="16"/>
      <c r="E28" s="16"/>
      <c r="F28" s="16"/>
      <c r="G28" s="16"/>
      <c r="H28" s="16"/>
      <c r="I28" s="2"/>
      <c r="K28" s="47"/>
      <c r="L28" s="15"/>
      <c r="M28" s="22"/>
      <c r="N28" s="22"/>
      <c r="P28" s="3"/>
    </row>
    <row r="29" spans="1:16" x14ac:dyDescent="0.2">
      <c r="A29" s="7">
        <v>1999</v>
      </c>
      <c r="B29" s="16"/>
      <c r="C29" s="16"/>
      <c r="D29" s="16"/>
      <c r="E29" s="16"/>
      <c r="F29" s="16"/>
      <c r="G29" s="16"/>
      <c r="H29" s="16"/>
      <c r="I29" s="2"/>
      <c r="J29" s="2"/>
      <c r="K29" s="15"/>
      <c r="L29" s="15"/>
      <c r="M29" s="22"/>
      <c r="N29" s="22"/>
      <c r="P29" s="3"/>
    </row>
    <row r="30" spans="1:16" x14ac:dyDescent="0.2">
      <c r="A30" s="7">
        <v>2000</v>
      </c>
      <c r="B30" s="16"/>
      <c r="C30" s="16"/>
      <c r="D30" s="16"/>
      <c r="E30" s="16"/>
      <c r="F30" s="16"/>
      <c r="G30" s="16"/>
      <c r="H30" s="16"/>
      <c r="I30" s="2"/>
      <c r="J30" s="2"/>
      <c r="K30" s="15"/>
      <c r="L30" s="15"/>
      <c r="M30" s="22"/>
      <c r="N30" s="22"/>
      <c r="P30" s="3"/>
    </row>
    <row r="31" spans="1:16" x14ac:dyDescent="0.2">
      <c r="A31" s="7">
        <v>2001</v>
      </c>
      <c r="B31" s="16"/>
      <c r="C31" s="16"/>
      <c r="D31" s="16"/>
      <c r="E31" s="16"/>
      <c r="F31" s="16"/>
      <c r="G31" s="16"/>
      <c r="H31" s="16"/>
      <c r="I31" s="2"/>
      <c r="J31" s="2"/>
      <c r="K31" s="15"/>
      <c r="L31" s="15"/>
      <c r="M31" s="22"/>
      <c r="N31" s="22"/>
      <c r="P31" s="3"/>
    </row>
    <row r="32" spans="1:16" x14ac:dyDescent="0.2">
      <c r="A32" s="7">
        <v>2002</v>
      </c>
      <c r="B32" s="2">
        <v>38624</v>
      </c>
      <c r="C32" s="2">
        <v>4956</v>
      </c>
      <c r="D32" s="26">
        <v>655</v>
      </c>
      <c r="E32" s="2">
        <v>1</v>
      </c>
      <c r="F32" s="2"/>
      <c r="G32" s="26">
        <v>12238</v>
      </c>
      <c r="H32" s="2">
        <v>432</v>
      </c>
      <c r="I32" s="2"/>
      <c r="J32" s="2"/>
      <c r="K32" s="15"/>
      <c r="L32" s="15">
        <f>B32+C32+D32+E32+K32+I32</f>
        <v>44236</v>
      </c>
      <c r="M32" s="22"/>
      <c r="N32" s="22"/>
      <c r="P32" s="3"/>
    </row>
    <row r="33" spans="1:16" x14ac:dyDescent="0.2">
      <c r="A33" s="7">
        <v>2003</v>
      </c>
      <c r="B33" s="26">
        <v>39847</v>
      </c>
      <c r="C33" s="26">
        <v>4977</v>
      </c>
      <c r="D33" s="26">
        <v>637</v>
      </c>
      <c r="E33" s="26">
        <v>1</v>
      </c>
      <c r="F33" s="26"/>
      <c r="G33" s="26">
        <v>12345</v>
      </c>
      <c r="H33" s="26">
        <v>485</v>
      </c>
      <c r="I33" s="2"/>
      <c r="J33" s="2"/>
      <c r="K33" s="15"/>
      <c r="L33" s="15">
        <f t="shared" ref="L33:L41" si="6">B33+C33+D33+E33+K33+I33</f>
        <v>45462</v>
      </c>
      <c r="M33" s="22"/>
      <c r="N33" s="22"/>
      <c r="P33" s="3"/>
    </row>
    <row r="34" spans="1:16" x14ac:dyDescent="0.2">
      <c r="A34" s="7">
        <v>2004</v>
      </c>
      <c r="B34" s="26">
        <v>41215</v>
      </c>
      <c r="C34" s="26">
        <v>5025</v>
      </c>
      <c r="D34" s="26">
        <v>626</v>
      </c>
      <c r="E34" s="26">
        <v>1</v>
      </c>
      <c r="F34" s="26"/>
      <c r="G34" s="26">
        <v>12791</v>
      </c>
      <c r="H34" s="26">
        <v>495</v>
      </c>
      <c r="I34" s="2"/>
      <c r="J34" s="2"/>
      <c r="K34" s="15"/>
      <c r="L34" s="15">
        <f t="shared" si="6"/>
        <v>46867</v>
      </c>
      <c r="M34" s="22"/>
      <c r="N34" s="22"/>
      <c r="P34" s="3"/>
    </row>
    <row r="35" spans="1:16" x14ac:dyDescent="0.2">
      <c r="A35" s="7">
        <v>2005</v>
      </c>
      <c r="B35" s="26">
        <v>42322</v>
      </c>
      <c r="C35" s="26">
        <v>5098</v>
      </c>
      <c r="D35" s="26">
        <v>619</v>
      </c>
      <c r="E35" s="26">
        <v>1</v>
      </c>
      <c r="F35" s="26"/>
      <c r="G35" s="26">
        <v>13078</v>
      </c>
      <c r="H35" s="26">
        <v>486</v>
      </c>
      <c r="I35" s="2"/>
      <c r="J35" s="2"/>
      <c r="K35" s="15"/>
      <c r="L35" s="15">
        <f t="shared" si="6"/>
        <v>48040</v>
      </c>
      <c r="M35" s="22"/>
      <c r="N35" s="22"/>
      <c r="P35" s="3"/>
    </row>
    <row r="36" spans="1:16" x14ac:dyDescent="0.2">
      <c r="A36" s="7">
        <v>2006</v>
      </c>
      <c r="B36" s="26">
        <v>43013</v>
      </c>
      <c r="C36" s="26">
        <v>5140</v>
      </c>
      <c r="D36" s="26">
        <v>624</v>
      </c>
      <c r="E36" s="26">
        <v>1</v>
      </c>
      <c r="F36" s="26"/>
      <c r="G36" s="26">
        <v>13275</v>
      </c>
      <c r="H36" s="26">
        <v>574</v>
      </c>
      <c r="I36" s="2"/>
      <c r="J36" s="2"/>
      <c r="K36" s="15"/>
      <c r="L36" s="15">
        <f t="shared" si="6"/>
        <v>48778</v>
      </c>
      <c r="M36" s="22"/>
      <c r="N36" s="22"/>
      <c r="P36" s="3"/>
    </row>
    <row r="37" spans="1:16" x14ac:dyDescent="0.2">
      <c r="A37" s="7">
        <v>2007</v>
      </c>
      <c r="B37" s="26">
        <v>43750</v>
      </c>
      <c r="C37" s="26">
        <v>5162</v>
      </c>
      <c r="D37" s="26">
        <v>630</v>
      </c>
      <c r="E37" s="26">
        <v>1</v>
      </c>
      <c r="F37" s="26"/>
      <c r="G37" s="26">
        <v>13440</v>
      </c>
      <c r="H37" s="26">
        <v>533</v>
      </c>
      <c r="I37" s="2"/>
      <c r="J37" s="2"/>
      <c r="K37" s="15">
        <v>15</v>
      </c>
      <c r="L37" s="15">
        <f t="shared" si="6"/>
        <v>49558</v>
      </c>
      <c r="M37" s="22"/>
      <c r="N37" s="22"/>
      <c r="P37" s="3"/>
    </row>
    <row r="38" spans="1:16" x14ac:dyDescent="0.2">
      <c r="A38" s="7">
        <v>2008</v>
      </c>
      <c r="B38" s="26">
        <v>44593</v>
      </c>
      <c r="C38" s="26">
        <v>5205</v>
      </c>
      <c r="D38" s="26">
        <v>664</v>
      </c>
      <c r="E38" s="26">
        <v>1</v>
      </c>
      <c r="F38" s="26"/>
      <c r="G38" s="26">
        <v>13477</v>
      </c>
      <c r="H38" s="26">
        <v>534</v>
      </c>
      <c r="I38" s="2"/>
      <c r="J38" s="2"/>
      <c r="K38" s="15">
        <v>15</v>
      </c>
      <c r="L38" s="15">
        <f t="shared" si="6"/>
        <v>50478</v>
      </c>
      <c r="M38" s="22"/>
      <c r="N38" s="22"/>
      <c r="P38" s="3"/>
    </row>
    <row r="39" spans="1:16" x14ac:dyDescent="0.2">
      <c r="A39" s="7">
        <v>2009</v>
      </c>
      <c r="B39" s="26">
        <v>45113</v>
      </c>
      <c r="C39" s="26">
        <v>5300</v>
      </c>
      <c r="D39" s="26">
        <v>661</v>
      </c>
      <c r="E39" s="26">
        <v>1</v>
      </c>
      <c r="F39" s="26"/>
      <c r="G39" s="26">
        <v>13619</v>
      </c>
      <c r="H39" s="26">
        <v>534</v>
      </c>
      <c r="I39" s="2"/>
      <c r="J39" s="23"/>
      <c r="K39" s="15">
        <v>14</v>
      </c>
      <c r="L39" s="15">
        <f t="shared" si="6"/>
        <v>51089</v>
      </c>
      <c r="M39" s="22"/>
      <c r="N39" s="22"/>
      <c r="P39" s="3"/>
    </row>
    <row r="40" spans="1:16" x14ac:dyDescent="0.2">
      <c r="A40" s="7">
        <v>2010</v>
      </c>
      <c r="B40" s="26">
        <v>45863</v>
      </c>
      <c r="C40" s="26">
        <v>5385</v>
      </c>
      <c r="D40" s="26">
        <v>665</v>
      </c>
      <c r="E40" s="26">
        <v>1</v>
      </c>
      <c r="F40" s="26"/>
      <c r="G40" s="26">
        <v>13658</v>
      </c>
      <c r="H40" s="26">
        <v>539</v>
      </c>
      <c r="I40" s="2"/>
      <c r="J40" s="24"/>
      <c r="K40" s="15">
        <v>14</v>
      </c>
      <c r="L40" s="15">
        <f t="shared" si="6"/>
        <v>51928</v>
      </c>
      <c r="M40" s="22"/>
      <c r="N40" s="22"/>
      <c r="P40" s="3"/>
    </row>
    <row r="41" spans="1:16" x14ac:dyDescent="0.2">
      <c r="A41" s="7">
        <v>2011</v>
      </c>
      <c r="B41" s="35">
        <v>46525</v>
      </c>
      <c r="C41" s="35">
        <v>5418</v>
      </c>
      <c r="D41" s="35">
        <v>667</v>
      </c>
      <c r="E41" s="35">
        <v>1</v>
      </c>
      <c r="F41" s="35"/>
      <c r="G41" s="35">
        <v>13697</v>
      </c>
      <c r="H41" s="35">
        <v>459</v>
      </c>
      <c r="I41" s="2">
        <v>1</v>
      </c>
      <c r="J41" s="2"/>
      <c r="K41" s="15">
        <v>14</v>
      </c>
      <c r="L41" s="15">
        <f t="shared" si="6"/>
        <v>52626</v>
      </c>
      <c r="M41" s="22"/>
      <c r="N41" s="22"/>
      <c r="P41" s="3"/>
    </row>
    <row r="42" spans="1:16" x14ac:dyDescent="0.2">
      <c r="A42" s="7">
        <v>2012</v>
      </c>
      <c r="B42" s="36">
        <v>47228</v>
      </c>
      <c r="C42" s="36">
        <v>5489</v>
      </c>
      <c r="D42" s="36">
        <v>667</v>
      </c>
      <c r="E42" s="36">
        <v>1</v>
      </c>
      <c r="F42" s="36">
        <v>2</v>
      </c>
      <c r="G42" s="35">
        <v>13774</v>
      </c>
      <c r="H42" s="36">
        <v>484</v>
      </c>
      <c r="I42" s="2">
        <v>1</v>
      </c>
      <c r="J42" s="2"/>
      <c r="K42" s="15">
        <v>14</v>
      </c>
      <c r="L42" s="15">
        <f t="shared" ref="L42:L48" si="7">B42+C42+D42+E42+K42+I42+F42</f>
        <v>53402</v>
      </c>
      <c r="M42" s="22"/>
      <c r="N42" s="22"/>
      <c r="O42" s="25"/>
      <c r="P42" s="3"/>
    </row>
    <row r="43" spans="1:16" x14ac:dyDescent="0.2">
      <c r="A43" s="7">
        <v>2013</v>
      </c>
      <c r="B43" s="2">
        <v>47976</v>
      </c>
      <c r="C43" s="2">
        <v>5517</v>
      </c>
      <c r="D43" s="2">
        <v>669</v>
      </c>
      <c r="E43" s="2">
        <v>1</v>
      </c>
      <c r="F43" s="2">
        <v>2</v>
      </c>
      <c r="G43" s="26">
        <v>13907</v>
      </c>
      <c r="H43" s="2">
        <v>508</v>
      </c>
      <c r="I43" s="2">
        <v>1</v>
      </c>
      <c r="J43" s="2"/>
      <c r="K43" s="15">
        <v>14</v>
      </c>
      <c r="L43" s="15">
        <f>B43+C43+D43+E43+K43+I43+F43</f>
        <v>54180</v>
      </c>
      <c r="M43" s="22"/>
      <c r="N43" s="22"/>
      <c r="O43" s="25"/>
      <c r="P43" s="3"/>
    </row>
    <row r="44" spans="1:16" x14ac:dyDescent="0.2">
      <c r="A44" s="7">
        <v>2014</v>
      </c>
      <c r="B44" s="2">
        <v>48405</v>
      </c>
      <c r="C44" s="2">
        <v>5576</v>
      </c>
      <c r="D44" s="2">
        <v>693</v>
      </c>
      <c r="E44" s="2">
        <v>1</v>
      </c>
      <c r="F44" s="2">
        <v>2</v>
      </c>
      <c r="G44" s="2">
        <v>13798</v>
      </c>
      <c r="H44" s="2">
        <v>530</v>
      </c>
      <c r="I44" s="2">
        <v>1</v>
      </c>
      <c r="J44" s="2"/>
      <c r="K44" s="15">
        <v>14</v>
      </c>
      <c r="L44" s="15">
        <f t="shared" si="7"/>
        <v>54692</v>
      </c>
      <c r="M44" s="22"/>
      <c r="N44" s="22"/>
      <c r="O44" s="25"/>
      <c r="P44" s="3"/>
    </row>
    <row r="45" spans="1:16" x14ac:dyDescent="0.2">
      <c r="A45" s="7">
        <v>2015</v>
      </c>
      <c r="B45" s="26">
        <v>49095</v>
      </c>
      <c r="C45" s="26">
        <v>5669</v>
      </c>
      <c r="D45" s="26">
        <v>700</v>
      </c>
      <c r="E45" s="26">
        <v>1</v>
      </c>
      <c r="F45" s="26">
        <v>2</v>
      </c>
      <c r="G45" s="26">
        <f>13150+700</f>
        <v>13850</v>
      </c>
      <c r="H45" s="26">
        <v>529</v>
      </c>
      <c r="I45" s="26">
        <v>1</v>
      </c>
      <c r="J45" s="26"/>
      <c r="K45" s="15">
        <v>13</v>
      </c>
      <c r="L45" s="15">
        <f t="shared" si="7"/>
        <v>55481</v>
      </c>
      <c r="M45" s="22"/>
      <c r="N45" s="22"/>
      <c r="O45" s="25"/>
      <c r="P45" s="3"/>
    </row>
    <row r="46" spans="1:16" x14ac:dyDescent="0.2">
      <c r="A46" s="7">
        <v>2016</v>
      </c>
      <c r="B46" s="26">
        <v>49767</v>
      </c>
      <c r="C46" s="26">
        <v>5730</v>
      </c>
      <c r="D46" s="26">
        <v>730</v>
      </c>
      <c r="E46" s="26">
        <v>1</v>
      </c>
      <c r="F46" s="26">
        <v>2</v>
      </c>
      <c r="G46" s="26">
        <f>13177+700</f>
        <v>13877</v>
      </c>
      <c r="H46" s="26">
        <v>542</v>
      </c>
      <c r="I46" s="26">
        <v>1</v>
      </c>
      <c r="J46" s="26"/>
      <c r="K46" s="15">
        <v>13</v>
      </c>
      <c r="L46" s="15">
        <f t="shared" si="7"/>
        <v>56244</v>
      </c>
      <c r="M46" s="22"/>
      <c r="N46" s="22"/>
      <c r="O46" s="25"/>
      <c r="P46" s="3"/>
    </row>
    <row r="47" spans="1:16" x14ac:dyDescent="0.2">
      <c r="A47" s="7">
        <v>2017</v>
      </c>
      <c r="B47" s="26">
        <v>50463</v>
      </c>
      <c r="C47" s="26">
        <v>5834</v>
      </c>
      <c r="D47" s="26">
        <v>740</v>
      </c>
      <c r="E47" s="26">
        <v>1</v>
      </c>
      <c r="F47" s="26">
        <v>2</v>
      </c>
      <c r="G47" s="26">
        <f>14472</f>
        <v>14472</v>
      </c>
      <c r="H47" s="26">
        <v>558</v>
      </c>
      <c r="I47" s="26">
        <v>1</v>
      </c>
      <c r="J47" s="2"/>
      <c r="K47" s="15">
        <v>14</v>
      </c>
      <c r="L47" s="15">
        <f t="shared" si="7"/>
        <v>57055</v>
      </c>
      <c r="M47" s="22"/>
      <c r="N47" s="22"/>
      <c r="O47" s="25"/>
      <c r="P47" s="3"/>
    </row>
    <row r="48" spans="1:16" x14ac:dyDescent="0.2">
      <c r="A48" s="7">
        <v>2018</v>
      </c>
      <c r="B48" s="26">
        <v>50865</v>
      </c>
      <c r="C48" s="26">
        <v>5841</v>
      </c>
      <c r="D48" s="26">
        <v>761</v>
      </c>
      <c r="E48" s="26">
        <v>1</v>
      </c>
      <c r="F48" s="26">
        <v>3</v>
      </c>
      <c r="G48" s="26">
        <f>14618</f>
        <v>14618</v>
      </c>
      <c r="H48" s="26">
        <v>527</v>
      </c>
      <c r="I48" s="26">
        <v>1</v>
      </c>
      <c r="J48" s="2"/>
      <c r="K48" s="15">
        <v>14</v>
      </c>
      <c r="L48" s="15">
        <f t="shared" si="7"/>
        <v>57486</v>
      </c>
      <c r="M48" s="22"/>
      <c r="N48" s="22"/>
      <c r="O48" s="25"/>
      <c r="P48" s="3"/>
    </row>
    <row r="49" spans="1:16" x14ac:dyDescent="0.2">
      <c r="A49" s="7">
        <v>2019</v>
      </c>
      <c r="B49" s="26">
        <v>51216</v>
      </c>
      <c r="C49" s="26">
        <v>5892</v>
      </c>
      <c r="D49" s="26">
        <f>746-3</f>
        <v>743</v>
      </c>
      <c r="E49" s="26">
        <f t="shared" ref="E49:F49" si="8">E48</f>
        <v>1</v>
      </c>
      <c r="F49" s="26">
        <f t="shared" si="8"/>
        <v>3</v>
      </c>
      <c r="G49" s="26">
        <v>14769</v>
      </c>
      <c r="H49" s="26">
        <v>532</v>
      </c>
      <c r="I49" s="26">
        <f t="shared" ref="I49" si="9">I48</f>
        <v>1</v>
      </c>
      <c r="J49" s="2"/>
      <c r="K49" s="15">
        <v>14</v>
      </c>
      <c r="L49" s="15">
        <f>B49+C49+D49+E49+K49+I49+F49</f>
        <v>57870</v>
      </c>
      <c r="M49" s="22"/>
      <c r="N49" s="22"/>
      <c r="P49" s="3"/>
    </row>
    <row r="50" spans="1:16" x14ac:dyDescent="0.2">
      <c r="A50" s="27">
        <v>2020</v>
      </c>
      <c r="B50" s="34">
        <f>TREND(B32:B49, $A32:$A49, 2020)</f>
        <v>52673.37908496731</v>
      </c>
      <c r="C50" s="34">
        <f>TREND(C32:C49, $A32:$A49, 2020)</f>
        <v>5951.3660130718927</v>
      </c>
      <c r="D50" s="34">
        <f>TREND(D32:D49, $A32:$A49, 2020)</f>
        <v>745.92810457516316</v>
      </c>
      <c r="E50" s="34">
        <f>TREND(E32:E49, $A32:$A49, 2020)</f>
        <v>1</v>
      </c>
      <c r="F50" s="34">
        <f>TREND(F42:F49, $A42:$A49, 2020)</f>
        <v>2.8928571428571672</v>
      </c>
      <c r="G50" s="34">
        <f>TREND(G32:G49, $A32:$A49, 2020)</f>
        <v>14751.333333333343</v>
      </c>
      <c r="H50" s="34">
        <f>TREND(H32:H49, $A32:$A49, 2020)</f>
        <v>544.81699346405276</v>
      </c>
      <c r="I50" s="34">
        <f>TREND(I42:I49, $A42:$A49, 2020)</f>
        <v>1</v>
      </c>
      <c r="J50" s="2"/>
      <c r="K50" s="15">
        <v>14</v>
      </c>
      <c r="L50" s="15">
        <f t="shared" ref="L50:L51" si="10">B50+C50+D50+E50+K50+I50+F50</f>
        <v>59389.566059757221</v>
      </c>
      <c r="M50" s="22"/>
      <c r="N50" s="22"/>
      <c r="P50" s="3"/>
    </row>
    <row r="51" spans="1:16" x14ac:dyDescent="0.2">
      <c r="A51" s="27">
        <v>2021</v>
      </c>
      <c r="B51" s="34">
        <f>TREND(B33:B50, $A33:$A50, 2021)</f>
        <v>53233.737835875014</v>
      </c>
      <c r="C51" s="34">
        <f t="shared" ref="C51:H51" si="11">TREND(C33:C50, $A33:$A50, 2021)</f>
        <v>6015.5780682643526</v>
      </c>
      <c r="D51" s="34">
        <f t="shared" si="11"/>
        <v>759.05591866376017</v>
      </c>
      <c r="E51" s="34">
        <f t="shared" si="11"/>
        <v>1</v>
      </c>
      <c r="F51" s="34">
        <f>TREND(F43:F50, $A43:$A50, 2020)</f>
        <v>2.9553571428571672</v>
      </c>
      <c r="G51" s="34">
        <f t="shared" si="11"/>
        <v>14831.440087145951</v>
      </c>
      <c r="H51" s="34">
        <f t="shared" si="11"/>
        <v>540.37763253449521</v>
      </c>
      <c r="I51" s="34">
        <f>TREND(I43:I50, $A43:$A50, 2020)</f>
        <v>1</v>
      </c>
      <c r="J51" s="2"/>
      <c r="K51" s="15">
        <v>14</v>
      </c>
      <c r="L51" s="15">
        <f t="shared" si="10"/>
        <v>60027.327179945984</v>
      </c>
      <c r="M51" s="22"/>
      <c r="N51" s="22"/>
      <c r="P51" s="3"/>
    </row>
    <row r="52" spans="1:16" s="31" customFormat="1" x14ac:dyDescent="0.2">
      <c r="A52" s="28"/>
      <c r="B52" s="29"/>
      <c r="C52" s="30"/>
      <c r="D52" s="16"/>
      <c r="E52" s="16"/>
      <c r="F52" s="16"/>
      <c r="G52" s="17"/>
      <c r="H52" s="16"/>
      <c r="I52" s="3"/>
      <c r="J52" s="2"/>
      <c r="K52" s="3"/>
      <c r="L52" s="3"/>
      <c r="M52" s="3"/>
      <c r="N52" s="3"/>
      <c r="O52" s="3"/>
    </row>
    <row r="53" spans="1:16" x14ac:dyDescent="0.2">
      <c r="A53" s="37" t="s">
        <v>5</v>
      </c>
      <c r="B53" s="38">
        <f>B50-B49</f>
        <v>1457.3790849673096</v>
      </c>
      <c r="C53" s="38">
        <f t="shared" ref="C53:I54" si="12">C50-C49</f>
        <v>59.366013071892667</v>
      </c>
      <c r="D53" s="38">
        <f t="shared" si="12"/>
        <v>2.9281045751631609</v>
      </c>
      <c r="E53" s="38">
        <f t="shared" si="12"/>
        <v>0</v>
      </c>
      <c r="F53" s="38">
        <f t="shared" si="12"/>
        <v>-0.10714285714283278</v>
      </c>
      <c r="G53" s="38">
        <f t="shared" si="12"/>
        <v>-17.666666666656965</v>
      </c>
      <c r="H53" s="38">
        <f t="shared" si="12"/>
        <v>12.816993464052757</v>
      </c>
      <c r="I53" s="38">
        <f t="shared" si="12"/>
        <v>0</v>
      </c>
    </row>
    <row r="54" spans="1:16" x14ac:dyDescent="0.2">
      <c r="A54" s="37" t="s">
        <v>6</v>
      </c>
      <c r="B54" s="38">
        <f>B51-B50</f>
        <v>560.35875090770423</v>
      </c>
      <c r="C54" s="38">
        <f t="shared" si="12"/>
        <v>64.212055192459957</v>
      </c>
      <c r="D54" s="38">
        <f t="shared" si="12"/>
        <v>13.127814088597006</v>
      </c>
      <c r="E54" s="38">
        <f t="shared" si="12"/>
        <v>0</v>
      </c>
      <c r="F54" s="38">
        <f t="shared" si="12"/>
        <v>6.25E-2</v>
      </c>
      <c r="G54" s="38">
        <f t="shared" si="12"/>
        <v>80.106753812608076</v>
      </c>
      <c r="H54" s="38">
        <f t="shared" si="12"/>
        <v>-4.4393609295575516</v>
      </c>
      <c r="I54" s="38">
        <f t="shared" si="12"/>
        <v>0</v>
      </c>
    </row>
    <row r="55" spans="1:16" x14ac:dyDescent="0.2">
      <c r="B55" s="32"/>
      <c r="C55" s="14"/>
      <c r="D55" s="14"/>
      <c r="E55" s="14"/>
      <c r="F55" s="14"/>
      <c r="G55" s="14"/>
      <c r="H55" s="14"/>
    </row>
    <row r="56" spans="1:16" x14ac:dyDescent="0.2">
      <c r="B56" s="33"/>
      <c r="C56" s="14"/>
      <c r="D56" s="14"/>
      <c r="E56" s="14"/>
      <c r="F56" s="14"/>
      <c r="G56" s="14"/>
      <c r="H56" s="14"/>
    </row>
  </sheetData>
  <mergeCells count="1">
    <mergeCell ref="K27:K28"/>
  </mergeCells>
  <pageMargins left="0.39370078740157483" right="0.74803149606299213" top="0.74803149606299213" bottom="0.74803149606299213" header="0.51181102362204722" footer="0.51181102362204722"/>
  <pageSetup scale="85" fitToHeight="0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tabSelected="1" workbookViewId="0">
      <selection activeCell="B11" sqref="B11"/>
    </sheetView>
  </sheetViews>
  <sheetFormatPr defaultRowHeight="12.75" x14ac:dyDescent="0.2"/>
  <cols>
    <col min="2" max="2" width="20.140625" customWidth="1"/>
    <col min="3" max="10" width="15.7109375" customWidth="1"/>
    <col min="11" max="11" width="2.28515625" customWidth="1"/>
    <col min="12" max="12" width="15.7109375" customWidth="1"/>
  </cols>
  <sheetData>
    <row r="1" spans="2:12" ht="13.5" thickBot="1" x14ac:dyDescent="0.25"/>
    <row r="2" spans="2:12" ht="39" thickBot="1" x14ac:dyDescent="0.25">
      <c r="B2" s="39" t="s">
        <v>14</v>
      </c>
      <c r="C2" s="40" t="s">
        <v>7</v>
      </c>
      <c r="D2" s="40" t="s">
        <v>8</v>
      </c>
      <c r="E2" s="40" t="s">
        <v>9</v>
      </c>
      <c r="F2" s="40" t="s">
        <v>10</v>
      </c>
      <c r="G2" s="40" t="s">
        <v>1</v>
      </c>
      <c r="H2" s="40" t="s">
        <v>11</v>
      </c>
      <c r="I2" s="40" t="s">
        <v>12</v>
      </c>
      <c r="J2" s="40" t="s">
        <v>13</v>
      </c>
      <c r="K2" s="40"/>
      <c r="L2" s="41" t="s">
        <v>2</v>
      </c>
    </row>
    <row r="3" spans="2:12" x14ac:dyDescent="0.2">
      <c r="B3" s="48" t="s">
        <v>15</v>
      </c>
      <c r="C3" s="42"/>
      <c r="D3" s="42"/>
      <c r="E3" s="42"/>
      <c r="F3" s="42"/>
      <c r="G3" s="42"/>
      <c r="H3" s="42"/>
      <c r="I3" s="42"/>
      <c r="J3" s="43"/>
      <c r="K3" s="43"/>
      <c r="L3" s="44"/>
    </row>
    <row r="4" spans="2:12" x14ac:dyDescent="0.2">
      <c r="B4" s="49">
        <v>43831</v>
      </c>
      <c r="C4" s="43">
        <v>51341</v>
      </c>
      <c r="D4" s="43">
        <v>5888</v>
      </c>
      <c r="E4" s="43">
        <v>747</v>
      </c>
      <c r="F4" s="43">
        <v>1</v>
      </c>
      <c r="G4" s="43">
        <v>3</v>
      </c>
      <c r="H4" s="43">
        <v>14770</v>
      </c>
      <c r="I4" s="43">
        <v>532</v>
      </c>
      <c r="J4" s="43">
        <v>1</v>
      </c>
      <c r="K4" s="43"/>
      <c r="L4" s="44">
        <f t="shared" ref="L4:L10" si="0">SUM(C4:K4)</f>
        <v>73283</v>
      </c>
    </row>
    <row r="5" spans="2:12" x14ac:dyDescent="0.2">
      <c r="B5" s="49">
        <v>43862</v>
      </c>
      <c r="C5" s="43">
        <v>51410</v>
      </c>
      <c r="D5" s="43">
        <v>5890</v>
      </c>
      <c r="E5" s="43">
        <v>746</v>
      </c>
      <c r="F5" s="43">
        <v>1</v>
      </c>
      <c r="G5" s="43">
        <v>3</v>
      </c>
      <c r="H5" s="43">
        <v>14774</v>
      </c>
      <c r="I5" s="43">
        <v>532</v>
      </c>
      <c r="J5" s="43">
        <v>1</v>
      </c>
      <c r="K5" s="43"/>
      <c r="L5" s="44">
        <f t="shared" si="0"/>
        <v>73357</v>
      </c>
    </row>
    <row r="6" spans="2:12" x14ac:dyDescent="0.2">
      <c r="B6" s="49">
        <v>43891</v>
      </c>
      <c r="C6" s="43">
        <v>51419</v>
      </c>
      <c r="D6" s="43">
        <v>5900</v>
      </c>
      <c r="E6" s="43">
        <v>750</v>
      </c>
      <c r="F6" s="43">
        <v>1</v>
      </c>
      <c r="G6" s="43">
        <v>3</v>
      </c>
      <c r="H6" s="43">
        <v>14775</v>
      </c>
      <c r="I6" s="43">
        <v>538</v>
      </c>
      <c r="J6" s="43">
        <v>1</v>
      </c>
      <c r="K6" s="43"/>
      <c r="L6" s="44">
        <f t="shared" si="0"/>
        <v>73387</v>
      </c>
    </row>
    <row r="7" spans="2:12" x14ac:dyDescent="0.2">
      <c r="B7" s="49">
        <v>43922</v>
      </c>
      <c r="C7" s="43">
        <v>51466</v>
      </c>
      <c r="D7" s="43">
        <v>5911</v>
      </c>
      <c r="E7" s="43">
        <v>743</v>
      </c>
      <c r="F7" s="43">
        <v>1</v>
      </c>
      <c r="G7" s="43">
        <v>3</v>
      </c>
      <c r="H7" s="43">
        <v>14798</v>
      </c>
      <c r="I7" s="43">
        <v>534</v>
      </c>
      <c r="J7" s="43">
        <v>1</v>
      </c>
      <c r="K7" s="43"/>
      <c r="L7" s="44">
        <f t="shared" si="0"/>
        <v>73457</v>
      </c>
    </row>
    <row r="8" spans="2:12" x14ac:dyDescent="0.2">
      <c r="B8" s="49">
        <v>43952</v>
      </c>
      <c r="C8" s="43">
        <v>51517</v>
      </c>
      <c r="D8" s="43">
        <v>5907</v>
      </c>
      <c r="E8" s="43">
        <v>744</v>
      </c>
      <c r="F8" s="43">
        <v>1</v>
      </c>
      <c r="G8" s="43">
        <v>3</v>
      </c>
      <c r="H8" s="43">
        <v>14823</v>
      </c>
      <c r="I8" s="43">
        <v>533</v>
      </c>
      <c r="J8" s="43">
        <v>1</v>
      </c>
      <c r="K8" s="43"/>
      <c r="L8" s="44">
        <f t="shared" si="0"/>
        <v>73529</v>
      </c>
    </row>
    <row r="9" spans="2:12" x14ac:dyDescent="0.2">
      <c r="B9" s="49">
        <v>43983</v>
      </c>
      <c r="C9" s="43">
        <v>51547</v>
      </c>
      <c r="D9" s="43">
        <v>5907</v>
      </c>
      <c r="E9" s="43">
        <v>746</v>
      </c>
      <c r="F9" s="43">
        <v>1</v>
      </c>
      <c r="G9" s="43">
        <v>3</v>
      </c>
      <c r="H9" s="43">
        <v>14830</v>
      </c>
      <c r="I9" s="43">
        <v>534</v>
      </c>
      <c r="J9" s="43">
        <v>1</v>
      </c>
      <c r="K9" s="43"/>
      <c r="L9" s="44">
        <f t="shared" si="0"/>
        <v>73569</v>
      </c>
    </row>
    <row r="10" spans="2:12" x14ac:dyDescent="0.2">
      <c r="B10" s="49">
        <v>44013</v>
      </c>
      <c r="C10" s="43">
        <v>51581</v>
      </c>
      <c r="D10" s="43">
        <v>5903</v>
      </c>
      <c r="E10" s="43">
        <v>753</v>
      </c>
      <c r="F10" s="43">
        <v>1</v>
      </c>
      <c r="G10" s="43">
        <v>3</v>
      </c>
      <c r="H10" s="43">
        <v>14840</v>
      </c>
      <c r="I10" s="43">
        <v>534</v>
      </c>
      <c r="J10" s="43">
        <v>1</v>
      </c>
      <c r="K10" s="43"/>
      <c r="L10" s="44">
        <f t="shared" si="0"/>
        <v>73616</v>
      </c>
    </row>
    <row r="11" spans="2:12" ht="13.5" thickBot="1" x14ac:dyDescent="0.25"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Trend Analysis</vt:lpstr>
      <vt:lpstr>Customer Count 2020</vt:lpstr>
      <vt:lpstr>'Trend Analysis'!Print_Titles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Gabe Platt</cp:lastModifiedBy>
  <dcterms:created xsi:type="dcterms:W3CDTF">2020-09-14T23:59:02Z</dcterms:created>
  <dcterms:modified xsi:type="dcterms:W3CDTF">2020-09-16T15:31:12Z</dcterms:modified>
</cp:coreProperties>
</file>